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1.xml" ContentType="application/vnd.openxmlformats-officedocument.themeOverride+xml"/>
  <Override PartName="/xl/pivotTables/pivotTable2.xml" ContentType="application/vnd.openxmlformats-officedocument.spreadsheetml.pivotTab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ivotTables/pivotTable3.xml" ContentType="application/vnd.openxmlformats-officedocument.spreadsheetml.pivotTab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pivotTables/pivotTable4.xml" ContentType="application/vnd.openxmlformats-officedocument.spreadsheetml.pivotTab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pivotTables/pivotTable5.xml" ContentType="application/vnd.openxmlformats-officedocument.spreadsheetml.pivotTab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pivotTables/pivotTable6.xml" ContentType="application/vnd.openxmlformats-officedocument.spreadsheetml.pivotTab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pivotTables/pivotTable7.xml" ContentType="application/vnd.openxmlformats-officedocument.spreadsheetml.pivotTable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pivotTables/pivotTable8.xml" ContentType="application/vnd.openxmlformats-officedocument.spreadsheetml.pivotTable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pivotTables/pivotTable9.xml" ContentType="application/vnd.openxmlformats-officedocument.spreadsheetml.pivotTable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pivotTables/pivotTable10.xml" ContentType="application/vnd.openxmlformats-officedocument.spreadsheetml.pivotTable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I:\1-Zoo-Icht\00_CS Projekt SPSC_01_021 – Biodiversität der Elritzen Österreichs\0_Publikation1\"/>
    </mc:Choice>
  </mc:AlternateContent>
  <xr:revisionPtr revIDLastSave="0" documentId="13_ncr:1_{8C0B4082-DC78-4A94-A2AF-AE8012FD7D02}" xr6:coauthVersionLast="36" xr6:coauthVersionMax="36" xr10:uidLastSave="{00000000-0000-0000-0000-000000000000}"/>
  <bookViews>
    <workbookView xWindow="0" yWindow="0" windowWidth="28800" windowHeight="13425" firstSheet="2" activeTab="7" xr2:uid="{984944D4-E130-4052-BF2D-42297793D922}"/>
  </bookViews>
  <sheets>
    <sheet name="Raw Data" sheetId="1" r:id="rId1"/>
    <sheet name="Tabelle" sheetId="17" r:id="rId2"/>
    <sheet name="Tabelle_Cleaned" sheetId="2" r:id="rId3"/>
    <sheet name="Pivot" sheetId="3" r:id="rId4"/>
    <sheet name="% of Total" sheetId="5" r:id="rId5"/>
    <sheet name="Catching Method" sheetId="6" r:id="rId6"/>
    <sheet name="Type of Water Body" sheetId="8" r:id="rId7"/>
    <sheet name="Soil Substrate" sheetId="12" r:id="rId8"/>
    <sheet name="Waterplants" sheetId="13" r:id="rId9"/>
    <sheet name="Water Turbidity" sheetId="14" r:id="rId10"/>
    <sheet name="Watercondition" sheetId="15" r:id="rId11"/>
    <sheet name="River embankment" sheetId="16" r:id="rId12"/>
    <sheet name="Sea Level" sheetId="7" r:id="rId13"/>
    <sheet name="Clade nach Wassertemperatus" sheetId="10" r:id="rId14"/>
    <sheet name="Tabelle1" sheetId="11" r:id="rId15"/>
  </sheets>
  <definedNames>
    <definedName name="_xlnm._FilterDatabase" localSheetId="0" hidden="1">'Raw Data'!$A$1:$S$136</definedName>
  </definedNames>
  <calcPr calcId="191029"/>
  <pivotCaches>
    <pivotCache cacheId="173" r:id="rId1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37" i="17" l="1"/>
  <c r="R137" i="17"/>
  <c r="Q137" i="17"/>
  <c r="P137" i="17"/>
  <c r="O137" i="17"/>
  <c r="N137" i="17"/>
  <c r="M137" i="17"/>
  <c r="L137" i="17"/>
  <c r="K137" i="17"/>
  <c r="J137" i="17"/>
  <c r="I137" i="17"/>
  <c r="H137" i="17"/>
  <c r="G137" i="17"/>
  <c r="F137" i="17"/>
  <c r="E137" i="17"/>
  <c r="D137" i="17"/>
  <c r="C137" i="17"/>
  <c r="B137" i="17"/>
  <c r="M90" i="2"/>
  <c r="B90" i="2"/>
  <c r="C90" i="2"/>
  <c r="D90" i="2"/>
  <c r="E90" i="2"/>
  <c r="F90" i="2"/>
  <c r="G90" i="2"/>
  <c r="H90" i="2"/>
  <c r="I90" i="2"/>
  <c r="J90" i="2"/>
  <c r="K90" i="2"/>
  <c r="L90" i="2"/>
  <c r="N90" i="2"/>
  <c r="O90" i="2"/>
  <c r="P90" i="2"/>
  <c r="Q90" i="2"/>
  <c r="R90" i="2"/>
  <c r="S90" i="2"/>
</calcChain>
</file>

<file path=xl/sharedStrings.xml><?xml version="1.0" encoding="utf-8"?>
<sst xmlns="http://schemas.openxmlformats.org/spreadsheetml/2006/main" count="6089" uniqueCount="239">
  <si>
    <t>LabID</t>
  </si>
  <si>
    <t>Clade</t>
  </si>
  <si>
    <t>SID1_1</t>
  </si>
  <si>
    <t>SID1_2</t>
  </si>
  <si>
    <t>SID2_1</t>
  </si>
  <si>
    <t>SID2_2</t>
  </si>
  <si>
    <t>SID2_3</t>
  </si>
  <si>
    <t>SID3_1</t>
  </si>
  <si>
    <t>SID3_2</t>
  </si>
  <si>
    <t>SID3_3</t>
  </si>
  <si>
    <t>SID4_1</t>
  </si>
  <si>
    <t>SID4_2</t>
  </si>
  <si>
    <t>SID4_3</t>
  </si>
  <si>
    <t>SID5_1</t>
  </si>
  <si>
    <t>SID5_2</t>
  </si>
  <si>
    <t>SID6_1</t>
  </si>
  <si>
    <t>SID7_1</t>
  </si>
  <si>
    <t>SID7_2</t>
  </si>
  <si>
    <t>SID7_3</t>
  </si>
  <si>
    <t>SID7_4</t>
  </si>
  <si>
    <t>SID7_5</t>
  </si>
  <si>
    <t>SID9_1</t>
  </si>
  <si>
    <t>SID9_2</t>
  </si>
  <si>
    <t>SID9_3</t>
  </si>
  <si>
    <t>SID10_1</t>
  </si>
  <si>
    <t>SID11_1</t>
  </si>
  <si>
    <t>SID12_1</t>
  </si>
  <si>
    <t>SID13_1</t>
  </si>
  <si>
    <t>SID13_2</t>
  </si>
  <si>
    <t>SID13_3</t>
  </si>
  <si>
    <t>SID13_4</t>
  </si>
  <si>
    <t>SID13_5</t>
  </si>
  <si>
    <t>SID14_1</t>
  </si>
  <si>
    <t>SID14_2</t>
  </si>
  <si>
    <t>SID14_3</t>
  </si>
  <si>
    <t>SID14_4</t>
  </si>
  <si>
    <t>SID14_5</t>
  </si>
  <si>
    <t>SID15_1</t>
  </si>
  <si>
    <t>SID15_2</t>
  </si>
  <si>
    <t>SID15_3</t>
  </si>
  <si>
    <t>SID15_4</t>
  </si>
  <si>
    <t>SID15_5</t>
  </si>
  <si>
    <t>SID16_1</t>
  </si>
  <si>
    <t>SID16_2</t>
  </si>
  <si>
    <t>SID16_3</t>
  </si>
  <si>
    <t>SID16_4</t>
  </si>
  <si>
    <t>SID16_5</t>
  </si>
  <si>
    <t>SID17_1</t>
  </si>
  <si>
    <t>SID17_2</t>
  </si>
  <si>
    <t>SID17_3</t>
  </si>
  <si>
    <t>SID18_1</t>
  </si>
  <si>
    <t>SID18_2</t>
  </si>
  <si>
    <t>SID18_3</t>
  </si>
  <si>
    <t>SID18_4</t>
  </si>
  <si>
    <t>SID19_1</t>
  </si>
  <si>
    <t>SID20_1</t>
  </si>
  <si>
    <t>SID20_2</t>
  </si>
  <si>
    <t>SID20_3</t>
  </si>
  <si>
    <t>SID21_1</t>
  </si>
  <si>
    <t>SID21_2</t>
  </si>
  <si>
    <t>SID21_3</t>
  </si>
  <si>
    <t>SID22_1</t>
  </si>
  <si>
    <t>SID22_2</t>
  </si>
  <si>
    <t>SID22_3</t>
  </si>
  <si>
    <t>SID22_4</t>
  </si>
  <si>
    <t>SID22_5</t>
  </si>
  <si>
    <t>SID23_1</t>
  </si>
  <si>
    <t>SID23_2</t>
  </si>
  <si>
    <t>SID23_3</t>
  </si>
  <si>
    <t>SID23_4</t>
  </si>
  <si>
    <t>SID23_5</t>
  </si>
  <si>
    <t>SID24_1</t>
  </si>
  <si>
    <t>SID24_2</t>
  </si>
  <si>
    <t>SID24_3</t>
  </si>
  <si>
    <t>SID24_4</t>
  </si>
  <si>
    <t>SID24_5</t>
  </si>
  <si>
    <t>SID25_1</t>
  </si>
  <si>
    <t>SID25_2</t>
  </si>
  <si>
    <t>SID25_3</t>
  </si>
  <si>
    <t>SID25_4</t>
  </si>
  <si>
    <t>SID25_5</t>
  </si>
  <si>
    <t>SID25_6</t>
  </si>
  <si>
    <t>SID26_1</t>
  </si>
  <si>
    <t>SID26_2</t>
  </si>
  <si>
    <t>SID26_3</t>
  </si>
  <si>
    <t>SID26_4</t>
  </si>
  <si>
    <t>SID26_5</t>
  </si>
  <si>
    <t>SID26_6</t>
  </si>
  <si>
    <t>SID26_7</t>
  </si>
  <si>
    <t>SID26_8</t>
  </si>
  <si>
    <t>SID26_9</t>
  </si>
  <si>
    <t>SID27_1</t>
  </si>
  <si>
    <t>SID27_2</t>
  </si>
  <si>
    <t>SID27_3</t>
  </si>
  <si>
    <t>SID28_1</t>
  </si>
  <si>
    <t>SID28_2</t>
  </si>
  <si>
    <t>SID29_1</t>
  </si>
  <si>
    <t>SID29_2</t>
  </si>
  <si>
    <t>SID29_3</t>
  </si>
  <si>
    <t>SID29_4</t>
  </si>
  <si>
    <t>9a</t>
  </si>
  <si>
    <t>5b</t>
  </si>
  <si>
    <t>1d</t>
  </si>
  <si>
    <t>nicht funktioniert</t>
  </si>
  <si>
    <t>nicht funktioniert oder Sequenz nicht gefunden</t>
  </si>
  <si>
    <t>fragliche Sequenz! (clade 12?)</t>
  </si>
  <si>
    <t>bacteria</t>
  </si>
  <si>
    <t>Sea level</t>
  </si>
  <si>
    <t>Type of water body</t>
  </si>
  <si>
    <t>Soil substrate</t>
  </si>
  <si>
    <t>Waterplants</t>
  </si>
  <si>
    <t>Water turbidity</t>
  </si>
  <si>
    <t>Watercondition</t>
  </si>
  <si>
    <t>Shore</t>
  </si>
  <si>
    <t>River embankment</t>
  </si>
  <si>
    <t>Riverbank vegetation</t>
  </si>
  <si>
    <t>Water temperature</t>
  </si>
  <si>
    <t>pH value</t>
  </si>
  <si>
    <t>type of sample</t>
  </si>
  <si>
    <t>Catching method</t>
  </si>
  <si>
    <t>flowing waters</t>
  </si>
  <si>
    <t>gravel</t>
  </si>
  <si>
    <t>no</t>
  </si>
  <si>
    <t>natural</t>
  </si>
  <si>
    <t>trees, shrubs, grassland</t>
  </si>
  <si>
    <t>NA</t>
  </si>
  <si>
    <t>whole fish</t>
  </si>
  <si>
    <t>net</t>
  </si>
  <si>
    <t>Date</t>
  </si>
  <si>
    <t>pond (private)</t>
  </si>
  <si>
    <t>artificial, gravel</t>
  </si>
  <si>
    <t>yes</t>
  </si>
  <si>
    <t>soil</t>
  </si>
  <si>
    <t>grassland</t>
  </si>
  <si>
    <t xml:space="preserve">2 m </t>
  </si>
  <si>
    <t>0.4 m</t>
  </si>
  <si>
    <t>100 m</t>
  </si>
  <si>
    <r>
      <t>200 m</t>
    </r>
    <r>
      <rPr>
        <vertAlign val="superscript"/>
        <sz val="11"/>
        <color theme="1"/>
        <rFont val="Calibri"/>
        <family val="2"/>
        <scheme val="minor"/>
      </rPr>
      <t>2</t>
    </r>
  </si>
  <si>
    <t>swab</t>
  </si>
  <si>
    <t>sink</t>
  </si>
  <si>
    <t>some</t>
  </si>
  <si>
    <t>trees, grassland</t>
  </si>
  <si>
    <r>
      <t>60 m</t>
    </r>
    <r>
      <rPr>
        <vertAlign val="superscript"/>
        <sz val="11"/>
        <color theme="1"/>
        <rFont val="Calibri"/>
        <family val="2"/>
        <scheme val="minor"/>
      </rPr>
      <t>2</t>
    </r>
  </si>
  <si>
    <t>1.4 m</t>
  </si>
  <si>
    <t>electric</t>
  </si>
  <si>
    <t>strongly influenced</t>
  </si>
  <si>
    <t>artificial</t>
  </si>
  <si>
    <t>trees, shrubs</t>
  </si>
  <si>
    <t>steep and flat bank</t>
  </si>
  <si>
    <t>flat bank</t>
  </si>
  <si>
    <t>5 m</t>
  </si>
  <si>
    <t>10 m</t>
  </si>
  <si>
    <t>sand, gravel</t>
  </si>
  <si>
    <t>steep bank</t>
  </si>
  <si>
    <t>3 m</t>
  </si>
  <si>
    <t>lake</t>
  </si>
  <si>
    <t>big stones, gravel</t>
  </si>
  <si>
    <t>shrubs, grassland</t>
  </si>
  <si>
    <t>landing net</t>
  </si>
  <si>
    <t>strong</t>
  </si>
  <si>
    <t>moderately influenced</t>
  </si>
  <si>
    <t>soil, natural stone bank</t>
  </si>
  <si>
    <t>natural stone bank</t>
  </si>
  <si>
    <t>50 m</t>
  </si>
  <si>
    <t>Water width [m]</t>
  </si>
  <si>
    <t>Water depth [m]</t>
  </si>
  <si>
    <t>whole fish and swabs</t>
  </si>
  <si>
    <t>net and bottle trap</t>
  </si>
  <si>
    <t>natural, moderately influenced</t>
  </si>
  <si>
    <t>30 m</t>
  </si>
  <si>
    <t>1.5 m</t>
  </si>
  <si>
    <t>fin clip, swab</t>
  </si>
  <si>
    <t>angel</t>
  </si>
  <si>
    <t>0.5 m</t>
  </si>
  <si>
    <t>shrubs</t>
  </si>
  <si>
    <t xml:space="preserve">14 m </t>
  </si>
  <si>
    <t xml:space="preserve">0.5 m </t>
  </si>
  <si>
    <t xml:space="preserve">no </t>
  </si>
  <si>
    <t>none</t>
  </si>
  <si>
    <t>big stones, sand</t>
  </si>
  <si>
    <t>90 m</t>
  </si>
  <si>
    <t>big stones</t>
  </si>
  <si>
    <t>trees</t>
  </si>
  <si>
    <t>Collector</t>
  </si>
  <si>
    <t>pond (public)</t>
  </si>
  <si>
    <t>students</t>
  </si>
  <si>
    <t>Scientist</t>
  </si>
  <si>
    <t>fin clip</t>
  </si>
  <si>
    <t>big stones, artificial</t>
  </si>
  <si>
    <t>RHEI1</t>
  </si>
  <si>
    <t>RHEI2</t>
  </si>
  <si>
    <t>RHEI3</t>
  </si>
  <si>
    <t>RHEI4</t>
  </si>
  <si>
    <t>RHEI5</t>
  </si>
  <si>
    <t>TILI1</t>
  </si>
  <si>
    <t>TILI2</t>
  </si>
  <si>
    <t>TILI3</t>
  </si>
  <si>
    <t>TILI4</t>
  </si>
  <si>
    <t>TILI5</t>
  </si>
  <si>
    <t>sand</t>
  </si>
  <si>
    <t>WAC1</t>
  </si>
  <si>
    <t>WAC2</t>
  </si>
  <si>
    <t>WAC3</t>
  </si>
  <si>
    <t>WAC4</t>
  </si>
  <si>
    <t>WAC5</t>
  </si>
  <si>
    <t>WAC6</t>
  </si>
  <si>
    <t>MUE1</t>
  </si>
  <si>
    <t>MUE2</t>
  </si>
  <si>
    <t>MUE3</t>
  </si>
  <si>
    <t>MUE4</t>
  </si>
  <si>
    <t>MUE5</t>
  </si>
  <si>
    <t>MUE6</t>
  </si>
  <si>
    <t>AIST1</t>
  </si>
  <si>
    <t>AIST2</t>
  </si>
  <si>
    <t>AIST3</t>
  </si>
  <si>
    <t>AIST4</t>
  </si>
  <si>
    <t>AIST5</t>
  </si>
  <si>
    <t>GIES1</t>
  </si>
  <si>
    <t>GIES2</t>
  </si>
  <si>
    <t>GIES3</t>
  </si>
  <si>
    <t>GIES4</t>
  </si>
  <si>
    <t>GIES5</t>
  </si>
  <si>
    <t>fisherman</t>
  </si>
  <si>
    <t>Michael Jung</t>
  </si>
  <si>
    <t>BAY1</t>
  </si>
  <si>
    <t>BAY2</t>
  </si>
  <si>
    <t>BAY3</t>
  </si>
  <si>
    <t>BAY4</t>
  </si>
  <si>
    <t>BAY5</t>
  </si>
  <si>
    <t>5c</t>
  </si>
  <si>
    <t>5b, 11</t>
  </si>
  <si>
    <t>11, 5c</t>
  </si>
  <si>
    <t>Gesamtergebnis</t>
  </si>
  <si>
    <t>Spaltenbeschriftungen</t>
  </si>
  <si>
    <t>Anzahl von LabID</t>
  </si>
  <si>
    <t>jedes Clade im Total (%)</t>
  </si>
  <si>
    <t>by</t>
  </si>
  <si>
    <t>Ergebnis</t>
  </si>
  <si>
    <t>(Alle)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</si>
</sst>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14" fontId="0" fillId="0" borderId="0" xfId="0" applyNumberFormat="1"/>
    <xf numFmtId="14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14" fontId="0" fillId="2" borderId="0" xfId="0" applyNumberFormat="1" applyFill="1" applyBorder="1"/>
    <xf numFmtId="0" fontId="2" fillId="2" borderId="0" xfId="0" applyFont="1" applyFill="1" applyBorder="1"/>
    <xf numFmtId="14" fontId="0" fillId="2" borderId="0" xfId="0" applyNumberFormat="1" applyFill="1"/>
    <xf numFmtId="0" fontId="0" fillId="2" borderId="0" xfId="0" applyFill="1"/>
    <xf numFmtId="0" fontId="3" fillId="0" borderId="0" xfId="0" applyFont="1" applyAlignment="1">
      <alignment horizontal="left"/>
    </xf>
    <xf numFmtId="0" fontId="0" fillId="0" borderId="0" xfId="0" pivotButton="1"/>
    <xf numFmtId="0" fontId="3" fillId="3" borderId="2" xfId="0" applyFont="1" applyFill="1" applyBorder="1" applyAlignment="1">
      <alignment horizontal="left"/>
    </xf>
    <xf numFmtId="0" fontId="3" fillId="3" borderId="1" xfId="0" applyFont="1" applyFill="1" applyBorder="1"/>
    <xf numFmtId="0" fontId="0" fillId="0" borderId="0" xfId="0" applyNumberFormat="1"/>
    <xf numFmtId="0" fontId="3" fillId="3" borderId="2" xfId="0" applyNumberFormat="1" applyFont="1" applyFill="1" applyBorder="1"/>
    <xf numFmtId="0" fontId="0" fillId="0" borderId="0" xfId="0" applyAlignment="1">
      <alignment horizontal="left" indent="1"/>
    </xf>
    <xf numFmtId="0" fontId="2" fillId="2" borderId="0" xfId="0" applyFont="1" applyFill="1"/>
  </cellXfs>
  <cellStyles count="1">
    <cellStyle name="Standard" xfId="0" builtinId="0"/>
  </cellStyles>
  <dxfs count="8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rgb="FF000000"/>
          <bgColor rgb="FFFFFF00"/>
        </patternFill>
      </fill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[Info Table.xlsx]Pivot!PivotTable1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3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3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3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3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3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3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3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3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3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3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4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4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4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4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4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4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4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4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4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4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5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5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5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5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5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5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5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5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5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5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6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6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6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6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6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6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6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6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6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6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7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7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7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7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7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Pivot!$B$4:$B$5</c:f>
              <c:strCache>
                <c:ptCount val="1"/>
                <c:pt idx="0">
                  <c:v>10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Pivot!$A$6:$A$10</c:f>
              <c:strCache>
                <c:ptCount val="4"/>
                <c:pt idx="0">
                  <c:v>10</c:v>
                </c:pt>
                <c:pt idx="1">
                  <c:v>1d</c:v>
                </c:pt>
                <c:pt idx="2">
                  <c:v>5b</c:v>
                </c:pt>
                <c:pt idx="3">
                  <c:v>9a</c:v>
                </c:pt>
              </c:strCache>
            </c:strRef>
          </c:cat>
          <c:val>
            <c:numRef>
              <c:f>Pivot!$B$6:$B$10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5B4B-4A15-B3CC-358952B6D7C8}"/>
            </c:ext>
          </c:extLst>
        </c:ser>
        <c:ser>
          <c:idx val="1"/>
          <c:order val="1"/>
          <c:tx>
            <c:strRef>
              <c:f>Pivot!$C$4:$C$5</c:f>
              <c:strCache>
                <c:ptCount val="1"/>
                <c:pt idx="0">
                  <c:v>11,2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Pivot!$A$6:$A$10</c:f>
              <c:strCache>
                <c:ptCount val="4"/>
                <c:pt idx="0">
                  <c:v>10</c:v>
                </c:pt>
                <c:pt idx="1">
                  <c:v>1d</c:v>
                </c:pt>
                <c:pt idx="2">
                  <c:v>5b</c:v>
                </c:pt>
                <c:pt idx="3">
                  <c:v>9a</c:v>
                </c:pt>
              </c:strCache>
            </c:strRef>
          </c:cat>
          <c:val>
            <c:numRef>
              <c:f>Pivot!$C$6:$C$10</c:f>
              <c:numCache>
                <c:formatCode>General</c:formatCode>
                <c:ptCount val="4"/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D-5B4B-4A15-B3CC-358952B6D7C8}"/>
            </c:ext>
          </c:extLst>
        </c:ser>
        <c:ser>
          <c:idx val="2"/>
          <c:order val="2"/>
          <c:tx>
            <c:strRef>
              <c:f>Pivot!$D$4:$D$5</c:f>
              <c:strCache>
                <c:ptCount val="1"/>
                <c:pt idx="0">
                  <c:v>11,8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Pivot!$A$6:$A$10</c:f>
              <c:strCache>
                <c:ptCount val="4"/>
                <c:pt idx="0">
                  <c:v>10</c:v>
                </c:pt>
                <c:pt idx="1">
                  <c:v>1d</c:v>
                </c:pt>
                <c:pt idx="2">
                  <c:v>5b</c:v>
                </c:pt>
                <c:pt idx="3">
                  <c:v>9a</c:v>
                </c:pt>
              </c:strCache>
            </c:strRef>
          </c:cat>
          <c:val>
            <c:numRef>
              <c:f>Pivot!$D$6:$D$10</c:f>
              <c:numCache>
                <c:formatCode>General</c:formatCode>
                <c:ptCount val="4"/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E-5B4B-4A15-B3CC-358952B6D7C8}"/>
            </c:ext>
          </c:extLst>
        </c:ser>
        <c:ser>
          <c:idx val="3"/>
          <c:order val="3"/>
          <c:tx>
            <c:strRef>
              <c:f>Pivot!$E$4:$E$5</c:f>
              <c:strCache>
                <c:ptCount val="1"/>
                <c:pt idx="0">
                  <c:v>12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Pivot!$A$6:$A$10</c:f>
              <c:strCache>
                <c:ptCount val="4"/>
                <c:pt idx="0">
                  <c:v>10</c:v>
                </c:pt>
                <c:pt idx="1">
                  <c:v>1d</c:v>
                </c:pt>
                <c:pt idx="2">
                  <c:v>5b</c:v>
                </c:pt>
                <c:pt idx="3">
                  <c:v>9a</c:v>
                </c:pt>
              </c:strCache>
            </c:strRef>
          </c:cat>
          <c:val>
            <c:numRef>
              <c:f>Pivot!$E$6:$E$10</c:f>
              <c:numCache>
                <c:formatCode>General</c:formatCode>
                <c:ptCount val="4"/>
                <c:pt idx="1">
                  <c:v>1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F-5B4B-4A15-B3CC-358952B6D7C8}"/>
            </c:ext>
          </c:extLst>
        </c:ser>
        <c:ser>
          <c:idx val="4"/>
          <c:order val="4"/>
          <c:tx>
            <c:strRef>
              <c:f>Pivot!$F$4:$F$5</c:f>
              <c:strCache>
                <c:ptCount val="1"/>
                <c:pt idx="0">
                  <c:v>13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Pivot!$A$6:$A$10</c:f>
              <c:strCache>
                <c:ptCount val="4"/>
                <c:pt idx="0">
                  <c:v>10</c:v>
                </c:pt>
                <c:pt idx="1">
                  <c:v>1d</c:v>
                </c:pt>
                <c:pt idx="2">
                  <c:v>5b</c:v>
                </c:pt>
                <c:pt idx="3">
                  <c:v>9a</c:v>
                </c:pt>
              </c:strCache>
            </c:strRef>
          </c:cat>
          <c:val>
            <c:numRef>
              <c:f>Pivot!$F$6:$F$10</c:f>
              <c:numCache>
                <c:formatCode>General</c:formatCode>
                <c:ptCount val="4"/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B7-5B4B-4A15-B3CC-358952B6D7C8}"/>
            </c:ext>
          </c:extLst>
        </c:ser>
        <c:ser>
          <c:idx val="5"/>
          <c:order val="5"/>
          <c:tx>
            <c:strRef>
              <c:f>Pivot!$G$4:$G$5</c:f>
              <c:strCache>
                <c:ptCount val="1"/>
                <c:pt idx="0">
                  <c:v>13,2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Pivot!$A$6:$A$10</c:f>
              <c:strCache>
                <c:ptCount val="4"/>
                <c:pt idx="0">
                  <c:v>10</c:v>
                </c:pt>
                <c:pt idx="1">
                  <c:v>1d</c:v>
                </c:pt>
                <c:pt idx="2">
                  <c:v>5b</c:v>
                </c:pt>
                <c:pt idx="3">
                  <c:v>9a</c:v>
                </c:pt>
              </c:strCache>
            </c:strRef>
          </c:cat>
          <c:val>
            <c:numRef>
              <c:f>Pivot!$G$6:$G$10</c:f>
              <c:numCache>
                <c:formatCode>General</c:formatCode>
                <c:ptCount val="4"/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B8-5B4B-4A15-B3CC-358952B6D7C8}"/>
            </c:ext>
          </c:extLst>
        </c:ser>
        <c:ser>
          <c:idx val="6"/>
          <c:order val="6"/>
          <c:tx>
            <c:strRef>
              <c:f>Pivot!$H$4:$H$5</c:f>
              <c:strCache>
                <c:ptCount val="1"/>
                <c:pt idx="0">
                  <c:v>14,1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Pivot!$A$6:$A$10</c:f>
              <c:strCache>
                <c:ptCount val="4"/>
                <c:pt idx="0">
                  <c:v>10</c:v>
                </c:pt>
                <c:pt idx="1">
                  <c:v>1d</c:v>
                </c:pt>
                <c:pt idx="2">
                  <c:v>5b</c:v>
                </c:pt>
                <c:pt idx="3">
                  <c:v>9a</c:v>
                </c:pt>
              </c:strCache>
            </c:strRef>
          </c:cat>
          <c:val>
            <c:numRef>
              <c:f>Pivot!$H$6:$H$10</c:f>
              <c:numCache>
                <c:formatCode>General</c:formatCode>
                <c:ptCount val="4"/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B9-5B4B-4A15-B3CC-358952B6D7C8}"/>
            </c:ext>
          </c:extLst>
        </c:ser>
        <c:ser>
          <c:idx val="7"/>
          <c:order val="7"/>
          <c:tx>
            <c:strRef>
              <c:f>Pivot!$I$4:$I$5</c:f>
              <c:strCache>
                <c:ptCount val="1"/>
                <c:pt idx="0">
                  <c:v>14,3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Pivot!$A$6:$A$10</c:f>
              <c:strCache>
                <c:ptCount val="4"/>
                <c:pt idx="0">
                  <c:v>10</c:v>
                </c:pt>
                <c:pt idx="1">
                  <c:v>1d</c:v>
                </c:pt>
                <c:pt idx="2">
                  <c:v>5b</c:v>
                </c:pt>
                <c:pt idx="3">
                  <c:v>9a</c:v>
                </c:pt>
              </c:strCache>
            </c:strRef>
          </c:cat>
          <c:val>
            <c:numRef>
              <c:f>Pivot!$I$6:$I$10</c:f>
              <c:numCache>
                <c:formatCode>General</c:formatCode>
                <c:ptCount val="4"/>
                <c:pt idx="1">
                  <c:v>1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BA-5B4B-4A15-B3CC-358952B6D7C8}"/>
            </c:ext>
          </c:extLst>
        </c:ser>
        <c:ser>
          <c:idx val="8"/>
          <c:order val="8"/>
          <c:tx>
            <c:strRef>
              <c:f>Pivot!$J$4:$J$5</c:f>
              <c:strCache>
                <c:ptCount val="1"/>
                <c:pt idx="0">
                  <c:v>15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Pivot!$A$6:$A$10</c:f>
              <c:strCache>
                <c:ptCount val="4"/>
                <c:pt idx="0">
                  <c:v>10</c:v>
                </c:pt>
                <c:pt idx="1">
                  <c:v>1d</c:v>
                </c:pt>
                <c:pt idx="2">
                  <c:v>5b</c:v>
                </c:pt>
                <c:pt idx="3">
                  <c:v>9a</c:v>
                </c:pt>
              </c:strCache>
            </c:strRef>
          </c:cat>
          <c:val>
            <c:numRef>
              <c:f>Pivot!$J$6:$J$10</c:f>
              <c:numCache>
                <c:formatCode>General</c:formatCode>
                <c:ptCount val="4"/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BB-5B4B-4A15-B3CC-358952B6D7C8}"/>
            </c:ext>
          </c:extLst>
        </c:ser>
        <c:ser>
          <c:idx val="9"/>
          <c:order val="9"/>
          <c:tx>
            <c:strRef>
              <c:f>Pivot!$K$4:$K$5</c:f>
              <c:strCache>
                <c:ptCount val="1"/>
                <c:pt idx="0">
                  <c:v>15,7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Pivot!$A$6:$A$10</c:f>
              <c:strCache>
                <c:ptCount val="4"/>
                <c:pt idx="0">
                  <c:v>10</c:v>
                </c:pt>
                <c:pt idx="1">
                  <c:v>1d</c:v>
                </c:pt>
                <c:pt idx="2">
                  <c:v>5b</c:v>
                </c:pt>
                <c:pt idx="3">
                  <c:v>9a</c:v>
                </c:pt>
              </c:strCache>
            </c:strRef>
          </c:cat>
          <c:val>
            <c:numRef>
              <c:f>Pivot!$K$6:$K$10</c:f>
              <c:numCache>
                <c:formatCode>General</c:formatCode>
                <c:ptCount val="4"/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BC-5B4B-4A15-B3CC-358952B6D7C8}"/>
            </c:ext>
          </c:extLst>
        </c:ser>
        <c:ser>
          <c:idx val="10"/>
          <c:order val="10"/>
          <c:tx>
            <c:strRef>
              <c:f>Pivot!$L$4:$L$5</c:f>
              <c:strCache>
                <c:ptCount val="1"/>
                <c:pt idx="0">
                  <c:v>16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Pivot!$A$6:$A$10</c:f>
              <c:strCache>
                <c:ptCount val="4"/>
                <c:pt idx="0">
                  <c:v>10</c:v>
                </c:pt>
                <c:pt idx="1">
                  <c:v>1d</c:v>
                </c:pt>
                <c:pt idx="2">
                  <c:v>5b</c:v>
                </c:pt>
                <c:pt idx="3">
                  <c:v>9a</c:v>
                </c:pt>
              </c:strCache>
            </c:strRef>
          </c:cat>
          <c:val>
            <c:numRef>
              <c:f>Pivot!$L$6:$L$10</c:f>
              <c:numCache>
                <c:formatCode>General</c:formatCode>
                <c:ptCount val="4"/>
                <c:pt idx="1">
                  <c:v>3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BD-5B4B-4A15-B3CC-358952B6D7C8}"/>
            </c:ext>
          </c:extLst>
        </c:ser>
        <c:ser>
          <c:idx val="11"/>
          <c:order val="11"/>
          <c:tx>
            <c:strRef>
              <c:f>Pivot!$M$4:$M$5</c:f>
              <c:strCache>
                <c:ptCount val="1"/>
                <c:pt idx="0">
                  <c:v>17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Pivot!$A$6:$A$10</c:f>
              <c:strCache>
                <c:ptCount val="4"/>
                <c:pt idx="0">
                  <c:v>10</c:v>
                </c:pt>
                <c:pt idx="1">
                  <c:v>1d</c:v>
                </c:pt>
                <c:pt idx="2">
                  <c:v>5b</c:v>
                </c:pt>
                <c:pt idx="3">
                  <c:v>9a</c:v>
                </c:pt>
              </c:strCache>
            </c:strRef>
          </c:cat>
          <c:val>
            <c:numRef>
              <c:f>Pivot!$M$6:$M$10</c:f>
              <c:numCache>
                <c:formatCode>General</c:formatCode>
                <c:ptCount val="4"/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BE-5B4B-4A15-B3CC-358952B6D7C8}"/>
            </c:ext>
          </c:extLst>
        </c:ser>
        <c:ser>
          <c:idx val="12"/>
          <c:order val="12"/>
          <c:tx>
            <c:strRef>
              <c:f>Pivot!$N$4:$N$5</c:f>
              <c:strCache>
                <c:ptCount val="1"/>
                <c:pt idx="0">
                  <c:v>18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Pivot!$A$6:$A$10</c:f>
              <c:strCache>
                <c:ptCount val="4"/>
                <c:pt idx="0">
                  <c:v>10</c:v>
                </c:pt>
                <c:pt idx="1">
                  <c:v>1d</c:v>
                </c:pt>
                <c:pt idx="2">
                  <c:v>5b</c:v>
                </c:pt>
                <c:pt idx="3">
                  <c:v>9a</c:v>
                </c:pt>
              </c:strCache>
            </c:strRef>
          </c:cat>
          <c:val>
            <c:numRef>
              <c:f>Pivot!$N$6:$N$10</c:f>
              <c:numCache>
                <c:formatCode>General</c:formatCode>
                <c:ptCount val="4"/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BF-5B4B-4A15-B3CC-358952B6D7C8}"/>
            </c:ext>
          </c:extLst>
        </c:ser>
        <c:ser>
          <c:idx val="13"/>
          <c:order val="13"/>
          <c:tx>
            <c:strRef>
              <c:f>Pivot!$O$4:$O$5</c:f>
              <c:strCache>
                <c:ptCount val="1"/>
                <c:pt idx="0">
                  <c:v>19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Pivot!$A$6:$A$10</c:f>
              <c:strCache>
                <c:ptCount val="4"/>
                <c:pt idx="0">
                  <c:v>10</c:v>
                </c:pt>
                <c:pt idx="1">
                  <c:v>1d</c:v>
                </c:pt>
                <c:pt idx="2">
                  <c:v>5b</c:v>
                </c:pt>
                <c:pt idx="3">
                  <c:v>9a</c:v>
                </c:pt>
              </c:strCache>
            </c:strRef>
          </c:cat>
          <c:val>
            <c:numRef>
              <c:f>Pivot!$O$6:$O$10</c:f>
              <c:numCache>
                <c:formatCode>General</c:formatCode>
                <c:ptCount val="4"/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C0-5B4B-4A15-B3CC-358952B6D7C8}"/>
            </c:ext>
          </c:extLst>
        </c:ser>
        <c:ser>
          <c:idx val="14"/>
          <c:order val="14"/>
          <c:tx>
            <c:strRef>
              <c:f>Pivot!$P$4:$P$5</c:f>
              <c:strCache>
                <c:ptCount val="1"/>
                <c:pt idx="0">
                  <c:v>NA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Pivot!$A$6:$A$10</c:f>
              <c:strCache>
                <c:ptCount val="4"/>
                <c:pt idx="0">
                  <c:v>10</c:v>
                </c:pt>
                <c:pt idx="1">
                  <c:v>1d</c:v>
                </c:pt>
                <c:pt idx="2">
                  <c:v>5b</c:v>
                </c:pt>
                <c:pt idx="3">
                  <c:v>9a</c:v>
                </c:pt>
              </c:strCache>
            </c:strRef>
          </c:cat>
          <c:val>
            <c:numRef>
              <c:f>Pivot!$P$6:$P$10</c:f>
              <c:numCache>
                <c:formatCode>General</c:formatCode>
                <c:ptCount val="4"/>
                <c:pt idx="1">
                  <c:v>3</c:v>
                </c:pt>
                <c:pt idx="2">
                  <c:v>27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C1-5B4B-4A15-B3CC-358952B6D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6715520"/>
        <c:axId val="576715192"/>
      </c:barChart>
      <c:catAx>
        <c:axId val="5767155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6715192"/>
        <c:crosses val="autoZero"/>
        <c:auto val="1"/>
        <c:lblAlgn val="ctr"/>
        <c:lblOffset val="100"/>
        <c:noMultiLvlLbl val="0"/>
      </c:catAx>
      <c:valAx>
        <c:axId val="5767151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6715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[Info Table.xlsx]River embankment!PivotTable1</c:name>
    <c:fmtId val="18"/>
  </c:pivotSource>
  <c:chart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</c:pivotFmt>
      <c:pivotFmt>
        <c:idx val="7"/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</c:pivotFmt>
      <c:pivotFmt>
        <c:idx val="13"/>
      </c:pivotFmt>
      <c:pivotFmt>
        <c:idx val="14"/>
      </c:pivotFmt>
      <c:pivotFmt>
        <c:idx val="15"/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  <c:pivotFmt>
        <c:idx val="36"/>
      </c:pivotFmt>
      <c:pivotFmt>
        <c:idx val="37"/>
      </c:pivotFmt>
      <c:pivotFmt>
        <c:idx val="38"/>
      </c:pivotFmt>
      <c:pivotFmt>
        <c:idx val="39"/>
      </c:pivotFmt>
      <c:pivotFmt>
        <c:idx val="40"/>
      </c:pivotFmt>
      <c:pivotFmt>
        <c:idx val="41"/>
      </c:pivotFmt>
      <c:pivotFmt>
        <c:idx val="42"/>
      </c:pivotFmt>
      <c:pivotFmt>
        <c:idx val="43"/>
      </c:pivotFmt>
      <c:pivotFmt>
        <c:idx val="44"/>
      </c:pivotFmt>
      <c:pivotFmt>
        <c:idx val="45"/>
      </c:pivotFmt>
      <c:pivotFmt>
        <c:idx val="46"/>
      </c:pivotFmt>
      <c:pivotFmt>
        <c:idx val="47"/>
      </c:pivotFmt>
      <c:pivotFmt>
        <c:idx val="48"/>
      </c:pivotFmt>
      <c:pivotFmt>
        <c:idx val="49"/>
      </c:pivotFmt>
      <c:pivotFmt>
        <c:idx val="50"/>
      </c:pivotFmt>
      <c:pivotFmt>
        <c:idx val="51"/>
      </c:pivotFmt>
      <c:pivotFmt>
        <c:idx val="52"/>
      </c:pivotFmt>
      <c:pivotFmt>
        <c:idx val="53"/>
      </c:pivotFmt>
      <c:pivotFmt>
        <c:idx val="54"/>
      </c:pivotFmt>
      <c:pivotFmt>
        <c:idx val="55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circle"/>
          <c:size val="6"/>
          <c:spPr>
            <a:gradFill>
              <a:gsLst>
                <a:gs pos="0">
                  <a:schemeClr val="accent1"/>
                </a:gs>
                <a:gs pos="46000">
                  <a:schemeClr val="accent1"/>
                </a:gs>
                <a:gs pos="100000">
                  <a:schemeClr val="accent1">
                    <a:lumMod val="20000"/>
                    <a:lumOff val="80000"/>
                    <a:alpha val="0"/>
                  </a:schemeClr>
                </a:gs>
              </a:gsLst>
              <a:path path="circle">
                <a:fillToRect l="50000" t="-80000" r="50000" b="180000"/>
              </a:path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circle"/>
          <c:size val="6"/>
          <c:spPr>
            <a:gradFill>
              <a:gsLst>
                <a:gs pos="0">
                  <a:schemeClr val="accent2"/>
                </a:gs>
                <a:gs pos="46000">
                  <a:schemeClr val="accent2"/>
                </a:gs>
                <a:gs pos="100000">
                  <a:schemeClr val="accent2">
                    <a:lumMod val="20000"/>
                    <a:lumOff val="80000"/>
                    <a:alpha val="0"/>
                  </a:schemeClr>
                </a:gs>
              </a:gsLst>
              <a:path path="circle">
                <a:fillToRect l="50000" t="-80000" r="50000" b="180000"/>
              </a:path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circle"/>
          <c:size val="6"/>
          <c:spPr>
            <a:gradFill>
              <a:gsLst>
                <a:gs pos="0">
                  <a:schemeClr val="accent3"/>
                </a:gs>
                <a:gs pos="46000">
                  <a:schemeClr val="accent3"/>
                </a:gs>
                <a:gs pos="100000">
                  <a:schemeClr val="accent3">
                    <a:lumMod val="20000"/>
                    <a:lumOff val="80000"/>
                    <a:alpha val="0"/>
                  </a:schemeClr>
                </a:gs>
              </a:gsLst>
              <a:path path="circle">
                <a:fillToRect l="50000" t="-80000" r="50000" b="180000"/>
              </a:path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circle"/>
          <c:size val="6"/>
          <c:spPr>
            <a:gradFill>
              <a:gsLst>
                <a:gs pos="0">
                  <a:schemeClr val="accent4"/>
                </a:gs>
                <a:gs pos="46000">
                  <a:schemeClr val="accent4"/>
                </a:gs>
                <a:gs pos="100000">
                  <a:schemeClr val="accent4">
                    <a:lumMod val="20000"/>
                    <a:lumOff val="80000"/>
                    <a:alpha val="0"/>
                  </a:schemeClr>
                </a:gs>
              </a:gsLst>
              <a:path path="circle">
                <a:fillToRect l="50000" t="-80000" r="50000" b="180000"/>
              </a:path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'River embankment'!$B$4:$B$5</c:f>
              <c:strCache>
                <c:ptCount val="1"/>
                <c:pt idx="0">
                  <c:v>10</c:v>
                </c:pt>
              </c:strCache>
            </c:strRef>
          </c:tx>
          <c:spPr>
            <a:solidFill>
              <a:schemeClr val="accent1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'River embankment'!$A$6:$A$26</c:f>
              <c:multiLvlStrCache>
                <c:ptCount val="16"/>
                <c:lvl>
                  <c:pt idx="0">
                    <c:v>grassland</c:v>
                  </c:pt>
                  <c:pt idx="1">
                    <c:v>NA</c:v>
                  </c:pt>
                  <c:pt idx="2">
                    <c:v>shrubs, grassland</c:v>
                  </c:pt>
                  <c:pt idx="3">
                    <c:v>trees</c:v>
                  </c:pt>
                  <c:pt idx="4">
                    <c:v>trees, grassland</c:v>
                  </c:pt>
                  <c:pt idx="5">
                    <c:v>trees, shrubs</c:v>
                  </c:pt>
                  <c:pt idx="6">
                    <c:v>trees, shrubs, grassland</c:v>
                  </c:pt>
                  <c:pt idx="7">
                    <c:v>NA</c:v>
                  </c:pt>
                  <c:pt idx="8">
                    <c:v>trees, shrubs</c:v>
                  </c:pt>
                  <c:pt idx="9">
                    <c:v>trees, shrubs</c:v>
                  </c:pt>
                  <c:pt idx="10">
                    <c:v>grassland</c:v>
                  </c:pt>
                  <c:pt idx="11">
                    <c:v>none</c:v>
                  </c:pt>
                  <c:pt idx="12">
                    <c:v>shrubs</c:v>
                  </c:pt>
                  <c:pt idx="13">
                    <c:v>shrubs, grassland</c:v>
                  </c:pt>
                  <c:pt idx="14">
                    <c:v>trees, shrubs</c:v>
                  </c:pt>
                  <c:pt idx="15">
                    <c:v>trees, shrubs, grassland</c:v>
                  </c:pt>
                </c:lvl>
                <c:lvl>
                  <c:pt idx="0">
                    <c:v>flat bank</c:v>
                  </c:pt>
                  <c:pt idx="7">
                    <c:v>NA</c:v>
                  </c:pt>
                  <c:pt idx="9">
                    <c:v>steep and flat bank</c:v>
                  </c:pt>
                  <c:pt idx="10">
                    <c:v>steep bank</c:v>
                  </c:pt>
                </c:lvl>
              </c:multiLvlStrCache>
            </c:multiLvlStrRef>
          </c:cat>
          <c:val>
            <c:numRef>
              <c:f>'River embankment'!$B$6:$B$26</c:f>
              <c:numCache>
                <c:formatCode>General</c:formatCode>
                <c:ptCount val="16"/>
                <c:pt idx="1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3A-46EB-8653-EE72E1D2502D}"/>
            </c:ext>
          </c:extLst>
        </c:ser>
        <c:ser>
          <c:idx val="1"/>
          <c:order val="1"/>
          <c:tx>
            <c:strRef>
              <c:f>'River embankment'!$C$4:$C$5</c:f>
              <c:strCache>
                <c:ptCount val="1"/>
                <c:pt idx="0">
                  <c:v>1d</c:v>
                </c:pt>
              </c:strCache>
            </c:strRef>
          </c:tx>
          <c:spPr>
            <a:solidFill>
              <a:schemeClr val="accent2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'River embankment'!$A$6:$A$26</c:f>
              <c:multiLvlStrCache>
                <c:ptCount val="16"/>
                <c:lvl>
                  <c:pt idx="0">
                    <c:v>grassland</c:v>
                  </c:pt>
                  <c:pt idx="1">
                    <c:v>NA</c:v>
                  </c:pt>
                  <c:pt idx="2">
                    <c:v>shrubs, grassland</c:v>
                  </c:pt>
                  <c:pt idx="3">
                    <c:v>trees</c:v>
                  </c:pt>
                  <c:pt idx="4">
                    <c:v>trees, grassland</c:v>
                  </c:pt>
                  <c:pt idx="5">
                    <c:v>trees, shrubs</c:v>
                  </c:pt>
                  <c:pt idx="6">
                    <c:v>trees, shrubs, grassland</c:v>
                  </c:pt>
                  <c:pt idx="7">
                    <c:v>NA</c:v>
                  </c:pt>
                  <c:pt idx="8">
                    <c:v>trees, shrubs</c:v>
                  </c:pt>
                  <c:pt idx="9">
                    <c:v>trees, shrubs</c:v>
                  </c:pt>
                  <c:pt idx="10">
                    <c:v>grassland</c:v>
                  </c:pt>
                  <c:pt idx="11">
                    <c:v>none</c:v>
                  </c:pt>
                  <c:pt idx="12">
                    <c:v>shrubs</c:v>
                  </c:pt>
                  <c:pt idx="13">
                    <c:v>shrubs, grassland</c:v>
                  </c:pt>
                  <c:pt idx="14">
                    <c:v>trees, shrubs</c:v>
                  </c:pt>
                  <c:pt idx="15">
                    <c:v>trees, shrubs, grassland</c:v>
                  </c:pt>
                </c:lvl>
                <c:lvl>
                  <c:pt idx="0">
                    <c:v>flat bank</c:v>
                  </c:pt>
                  <c:pt idx="7">
                    <c:v>NA</c:v>
                  </c:pt>
                  <c:pt idx="9">
                    <c:v>steep and flat bank</c:v>
                  </c:pt>
                  <c:pt idx="10">
                    <c:v>steep bank</c:v>
                  </c:pt>
                </c:lvl>
              </c:multiLvlStrCache>
            </c:multiLvlStrRef>
          </c:cat>
          <c:val>
            <c:numRef>
              <c:f>'River embankment'!$C$6:$C$26</c:f>
              <c:numCache>
                <c:formatCode>General</c:formatCode>
                <c:ptCount val="16"/>
                <c:pt idx="0">
                  <c:v>3</c:v>
                </c:pt>
                <c:pt idx="2">
                  <c:v>1</c:v>
                </c:pt>
                <c:pt idx="3">
                  <c:v>3</c:v>
                </c:pt>
                <c:pt idx="4">
                  <c:v>1</c:v>
                </c:pt>
                <c:pt idx="1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3A-46EB-8653-EE72E1D2502D}"/>
            </c:ext>
          </c:extLst>
        </c:ser>
        <c:ser>
          <c:idx val="2"/>
          <c:order val="2"/>
          <c:tx>
            <c:strRef>
              <c:f>'River embankment'!$D$4:$D$5</c:f>
              <c:strCache>
                <c:ptCount val="1"/>
                <c:pt idx="0">
                  <c:v>5b</c:v>
                </c:pt>
              </c:strCache>
            </c:strRef>
          </c:tx>
          <c:spPr>
            <a:solidFill>
              <a:schemeClr val="accent3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'River embankment'!$A$6:$A$26</c:f>
              <c:multiLvlStrCache>
                <c:ptCount val="16"/>
                <c:lvl>
                  <c:pt idx="0">
                    <c:v>grassland</c:v>
                  </c:pt>
                  <c:pt idx="1">
                    <c:v>NA</c:v>
                  </c:pt>
                  <c:pt idx="2">
                    <c:v>shrubs, grassland</c:v>
                  </c:pt>
                  <c:pt idx="3">
                    <c:v>trees</c:v>
                  </c:pt>
                  <c:pt idx="4">
                    <c:v>trees, grassland</c:v>
                  </c:pt>
                  <c:pt idx="5">
                    <c:v>trees, shrubs</c:v>
                  </c:pt>
                  <c:pt idx="6">
                    <c:v>trees, shrubs, grassland</c:v>
                  </c:pt>
                  <c:pt idx="7">
                    <c:v>NA</c:v>
                  </c:pt>
                  <c:pt idx="8">
                    <c:v>trees, shrubs</c:v>
                  </c:pt>
                  <c:pt idx="9">
                    <c:v>trees, shrubs</c:v>
                  </c:pt>
                  <c:pt idx="10">
                    <c:v>grassland</c:v>
                  </c:pt>
                  <c:pt idx="11">
                    <c:v>none</c:v>
                  </c:pt>
                  <c:pt idx="12">
                    <c:v>shrubs</c:v>
                  </c:pt>
                  <c:pt idx="13">
                    <c:v>shrubs, grassland</c:v>
                  </c:pt>
                  <c:pt idx="14">
                    <c:v>trees, shrubs</c:v>
                  </c:pt>
                  <c:pt idx="15">
                    <c:v>trees, shrubs, grassland</c:v>
                  </c:pt>
                </c:lvl>
                <c:lvl>
                  <c:pt idx="0">
                    <c:v>flat bank</c:v>
                  </c:pt>
                  <c:pt idx="7">
                    <c:v>NA</c:v>
                  </c:pt>
                  <c:pt idx="9">
                    <c:v>steep and flat bank</c:v>
                  </c:pt>
                  <c:pt idx="10">
                    <c:v>steep bank</c:v>
                  </c:pt>
                </c:lvl>
              </c:multiLvlStrCache>
            </c:multiLvlStrRef>
          </c:cat>
          <c:val>
            <c:numRef>
              <c:f>'River embankment'!$D$6:$D$26</c:f>
              <c:numCache>
                <c:formatCode>General</c:formatCode>
                <c:ptCount val="16"/>
                <c:pt idx="0">
                  <c:v>8</c:v>
                </c:pt>
                <c:pt idx="1">
                  <c:v>5</c:v>
                </c:pt>
                <c:pt idx="2">
                  <c:v>4</c:v>
                </c:pt>
                <c:pt idx="4">
                  <c:v>2</c:v>
                </c:pt>
                <c:pt idx="5">
                  <c:v>1</c:v>
                </c:pt>
                <c:pt idx="6">
                  <c:v>6</c:v>
                </c:pt>
                <c:pt idx="7">
                  <c:v>12</c:v>
                </c:pt>
                <c:pt idx="9">
                  <c:v>2</c:v>
                </c:pt>
                <c:pt idx="10">
                  <c:v>5</c:v>
                </c:pt>
                <c:pt idx="11">
                  <c:v>5</c:v>
                </c:pt>
                <c:pt idx="12">
                  <c:v>7</c:v>
                </c:pt>
                <c:pt idx="1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3A-46EB-8653-EE72E1D2502D}"/>
            </c:ext>
          </c:extLst>
        </c:ser>
        <c:ser>
          <c:idx val="3"/>
          <c:order val="3"/>
          <c:tx>
            <c:strRef>
              <c:f>'River embankment'!$E$4:$E$5</c:f>
              <c:strCache>
                <c:ptCount val="1"/>
                <c:pt idx="0">
                  <c:v>9a</c:v>
                </c:pt>
              </c:strCache>
            </c:strRef>
          </c:tx>
          <c:spPr>
            <a:solidFill>
              <a:schemeClr val="accent4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'River embankment'!$A$6:$A$26</c:f>
              <c:multiLvlStrCache>
                <c:ptCount val="16"/>
                <c:lvl>
                  <c:pt idx="0">
                    <c:v>grassland</c:v>
                  </c:pt>
                  <c:pt idx="1">
                    <c:v>NA</c:v>
                  </c:pt>
                  <c:pt idx="2">
                    <c:v>shrubs, grassland</c:v>
                  </c:pt>
                  <c:pt idx="3">
                    <c:v>trees</c:v>
                  </c:pt>
                  <c:pt idx="4">
                    <c:v>trees, grassland</c:v>
                  </c:pt>
                  <c:pt idx="5">
                    <c:v>trees, shrubs</c:v>
                  </c:pt>
                  <c:pt idx="6">
                    <c:v>trees, shrubs, grassland</c:v>
                  </c:pt>
                  <c:pt idx="7">
                    <c:v>NA</c:v>
                  </c:pt>
                  <c:pt idx="8">
                    <c:v>trees, shrubs</c:v>
                  </c:pt>
                  <c:pt idx="9">
                    <c:v>trees, shrubs</c:v>
                  </c:pt>
                  <c:pt idx="10">
                    <c:v>grassland</c:v>
                  </c:pt>
                  <c:pt idx="11">
                    <c:v>none</c:v>
                  </c:pt>
                  <c:pt idx="12">
                    <c:v>shrubs</c:v>
                  </c:pt>
                  <c:pt idx="13">
                    <c:v>shrubs, grassland</c:v>
                  </c:pt>
                  <c:pt idx="14">
                    <c:v>trees, shrubs</c:v>
                  </c:pt>
                  <c:pt idx="15">
                    <c:v>trees, shrubs, grassland</c:v>
                  </c:pt>
                </c:lvl>
                <c:lvl>
                  <c:pt idx="0">
                    <c:v>flat bank</c:v>
                  </c:pt>
                  <c:pt idx="7">
                    <c:v>NA</c:v>
                  </c:pt>
                  <c:pt idx="9">
                    <c:v>steep and flat bank</c:v>
                  </c:pt>
                  <c:pt idx="10">
                    <c:v>steep bank</c:v>
                  </c:pt>
                </c:lvl>
              </c:multiLvlStrCache>
            </c:multiLvlStrRef>
          </c:cat>
          <c:val>
            <c:numRef>
              <c:f>'River embankment'!$E$6:$E$26</c:f>
              <c:numCache>
                <c:formatCode>General</c:formatCode>
                <c:ptCount val="16"/>
                <c:pt idx="6">
                  <c:v>1</c:v>
                </c:pt>
                <c:pt idx="8">
                  <c:v>3</c:v>
                </c:pt>
                <c:pt idx="13">
                  <c:v>2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3A-46EB-8653-EE72E1D2502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576715520"/>
        <c:axId val="576715192"/>
      </c:barChart>
      <c:catAx>
        <c:axId val="5767155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6715192"/>
        <c:crosses val="autoZero"/>
        <c:auto val="1"/>
        <c:lblAlgn val="ctr"/>
        <c:lblOffset val="100"/>
        <c:noMultiLvlLbl val="0"/>
      </c:catAx>
      <c:valAx>
        <c:axId val="576715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6715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[Info Table.xlsx]Sea Level!PivotTable1</c:name>
    <c:fmtId val="12"/>
  </c:pivotSource>
  <c:chart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</c:pivotFmt>
      <c:pivotFmt>
        <c:idx val="7"/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</c:pivotFmt>
      <c:pivotFmt>
        <c:idx val="13"/>
      </c:pivotFmt>
      <c:pivotFmt>
        <c:idx val="14"/>
      </c:pivotFmt>
      <c:pivotFmt>
        <c:idx val="15"/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circle"/>
          <c:size val="6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</c:marker>
      </c:pivotFmt>
      <c:pivotFmt>
        <c:idx val="32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circle"/>
          <c:size val="6"/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</c:marker>
      </c:pivotFmt>
      <c:pivotFmt>
        <c:idx val="33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circle"/>
          <c:size val="6"/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</c:marker>
      </c:pivotFmt>
      <c:pivotFmt>
        <c:idx val="34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circle"/>
          <c:size val="6"/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accent4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</c:marker>
      </c:pivotFmt>
      <c:pivotFmt>
        <c:idx val="35"/>
      </c:pivotFmt>
      <c:pivotFmt>
        <c:idx val="36"/>
      </c:pivotFmt>
      <c:pivotFmt>
        <c:idx val="37"/>
      </c:pivotFmt>
      <c:pivotFmt>
        <c:idx val="38"/>
      </c:pivotFmt>
      <c:pivotFmt>
        <c:idx val="39"/>
      </c:pivotFmt>
      <c:pivotFmt>
        <c:idx val="40"/>
      </c:pivotFmt>
      <c:pivotFmt>
        <c:idx val="41"/>
      </c:pivotFmt>
      <c:pivotFmt>
        <c:idx val="42"/>
      </c:pivotFmt>
      <c:pivotFmt>
        <c:idx val="43"/>
      </c:pivotFmt>
      <c:pivotFmt>
        <c:idx val="44"/>
      </c:pivotFmt>
      <c:pivotFmt>
        <c:idx val="45"/>
      </c:pivotFmt>
      <c:pivotFmt>
        <c:idx val="46"/>
      </c:pivotFmt>
      <c:pivotFmt>
        <c:idx val="47"/>
      </c:pivotFmt>
      <c:pivotFmt>
        <c:idx val="48"/>
      </c:pivotFmt>
      <c:pivotFmt>
        <c:idx val="49"/>
      </c:pivotFmt>
      <c:pivotFmt>
        <c:idx val="50"/>
      </c:pivotFmt>
      <c:pivotFmt>
        <c:idx val="51"/>
      </c:pivotFmt>
      <c:pivotFmt>
        <c:idx val="52"/>
      </c:pivotFmt>
      <c:pivotFmt>
        <c:idx val="53"/>
      </c:pivotFmt>
      <c:pivotFmt>
        <c:idx val="54"/>
      </c:pivotFmt>
      <c:pivotFmt>
        <c:idx val="55"/>
      </c:pivotFmt>
      <c:pivotFmt>
        <c:idx val="56"/>
      </c:pivotFmt>
      <c:pivotFmt>
        <c:idx val="57"/>
      </c:pivotFmt>
      <c:pivotFmt>
        <c:idx val="58"/>
      </c:pivotFmt>
      <c:pivotFmt>
        <c:idx val="59"/>
      </c:pivotFmt>
      <c:pivotFmt>
        <c:idx val="60"/>
      </c:pivotFmt>
      <c:pivotFmt>
        <c:idx val="61"/>
      </c:pivotFmt>
      <c:pivotFmt>
        <c:idx val="62"/>
      </c:pivotFmt>
      <c:pivotFmt>
        <c:idx val="63"/>
      </c:pivotFmt>
    </c:pivotFmts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'Sea Level'!$B$4:$B$5</c:f>
              <c:strCache>
                <c:ptCount val="1"/>
                <c:pt idx="0">
                  <c:v>10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'Sea Level'!$A$6:$A$32</c:f>
              <c:strCache>
                <c:ptCount val="26"/>
                <c:pt idx="0">
                  <c:v>248</c:v>
                </c:pt>
                <c:pt idx="1">
                  <c:v>280</c:v>
                </c:pt>
                <c:pt idx="2">
                  <c:v>291</c:v>
                </c:pt>
                <c:pt idx="3">
                  <c:v>310</c:v>
                </c:pt>
                <c:pt idx="4">
                  <c:v>360</c:v>
                </c:pt>
                <c:pt idx="5">
                  <c:v>367</c:v>
                </c:pt>
                <c:pt idx="6">
                  <c:v>383</c:v>
                </c:pt>
                <c:pt idx="7">
                  <c:v>399</c:v>
                </c:pt>
                <c:pt idx="8">
                  <c:v>413</c:v>
                </c:pt>
                <c:pt idx="9">
                  <c:v>493</c:v>
                </c:pt>
                <c:pt idx="10">
                  <c:v>540</c:v>
                </c:pt>
                <c:pt idx="11">
                  <c:v>577</c:v>
                </c:pt>
                <c:pt idx="12">
                  <c:v>839</c:v>
                </c:pt>
                <c:pt idx="13">
                  <c:v>976</c:v>
                </c:pt>
                <c:pt idx="14">
                  <c:v>994</c:v>
                </c:pt>
                <c:pt idx="15">
                  <c:v>1106</c:v>
                </c:pt>
                <c:pt idx="16">
                  <c:v>1297</c:v>
                </c:pt>
                <c:pt idx="17">
                  <c:v>1338</c:v>
                </c:pt>
                <c:pt idx="18">
                  <c:v>1459</c:v>
                </c:pt>
                <c:pt idx="19">
                  <c:v>1514</c:v>
                </c:pt>
                <c:pt idx="20">
                  <c:v>1638</c:v>
                </c:pt>
                <c:pt idx="21">
                  <c:v>1653</c:v>
                </c:pt>
                <c:pt idx="22">
                  <c:v>1796</c:v>
                </c:pt>
                <c:pt idx="23">
                  <c:v>1950</c:v>
                </c:pt>
                <c:pt idx="24">
                  <c:v>1970</c:v>
                </c:pt>
                <c:pt idx="25">
                  <c:v>2105</c:v>
                </c:pt>
              </c:strCache>
            </c:strRef>
          </c:cat>
          <c:val>
            <c:numRef>
              <c:f>'Sea Level'!$B$6:$B$32</c:f>
              <c:numCache>
                <c:formatCode>General</c:formatCode>
                <c:ptCount val="26"/>
                <c:pt idx="1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BC-45EC-A30D-C00932B520C2}"/>
            </c:ext>
          </c:extLst>
        </c:ser>
        <c:ser>
          <c:idx val="1"/>
          <c:order val="1"/>
          <c:tx>
            <c:strRef>
              <c:f>'Sea Level'!$C$4:$C$5</c:f>
              <c:strCache>
                <c:ptCount val="1"/>
                <c:pt idx="0">
                  <c:v>1d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'Sea Level'!$A$6:$A$32</c:f>
              <c:strCache>
                <c:ptCount val="26"/>
                <c:pt idx="0">
                  <c:v>248</c:v>
                </c:pt>
                <c:pt idx="1">
                  <c:v>280</c:v>
                </c:pt>
                <c:pt idx="2">
                  <c:v>291</c:v>
                </c:pt>
                <c:pt idx="3">
                  <c:v>310</c:v>
                </c:pt>
                <c:pt idx="4">
                  <c:v>360</c:v>
                </c:pt>
                <c:pt idx="5">
                  <c:v>367</c:v>
                </c:pt>
                <c:pt idx="6">
                  <c:v>383</c:v>
                </c:pt>
                <c:pt idx="7">
                  <c:v>399</c:v>
                </c:pt>
                <c:pt idx="8">
                  <c:v>413</c:v>
                </c:pt>
                <c:pt idx="9">
                  <c:v>493</c:v>
                </c:pt>
                <c:pt idx="10">
                  <c:v>540</c:v>
                </c:pt>
                <c:pt idx="11">
                  <c:v>577</c:v>
                </c:pt>
                <c:pt idx="12">
                  <c:v>839</c:v>
                </c:pt>
                <c:pt idx="13">
                  <c:v>976</c:v>
                </c:pt>
                <c:pt idx="14">
                  <c:v>994</c:v>
                </c:pt>
                <c:pt idx="15">
                  <c:v>1106</c:v>
                </c:pt>
                <c:pt idx="16">
                  <c:v>1297</c:v>
                </c:pt>
                <c:pt idx="17">
                  <c:v>1338</c:v>
                </c:pt>
                <c:pt idx="18">
                  <c:v>1459</c:v>
                </c:pt>
                <c:pt idx="19">
                  <c:v>1514</c:v>
                </c:pt>
                <c:pt idx="20">
                  <c:v>1638</c:v>
                </c:pt>
                <c:pt idx="21">
                  <c:v>1653</c:v>
                </c:pt>
                <c:pt idx="22">
                  <c:v>1796</c:v>
                </c:pt>
                <c:pt idx="23">
                  <c:v>1950</c:v>
                </c:pt>
                <c:pt idx="24">
                  <c:v>1970</c:v>
                </c:pt>
                <c:pt idx="25">
                  <c:v>2105</c:v>
                </c:pt>
              </c:strCache>
            </c:strRef>
          </c:cat>
          <c:val>
            <c:numRef>
              <c:f>'Sea Level'!$C$6:$C$32</c:f>
              <c:numCache>
                <c:formatCode>General</c:formatCode>
                <c:ptCount val="26"/>
                <c:pt idx="11">
                  <c:v>1</c:v>
                </c:pt>
                <c:pt idx="15">
                  <c:v>3</c:v>
                </c:pt>
                <c:pt idx="17">
                  <c:v>1</c:v>
                </c:pt>
                <c:pt idx="19">
                  <c:v>3</c:v>
                </c:pt>
                <c:pt idx="2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BC-45EC-A30D-C00932B520C2}"/>
            </c:ext>
          </c:extLst>
        </c:ser>
        <c:ser>
          <c:idx val="2"/>
          <c:order val="2"/>
          <c:tx>
            <c:strRef>
              <c:f>'Sea Level'!$D$4:$D$5</c:f>
              <c:strCache>
                <c:ptCount val="1"/>
                <c:pt idx="0">
                  <c:v>5b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'Sea Level'!$A$6:$A$32</c:f>
              <c:strCache>
                <c:ptCount val="26"/>
                <c:pt idx="0">
                  <c:v>248</c:v>
                </c:pt>
                <c:pt idx="1">
                  <c:v>280</c:v>
                </c:pt>
                <c:pt idx="2">
                  <c:v>291</c:v>
                </c:pt>
                <c:pt idx="3">
                  <c:v>310</c:v>
                </c:pt>
                <c:pt idx="4">
                  <c:v>360</c:v>
                </c:pt>
                <c:pt idx="5">
                  <c:v>367</c:v>
                </c:pt>
                <c:pt idx="6">
                  <c:v>383</c:v>
                </c:pt>
                <c:pt idx="7">
                  <c:v>399</c:v>
                </c:pt>
                <c:pt idx="8">
                  <c:v>413</c:v>
                </c:pt>
                <c:pt idx="9">
                  <c:v>493</c:v>
                </c:pt>
                <c:pt idx="10">
                  <c:v>540</c:v>
                </c:pt>
                <c:pt idx="11">
                  <c:v>577</c:v>
                </c:pt>
                <c:pt idx="12">
                  <c:v>839</c:v>
                </c:pt>
                <c:pt idx="13">
                  <c:v>976</c:v>
                </c:pt>
                <c:pt idx="14">
                  <c:v>994</c:v>
                </c:pt>
                <c:pt idx="15">
                  <c:v>1106</c:v>
                </c:pt>
                <c:pt idx="16">
                  <c:v>1297</c:v>
                </c:pt>
                <c:pt idx="17">
                  <c:v>1338</c:v>
                </c:pt>
                <c:pt idx="18">
                  <c:v>1459</c:v>
                </c:pt>
                <c:pt idx="19">
                  <c:v>1514</c:v>
                </c:pt>
                <c:pt idx="20">
                  <c:v>1638</c:v>
                </c:pt>
                <c:pt idx="21">
                  <c:v>1653</c:v>
                </c:pt>
                <c:pt idx="22">
                  <c:v>1796</c:v>
                </c:pt>
                <c:pt idx="23">
                  <c:v>1950</c:v>
                </c:pt>
                <c:pt idx="24">
                  <c:v>1970</c:v>
                </c:pt>
                <c:pt idx="25">
                  <c:v>2105</c:v>
                </c:pt>
              </c:strCache>
            </c:strRef>
          </c:cat>
          <c:val>
            <c:numRef>
              <c:f>'Sea Level'!$D$6:$D$32</c:f>
              <c:numCache>
                <c:formatCode>General</c:formatCode>
                <c:ptCount val="26"/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5</c:v>
                </c:pt>
                <c:pt idx="8">
                  <c:v>1</c:v>
                </c:pt>
                <c:pt idx="9">
                  <c:v>5</c:v>
                </c:pt>
                <c:pt idx="11">
                  <c:v>2</c:v>
                </c:pt>
                <c:pt idx="12">
                  <c:v>5</c:v>
                </c:pt>
                <c:pt idx="13">
                  <c:v>4</c:v>
                </c:pt>
                <c:pt idx="14">
                  <c:v>4</c:v>
                </c:pt>
                <c:pt idx="16">
                  <c:v>3</c:v>
                </c:pt>
                <c:pt idx="17">
                  <c:v>4</c:v>
                </c:pt>
                <c:pt idx="18">
                  <c:v>2</c:v>
                </c:pt>
                <c:pt idx="21">
                  <c:v>3</c:v>
                </c:pt>
                <c:pt idx="22">
                  <c:v>5</c:v>
                </c:pt>
                <c:pt idx="23">
                  <c:v>3</c:v>
                </c:pt>
                <c:pt idx="24">
                  <c:v>3</c:v>
                </c:pt>
                <c:pt idx="2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BC-45EC-A30D-C00932B520C2}"/>
            </c:ext>
          </c:extLst>
        </c:ser>
        <c:ser>
          <c:idx val="3"/>
          <c:order val="3"/>
          <c:tx>
            <c:strRef>
              <c:f>'Sea Level'!$E$4:$E$5</c:f>
              <c:strCache>
                <c:ptCount val="1"/>
                <c:pt idx="0">
                  <c:v>9a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'Sea Level'!$A$6:$A$32</c:f>
              <c:strCache>
                <c:ptCount val="26"/>
                <c:pt idx="0">
                  <c:v>248</c:v>
                </c:pt>
                <c:pt idx="1">
                  <c:v>280</c:v>
                </c:pt>
                <c:pt idx="2">
                  <c:v>291</c:v>
                </c:pt>
                <c:pt idx="3">
                  <c:v>310</c:v>
                </c:pt>
                <c:pt idx="4">
                  <c:v>360</c:v>
                </c:pt>
                <c:pt idx="5">
                  <c:v>367</c:v>
                </c:pt>
                <c:pt idx="6">
                  <c:v>383</c:v>
                </c:pt>
                <c:pt idx="7">
                  <c:v>399</c:v>
                </c:pt>
                <c:pt idx="8">
                  <c:v>413</c:v>
                </c:pt>
                <c:pt idx="9">
                  <c:v>493</c:v>
                </c:pt>
                <c:pt idx="10">
                  <c:v>540</c:v>
                </c:pt>
                <c:pt idx="11">
                  <c:v>577</c:v>
                </c:pt>
                <c:pt idx="12">
                  <c:v>839</c:v>
                </c:pt>
                <c:pt idx="13">
                  <c:v>976</c:v>
                </c:pt>
                <c:pt idx="14">
                  <c:v>994</c:v>
                </c:pt>
                <c:pt idx="15">
                  <c:v>1106</c:v>
                </c:pt>
                <c:pt idx="16">
                  <c:v>1297</c:v>
                </c:pt>
                <c:pt idx="17">
                  <c:v>1338</c:v>
                </c:pt>
                <c:pt idx="18">
                  <c:v>1459</c:v>
                </c:pt>
                <c:pt idx="19">
                  <c:v>1514</c:v>
                </c:pt>
                <c:pt idx="20">
                  <c:v>1638</c:v>
                </c:pt>
                <c:pt idx="21">
                  <c:v>1653</c:v>
                </c:pt>
                <c:pt idx="22">
                  <c:v>1796</c:v>
                </c:pt>
                <c:pt idx="23">
                  <c:v>1950</c:v>
                </c:pt>
                <c:pt idx="24">
                  <c:v>1970</c:v>
                </c:pt>
                <c:pt idx="25">
                  <c:v>2105</c:v>
                </c:pt>
              </c:strCache>
            </c:strRef>
          </c:cat>
          <c:val>
            <c:numRef>
              <c:f>'Sea Level'!$E$6:$E$32</c:f>
              <c:numCache>
                <c:formatCode>General</c:formatCode>
                <c:ptCount val="26"/>
                <c:pt idx="0">
                  <c:v>1</c:v>
                </c:pt>
                <c:pt idx="1">
                  <c:v>3</c:v>
                </c:pt>
                <c:pt idx="3">
                  <c:v>1</c:v>
                </c:pt>
                <c:pt idx="1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1BC-45EC-A30D-C00932B52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76715520"/>
        <c:axId val="576715192"/>
      </c:barChart>
      <c:catAx>
        <c:axId val="5767155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6715192"/>
        <c:crosses val="autoZero"/>
        <c:auto val="1"/>
        <c:lblAlgn val="ctr"/>
        <c:lblOffset val="100"/>
        <c:noMultiLvlLbl val="0"/>
      </c:catAx>
      <c:valAx>
        <c:axId val="5767151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6715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[Info Table.xlsx]Clade nach Wassertemperatus!PivotTable1</c:name>
    <c:fmtId val="12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3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3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3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3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3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3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3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3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3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3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4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4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4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4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4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4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4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4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4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4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5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5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5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5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5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5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5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5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5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5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6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6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'Clade nach Wassertemperatus'!$B$4</c:f>
              <c:strCache>
                <c:ptCount val="1"/>
                <c:pt idx="0">
                  <c:v>Ergebnis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multiLvlStrRef>
              <c:f>'Clade nach Wassertemperatus'!$A$5:$A$31</c:f>
              <c:multiLvlStrCache>
                <c:ptCount val="22"/>
                <c:lvl>
                  <c:pt idx="0">
                    <c:v>10</c:v>
                  </c:pt>
                  <c:pt idx="1">
                    <c:v>10</c:v>
                  </c:pt>
                  <c:pt idx="2">
                    <c:v>12</c:v>
                  </c:pt>
                  <c:pt idx="3">
                    <c:v>14,3</c:v>
                  </c:pt>
                  <c:pt idx="4">
                    <c:v>16</c:v>
                  </c:pt>
                  <c:pt idx="5">
                    <c:v>NA</c:v>
                  </c:pt>
                  <c:pt idx="6">
                    <c:v>11,2</c:v>
                  </c:pt>
                  <c:pt idx="7">
                    <c:v>11,8</c:v>
                  </c:pt>
                  <c:pt idx="8">
                    <c:v>12</c:v>
                  </c:pt>
                  <c:pt idx="9">
                    <c:v>13</c:v>
                  </c:pt>
                  <c:pt idx="10">
                    <c:v>13,2</c:v>
                  </c:pt>
                  <c:pt idx="11">
                    <c:v>14,1</c:v>
                  </c:pt>
                  <c:pt idx="12">
                    <c:v>14,3</c:v>
                  </c:pt>
                  <c:pt idx="13">
                    <c:v>15</c:v>
                  </c:pt>
                  <c:pt idx="14">
                    <c:v>17</c:v>
                  </c:pt>
                  <c:pt idx="15">
                    <c:v>18</c:v>
                  </c:pt>
                  <c:pt idx="16">
                    <c:v>19</c:v>
                  </c:pt>
                  <c:pt idx="17">
                    <c:v>NA</c:v>
                  </c:pt>
                  <c:pt idx="18">
                    <c:v>11,8</c:v>
                  </c:pt>
                  <c:pt idx="19">
                    <c:v>15,7</c:v>
                  </c:pt>
                  <c:pt idx="20">
                    <c:v>16</c:v>
                  </c:pt>
                  <c:pt idx="21">
                    <c:v>NA</c:v>
                  </c:pt>
                </c:lvl>
                <c:lvl>
                  <c:pt idx="0">
                    <c:v>10</c:v>
                  </c:pt>
                  <c:pt idx="1">
                    <c:v>1d</c:v>
                  </c:pt>
                  <c:pt idx="6">
                    <c:v>5b</c:v>
                  </c:pt>
                  <c:pt idx="18">
                    <c:v>9a</c:v>
                  </c:pt>
                </c:lvl>
              </c:multiLvlStrCache>
            </c:multiLvlStrRef>
          </c:cat>
          <c:val>
            <c:numRef>
              <c:f>'Clade nach Wassertemperatus'!$B$5:$B$31</c:f>
              <c:numCache>
                <c:formatCode>General</c:formatCode>
                <c:ptCount val="22"/>
                <c:pt idx="0">
                  <c:v>3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  <c:pt idx="5">
                  <c:v>3</c:v>
                </c:pt>
                <c:pt idx="6">
                  <c:v>2</c:v>
                </c:pt>
                <c:pt idx="7">
                  <c:v>1</c:v>
                </c:pt>
                <c:pt idx="8">
                  <c:v>5</c:v>
                </c:pt>
                <c:pt idx="9">
                  <c:v>5</c:v>
                </c:pt>
                <c:pt idx="10">
                  <c:v>2</c:v>
                </c:pt>
                <c:pt idx="11">
                  <c:v>3</c:v>
                </c:pt>
                <c:pt idx="12">
                  <c:v>4</c:v>
                </c:pt>
                <c:pt idx="13">
                  <c:v>5</c:v>
                </c:pt>
                <c:pt idx="14">
                  <c:v>1</c:v>
                </c:pt>
                <c:pt idx="15">
                  <c:v>5</c:v>
                </c:pt>
                <c:pt idx="16">
                  <c:v>1</c:v>
                </c:pt>
                <c:pt idx="17">
                  <c:v>27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89-448D-8613-7744FF6CF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6715520"/>
        <c:axId val="576715192"/>
      </c:barChart>
      <c:catAx>
        <c:axId val="5767155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6715192"/>
        <c:crosses val="autoZero"/>
        <c:auto val="1"/>
        <c:lblAlgn val="ctr"/>
        <c:lblOffset val="100"/>
        <c:noMultiLvlLbl val="0"/>
      </c:catAx>
      <c:valAx>
        <c:axId val="5767151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6715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jedes Clade im Total (%)</a:t>
            </a:r>
          </a:p>
        </c:rich>
      </c:tx>
      <c:overlay val="0"/>
      <c:spPr>
        <a:solidFill>
          <a:schemeClr val="accent2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'% of Total'!$C$3</c:f>
              <c:strCache>
                <c:ptCount val="1"/>
                <c:pt idx="0">
                  <c:v>Gesamtergebnis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6F9-45C0-9FD4-FA0DE400070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6F9-45C0-9FD4-FA0DE400070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6F9-45C0-9FD4-FA0DE400070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6F9-45C0-9FD4-FA0DE40007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'% of Total'!$B$4:$B$7</c:f>
              <c:strCache>
                <c:ptCount val="4"/>
                <c:pt idx="0">
                  <c:v>10</c:v>
                </c:pt>
                <c:pt idx="1">
                  <c:v>1d</c:v>
                </c:pt>
                <c:pt idx="2">
                  <c:v>5b</c:v>
                </c:pt>
                <c:pt idx="3">
                  <c:v>9a</c:v>
                </c:pt>
              </c:strCache>
            </c:strRef>
          </c:cat>
          <c:val>
            <c:numRef>
              <c:f>'% of Total'!$C$4:$C$7</c:f>
              <c:numCache>
                <c:formatCode>General</c:formatCode>
                <c:ptCount val="4"/>
                <c:pt idx="0">
                  <c:v>3</c:v>
                </c:pt>
                <c:pt idx="1">
                  <c:v>11</c:v>
                </c:pt>
                <c:pt idx="2">
                  <c:v>73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F9-45C0-9FD4-FA0DE400070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[Info Table.xlsx]Pivot!PivotTable1</c:name>
    <c:fmtId val="1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jedes Clade im Total (%)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3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3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3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3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3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3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3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3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3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3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4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4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4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7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7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7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7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8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8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8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8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8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8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8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9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9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9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9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9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9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9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9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9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9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0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0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0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0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0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0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0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0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0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0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1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1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1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1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1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1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1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1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1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1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2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2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2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2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2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22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</c:pivotFmts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Pivot!$B$4:$B$5</c:f>
              <c:strCache>
                <c:ptCount val="1"/>
                <c:pt idx="0">
                  <c:v>10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Pivot!$A$6:$A$10</c:f>
              <c:strCache>
                <c:ptCount val="4"/>
                <c:pt idx="0">
                  <c:v>10</c:v>
                </c:pt>
                <c:pt idx="1">
                  <c:v>1d</c:v>
                </c:pt>
                <c:pt idx="2">
                  <c:v>5b</c:v>
                </c:pt>
                <c:pt idx="3">
                  <c:v>9a</c:v>
                </c:pt>
              </c:strCache>
            </c:strRef>
          </c:cat>
          <c:val>
            <c:numRef>
              <c:f>Pivot!$B$6:$B$10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1D-458E-9B34-18E56F22C072}"/>
            </c:ext>
          </c:extLst>
        </c:ser>
        <c:ser>
          <c:idx val="1"/>
          <c:order val="1"/>
          <c:tx>
            <c:strRef>
              <c:f>Pivot!$C$4:$C$5</c:f>
              <c:strCache>
                <c:ptCount val="1"/>
                <c:pt idx="0">
                  <c:v>11,2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Pivot!$A$6:$A$10</c:f>
              <c:strCache>
                <c:ptCount val="4"/>
                <c:pt idx="0">
                  <c:v>10</c:v>
                </c:pt>
                <c:pt idx="1">
                  <c:v>1d</c:v>
                </c:pt>
                <c:pt idx="2">
                  <c:v>5b</c:v>
                </c:pt>
                <c:pt idx="3">
                  <c:v>9a</c:v>
                </c:pt>
              </c:strCache>
            </c:strRef>
          </c:cat>
          <c:val>
            <c:numRef>
              <c:f>Pivot!$C$6:$C$10</c:f>
              <c:numCache>
                <c:formatCode>General</c:formatCode>
                <c:ptCount val="4"/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E1D-458E-9B34-18E56F22C072}"/>
            </c:ext>
          </c:extLst>
        </c:ser>
        <c:ser>
          <c:idx val="2"/>
          <c:order val="2"/>
          <c:tx>
            <c:strRef>
              <c:f>Pivot!$D$4:$D$5</c:f>
              <c:strCache>
                <c:ptCount val="1"/>
                <c:pt idx="0">
                  <c:v>11,8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Pivot!$A$6:$A$10</c:f>
              <c:strCache>
                <c:ptCount val="4"/>
                <c:pt idx="0">
                  <c:v>10</c:v>
                </c:pt>
                <c:pt idx="1">
                  <c:v>1d</c:v>
                </c:pt>
                <c:pt idx="2">
                  <c:v>5b</c:v>
                </c:pt>
                <c:pt idx="3">
                  <c:v>9a</c:v>
                </c:pt>
              </c:strCache>
            </c:strRef>
          </c:cat>
          <c:val>
            <c:numRef>
              <c:f>Pivot!$D$6:$D$10</c:f>
              <c:numCache>
                <c:formatCode>General</c:formatCode>
                <c:ptCount val="4"/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E1D-458E-9B34-18E56F22C072}"/>
            </c:ext>
          </c:extLst>
        </c:ser>
        <c:ser>
          <c:idx val="3"/>
          <c:order val="3"/>
          <c:tx>
            <c:strRef>
              <c:f>Pivot!$E$4:$E$5</c:f>
              <c:strCache>
                <c:ptCount val="1"/>
                <c:pt idx="0">
                  <c:v>12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Pivot!$A$6:$A$10</c:f>
              <c:strCache>
                <c:ptCount val="4"/>
                <c:pt idx="0">
                  <c:v>10</c:v>
                </c:pt>
                <c:pt idx="1">
                  <c:v>1d</c:v>
                </c:pt>
                <c:pt idx="2">
                  <c:v>5b</c:v>
                </c:pt>
                <c:pt idx="3">
                  <c:v>9a</c:v>
                </c:pt>
              </c:strCache>
            </c:strRef>
          </c:cat>
          <c:val>
            <c:numRef>
              <c:f>Pivot!$E$6:$E$10</c:f>
              <c:numCache>
                <c:formatCode>General</c:formatCode>
                <c:ptCount val="4"/>
                <c:pt idx="1">
                  <c:v>1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E1D-458E-9B34-18E56F22C072}"/>
            </c:ext>
          </c:extLst>
        </c:ser>
        <c:ser>
          <c:idx val="4"/>
          <c:order val="4"/>
          <c:tx>
            <c:strRef>
              <c:f>Pivot!$F$4:$F$5</c:f>
              <c:strCache>
                <c:ptCount val="1"/>
                <c:pt idx="0">
                  <c:v>13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Pivot!$A$6:$A$10</c:f>
              <c:strCache>
                <c:ptCount val="4"/>
                <c:pt idx="0">
                  <c:v>10</c:v>
                </c:pt>
                <c:pt idx="1">
                  <c:v>1d</c:v>
                </c:pt>
                <c:pt idx="2">
                  <c:v>5b</c:v>
                </c:pt>
                <c:pt idx="3">
                  <c:v>9a</c:v>
                </c:pt>
              </c:strCache>
            </c:strRef>
          </c:cat>
          <c:val>
            <c:numRef>
              <c:f>Pivot!$F$6:$F$10</c:f>
              <c:numCache>
                <c:formatCode>General</c:formatCode>
                <c:ptCount val="4"/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1-FE1D-458E-9B34-18E56F22C072}"/>
            </c:ext>
          </c:extLst>
        </c:ser>
        <c:ser>
          <c:idx val="5"/>
          <c:order val="5"/>
          <c:tx>
            <c:strRef>
              <c:f>Pivot!$G$4:$G$5</c:f>
              <c:strCache>
                <c:ptCount val="1"/>
                <c:pt idx="0">
                  <c:v>13,2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Pivot!$A$6:$A$10</c:f>
              <c:strCache>
                <c:ptCount val="4"/>
                <c:pt idx="0">
                  <c:v>10</c:v>
                </c:pt>
                <c:pt idx="1">
                  <c:v>1d</c:v>
                </c:pt>
                <c:pt idx="2">
                  <c:v>5b</c:v>
                </c:pt>
                <c:pt idx="3">
                  <c:v>9a</c:v>
                </c:pt>
              </c:strCache>
            </c:strRef>
          </c:cat>
          <c:val>
            <c:numRef>
              <c:f>Pivot!$G$6:$G$10</c:f>
              <c:numCache>
                <c:formatCode>General</c:formatCode>
                <c:ptCount val="4"/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2-FE1D-458E-9B34-18E56F22C072}"/>
            </c:ext>
          </c:extLst>
        </c:ser>
        <c:ser>
          <c:idx val="6"/>
          <c:order val="6"/>
          <c:tx>
            <c:strRef>
              <c:f>Pivot!$H$4:$H$5</c:f>
              <c:strCache>
                <c:ptCount val="1"/>
                <c:pt idx="0">
                  <c:v>14,1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Pivot!$A$6:$A$10</c:f>
              <c:strCache>
                <c:ptCount val="4"/>
                <c:pt idx="0">
                  <c:v>10</c:v>
                </c:pt>
                <c:pt idx="1">
                  <c:v>1d</c:v>
                </c:pt>
                <c:pt idx="2">
                  <c:v>5b</c:v>
                </c:pt>
                <c:pt idx="3">
                  <c:v>9a</c:v>
                </c:pt>
              </c:strCache>
            </c:strRef>
          </c:cat>
          <c:val>
            <c:numRef>
              <c:f>Pivot!$H$6:$H$10</c:f>
              <c:numCache>
                <c:formatCode>General</c:formatCode>
                <c:ptCount val="4"/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3-FE1D-458E-9B34-18E56F22C072}"/>
            </c:ext>
          </c:extLst>
        </c:ser>
        <c:ser>
          <c:idx val="7"/>
          <c:order val="7"/>
          <c:tx>
            <c:strRef>
              <c:f>Pivot!$I$4:$I$5</c:f>
              <c:strCache>
                <c:ptCount val="1"/>
                <c:pt idx="0">
                  <c:v>14,3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Pivot!$A$6:$A$10</c:f>
              <c:strCache>
                <c:ptCount val="4"/>
                <c:pt idx="0">
                  <c:v>10</c:v>
                </c:pt>
                <c:pt idx="1">
                  <c:v>1d</c:v>
                </c:pt>
                <c:pt idx="2">
                  <c:v>5b</c:v>
                </c:pt>
                <c:pt idx="3">
                  <c:v>9a</c:v>
                </c:pt>
              </c:strCache>
            </c:strRef>
          </c:cat>
          <c:val>
            <c:numRef>
              <c:f>Pivot!$I$6:$I$10</c:f>
              <c:numCache>
                <c:formatCode>General</c:formatCode>
                <c:ptCount val="4"/>
                <c:pt idx="1">
                  <c:v>1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4-FE1D-458E-9B34-18E56F22C072}"/>
            </c:ext>
          </c:extLst>
        </c:ser>
        <c:ser>
          <c:idx val="8"/>
          <c:order val="8"/>
          <c:tx>
            <c:strRef>
              <c:f>Pivot!$J$4:$J$5</c:f>
              <c:strCache>
                <c:ptCount val="1"/>
                <c:pt idx="0">
                  <c:v>15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Pivot!$A$6:$A$10</c:f>
              <c:strCache>
                <c:ptCount val="4"/>
                <c:pt idx="0">
                  <c:v>10</c:v>
                </c:pt>
                <c:pt idx="1">
                  <c:v>1d</c:v>
                </c:pt>
                <c:pt idx="2">
                  <c:v>5b</c:v>
                </c:pt>
                <c:pt idx="3">
                  <c:v>9a</c:v>
                </c:pt>
              </c:strCache>
            </c:strRef>
          </c:cat>
          <c:val>
            <c:numRef>
              <c:f>Pivot!$J$6:$J$10</c:f>
              <c:numCache>
                <c:formatCode>General</c:formatCode>
                <c:ptCount val="4"/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5-FE1D-458E-9B34-18E56F22C072}"/>
            </c:ext>
          </c:extLst>
        </c:ser>
        <c:ser>
          <c:idx val="9"/>
          <c:order val="9"/>
          <c:tx>
            <c:strRef>
              <c:f>Pivot!$K$4:$K$5</c:f>
              <c:strCache>
                <c:ptCount val="1"/>
                <c:pt idx="0">
                  <c:v>15,7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Pivot!$A$6:$A$10</c:f>
              <c:strCache>
                <c:ptCount val="4"/>
                <c:pt idx="0">
                  <c:v>10</c:v>
                </c:pt>
                <c:pt idx="1">
                  <c:v>1d</c:v>
                </c:pt>
                <c:pt idx="2">
                  <c:v>5b</c:v>
                </c:pt>
                <c:pt idx="3">
                  <c:v>9a</c:v>
                </c:pt>
              </c:strCache>
            </c:strRef>
          </c:cat>
          <c:val>
            <c:numRef>
              <c:f>Pivot!$K$6:$K$10</c:f>
              <c:numCache>
                <c:formatCode>General</c:formatCode>
                <c:ptCount val="4"/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6-FE1D-458E-9B34-18E56F22C072}"/>
            </c:ext>
          </c:extLst>
        </c:ser>
        <c:ser>
          <c:idx val="10"/>
          <c:order val="10"/>
          <c:tx>
            <c:strRef>
              <c:f>Pivot!$L$4:$L$5</c:f>
              <c:strCache>
                <c:ptCount val="1"/>
                <c:pt idx="0">
                  <c:v>16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Pivot!$A$6:$A$10</c:f>
              <c:strCache>
                <c:ptCount val="4"/>
                <c:pt idx="0">
                  <c:v>10</c:v>
                </c:pt>
                <c:pt idx="1">
                  <c:v>1d</c:v>
                </c:pt>
                <c:pt idx="2">
                  <c:v>5b</c:v>
                </c:pt>
                <c:pt idx="3">
                  <c:v>9a</c:v>
                </c:pt>
              </c:strCache>
            </c:strRef>
          </c:cat>
          <c:val>
            <c:numRef>
              <c:f>Pivot!$L$6:$L$10</c:f>
              <c:numCache>
                <c:formatCode>General</c:formatCode>
                <c:ptCount val="4"/>
                <c:pt idx="1">
                  <c:v>3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7-FE1D-458E-9B34-18E56F22C072}"/>
            </c:ext>
          </c:extLst>
        </c:ser>
        <c:ser>
          <c:idx val="11"/>
          <c:order val="11"/>
          <c:tx>
            <c:strRef>
              <c:f>Pivot!$M$4:$M$5</c:f>
              <c:strCache>
                <c:ptCount val="1"/>
                <c:pt idx="0">
                  <c:v>17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Pivot!$A$6:$A$10</c:f>
              <c:strCache>
                <c:ptCount val="4"/>
                <c:pt idx="0">
                  <c:v>10</c:v>
                </c:pt>
                <c:pt idx="1">
                  <c:v>1d</c:v>
                </c:pt>
                <c:pt idx="2">
                  <c:v>5b</c:v>
                </c:pt>
                <c:pt idx="3">
                  <c:v>9a</c:v>
                </c:pt>
              </c:strCache>
            </c:strRef>
          </c:cat>
          <c:val>
            <c:numRef>
              <c:f>Pivot!$M$6:$M$10</c:f>
              <c:numCache>
                <c:formatCode>General</c:formatCode>
                <c:ptCount val="4"/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FE1D-458E-9B34-18E56F22C072}"/>
            </c:ext>
          </c:extLst>
        </c:ser>
        <c:ser>
          <c:idx val="12"/>
          <c:order val="12"/>
          <c:tx>
            <c:strRef>
              <c:f>Pivot!$N$4:$N$5</c:f>
              <c:strCache>
                <c:ptCount val="1"/>
                <c:pt idx="0">
                  <c:v>18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Pivot!$A$6:$A$10</c:f>
              <c:strCache>
                <c:ptCount val="4"/>
                <c:pt idx="0">
                  <c:v>10</c:v>
                </c:pt>
                <c:pt idx="1">
                  <c:v>1d</c:v>
                </c:pt>
                <c:pt idx="2">
                  <c:v>5b</c:v>
                </c:pt>
                <c:pt idx="3">
                  <c:v>9a</c:v>
                </c:pt>
              </c:strCache>
            </c:strRef>
          </c:cat>
          <c:val>
            <c:numRef>
              <c:f>Pivot!$N$6:$N$10</c:f>
              <c:numCache>
                <c:formatCode>General</c:formatCode>
                <c:ptCount val="4"/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9-FE1D-458E-9B34-18E56F22C072}"/>
            </c:ext>
          </c:extLst>
        </c:ser>
        <c:ser>
          <c:idx val="13"/>
          <c:order val="13"/>
          <c:tx>
            <c:strRef>
              <c:f>Pivot!$O$4:$O$5</c:f>
              <c:strCache>
                <c:ptCount val="1"/>
                <c:pt idx="0">
                  <c:v>19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Pivot!$A$6:$A$10</c:f>
              <c:strCache>
                <c:ptCount val="4"/>
                <c:pt idx="0">
                  <c:v>10</c:v>
                </c:pt>
                <c:pt idx="1">
                  <c:v>1d</c:v>
                </c:pt>
                <c:pt idx="2">
                  <c:v>5b</c:v>
                </c:pt>
                <c:pt idx="3">
                  <c:v>9a</c:v>
                </c:pt>
              </c:strCache>
            </c:strRef>
          </c:cat>
          <c:val>
            <c:numRef>
              <c:f>Pivot!$O$6:$O$10</c:f>
              <c:numCache>
                <c:formatCode>General</c:formatCode>
                <c:ptCount val="4"/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A-FE1D-458E-9B34-18E56F22C072}"/>
            </c:ext>
          </c:extLst>
        </c:ser>
        <c:ser>
          <c:idx val="14"/>
          <c:order val="14"/>
          <c:tx>
            <c:strRef>
              <c:f>Pivot!$P$4:$P$5</c:f>
              <c:strCache>
                <c:ptCount val="1"/>
                <c:pt idx="0">
                  <c:v>NA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Pivot!$A$6:$A$10</c:f>
              <c:strCache>
                <c:ptCount val="4"/>
                <c:pt idx="0">
                  <c:v>10</c:v>
                </c:pt>
                <c:pt idx="1">
                  <c:v>1d</c:v>
                </c:pt>
                <c:pt idx="2">
                  <c:v>5b</c:v>
                </c:pt>
                <c:pt idx="3">
                  <c:v>9a</c:v>
                </c:pt>
              </c:strCache>
            </c:strRef>
          </c:cat>
          <c:val>
            <c:numRef>
              <c:f>Pivot!$P$6:$P$10</c:f>
              <c:numCache>
                <c:formatCode>General</c:formatCode>
                <c:ptCount val="4"/>
                <c:pt idx="1">
                  <c:v>3</c:v>
                </c:pt>
                <c:pt idx="2">
                  <c:v>27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B-FE1D-458E-9B34-18E56F22C0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576715520"/>
        <c:axId val="576715192"/>
      </c:barChart>
      <c:catAx>
        <c:axId val="5767155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6715192"/>
        <c:crosses val="autoZero"/>
        <c:auto val="1"/>
        <c:lblAlgn val="ctr"/>
        <c:lblOffset val="100"/>
        <c:noMultiLvlLbl val="0"/>
      </c:catAx>
      <c:valAx>
        <c:axId val="5767151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671552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[Info Table.xlsx]Catching Method!PivotTable1</c:name>
    <c:fmtId val="12"/>
  </c:pivotSource>
  <c:chart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</c:pivotFmt>
      <c:pivotFmt>
        <c:idx val="7"/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</c:pivotFmt>
      <c:pivotFmt>
        <c:idx val="13"/>
      </c:pivotFmt>
      <c:pivotFmt>
        <c:idx val="14"/>
      </c:pivotFmt>
      <c:pivotFmt>
        <c:idx val="15"/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diamond"/>
          <c:size val="6"/>
          <c:spPr>
            <a:solidFill>
              <a:schemeClr val="accent1"/>
            </a:solidFill>
            <a:ln w="9525">
              <a:solidFill>
                <a:schemeClr val="accen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square"/>
          <c:size val="6"/>
          <c:spPr>
            <a:solidFill>
              <a:schemeClr val="accent2"/>
            </a:solidFill>
            <a:ln w="9525">
              <a:solidFill>
                <a:schemeClr val="accent2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triangle"/>
          <c:size val="6"/>
          <c:spPr>
            <a:solidFill>
              <a:schemeClr val="accent3"/>
            </a:solidFill>
            <a:ln w="9525">
              <a:solidFill>
                <a:schemeClr val="accent3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x"/>
          <c:size val="6"/>
          <c:spPr>
            <a:noFill/>
            <a:ln w="9525">
              <a:solidFill>
                <a:schemeClr val="accent4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star"/>
          <c:size val="6"/>
          <c:spPr>
            <a:noFill/>
            <a:ln w="9525">
              <a:solidFill>
                <a:schemeClr val="accent5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6"/>
          <c:spPr>
            <a:solidFill>
              <a:schemeClr val="accent6"/>
            </a:solidFill>
            <a:ln w="9525">
              <a:solidFill>
                <a:schemeClr val="accent6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plus"/>
          <c:size val="6"/>
          <c:spPr>
            <a:noFill/>
            <a:ln w="9525">
              <a:solidFill>
                <a:schemeClr val="accent1">
                  <a:lumMod val="60000"/>
                </a:schemeClr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'Catching Method'!$B$4:$B$5</c:f>
              <c:strCache>
                <c:ptCount val="1"/>
                <c:pt idx="0">
                  <c:v>angel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'Catching Method'!$A$6:$A$10</c:f>
              <c:strCache>
                <c:ptCount val="4"/>
                <c:pt idx="0">
                  <c:v>10</c:v>
                </c:pt>
                <c:pt idx="1">
                  <c:v>1d</c:v>
                </c:pt>
                <c:pt idx="2">
                  <c:v>5b</c:v>
                </c:pt>
                <c:pt idx="3">
                  <c:v>9a</c:v>
                </c:pt>
              </c:strCache>
            </c:strRef>
          </c:cat>
          <c:val>
            <c:numRef>
              <c:f>'Catching Method'!$B$6:$B$10</c:f>
              <c:numCache>
                <c:formatCode>General</c:formatCode>
                <c:ptCount val="4"/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0F-4465-A2A1-C9656473D2BE}"/>
            </c:ext>
          </c:extLst>
        </c:ser>
        <c:ser>
          <c:idx val="1"/>
          <c:order val="1"/>
          <c:tx>
            <c:strRef>
              <c:f>'Catching Method'!$C$4:$C$5</c:f>
              <c:strCache>
                <c:ptCount val="1"/>
                <c:pt idx="0">
                  <c:v>electric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'Catching Method'!$A$6:$A$10</c:f>
              <c:strCache>
                <c:ptCount val="4"/>
                <c:pt idx="0">
                  <c:v>10</c:v>
                </c:pt>
                <c:pt idx="1">
                  <c:v>1d</c:v>
                </c:pt>
                <c:pt idx="2">
                  <c:v>5b</c:v>
                </c:pt>
                <c:pt idx="3">
                  <c:v>9a</c:v>
                </c:pt>
              </c:strCache>
            </c:strRef>
          </c:cat>
          <c:val>
            <c:numRef>
              <c:f>'Catching Method'!$C$6:$C$10</c:f>
              <c:numCache>
                <c:formatCode>General</c:formatCode>
                <c:ptCount val="4"/>
                <c:pt idx="2">
                  <c:v>10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C0F-4465-A2A1-C9656473D2BE}"/>
            </c:ext>
          </c:extLst>
        </c:ser>
        <c:ser>
          <c:idx val="2"/>
          <c:order val="2"/>
          <c:tx>
            <c:strRef>
              <c:f>'Catching Method'!$D$4:$D$5</c:f>
              <c:strCache>
                <c:ptCount val="1"/>
                <c:pt idx="0">
                  <c:v>landing net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'Catching Method'!$A$6:$A$10</c:f>
              <c:strCache>
                <c:ptCount val="4"/>
                <c:pt idx="0">
                  <c:v>10</c:v>
                </c:pt>
                <c:pt idx="1">
                  <c:v>1d</c:v>
                </c:pt>
                <c:pt idx="2">
                  <c:v>5b</c:v>
                </c:pt>
                <c:pt idx="3">
                  <c:v>9a</c:v>
                </c:pt>
              </c:strCache>
            </c:strRef>
          </c:cat>
          <c:val>
            <c:numRef>
              <c:f>'Catching Method'!$D$6:$D$10</c:f>
              <c:numCache>
                <c:formatCode>General</c:formatCode>
                <c:ptCount val="4"/>
                <c:pt idx="1">
                  <c:v>7</c:v>
                </c:pt>
                <c:pt idx="2">
                  <c:v>30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C0F-4465-A2A1-C9656473D2BE}"/>
            </c:ext>
          </c:extLst>
        </c:ser>
        <c:ser>
          <c:idx val="3"/>
          <c:order val="3"/>
          <c:tx>
            <c:strRef>
              <c:f>'Catching Method'!$E$4:$E$5</c:f>
              <c:strCache>
                <c:ptCount val="1"/>
                <c:pt idx="0">
                  <c:v>NA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'Catching Method'!$A$6:$A$10</c:f>
              <c:strCache>
                <c:ptCount val="4"/>
                <c:pt idx="0">
                  <c:v>10</c:v>
                </c:pt>
                <c:pt idx="1">
                  <c:v>1d</c:v>
                </c:pt>
                <c:pt idx="2">
                  <c:v>5b</c:v>
                </c:pt>
                <c:pt idx="3">
                  <c:v>9a</c:v>
                </c:pt>
              </c:strCache>
            </c:strRef>
          </c:cat>
          <c:val>
            <c:numRef>
              <c:f>'Catching Method'!$E$6:$E$10</c:f>
              <c:numCache>
                <c:formatCode>General</c:formatCode>
                <c:ptCount val="4"/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C0F-4465-A2A1-C9656473D2BE}"/>
            </c:ext>
          </c:extLst>
        </c:ser>
        <c:ser>
          <c:idx val="4"/>
          <c:order val="4"/>
          <c:tx>
            <c:strRef>
              <c:f>'Catching Method'!$F$4:$F$5</c:f>
              <c:strCache>
                <c:ptCount val="1"/>
                <c:pt idx="0">
                  <c:v>net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'Catching Method'!$A$6:$A$10</c:f>
              <c:strCache>
                <c:ptCount val="4"/>
                <c:pt idx="0">
                  <c:v>10</c:v>
                </c:pt>
                <c:pt idx="1">
                  <c:v>1d</c:v>
                </c:pt>
                <c:pt idx="2">
                  <c:v>5b</c:v>
                </c:pt>
                <c:pt idx="3">
                  <c:v>9a</c:v>
                </c:pt>
              </c:strCache>
            </c:strRef>
          </c:cat>
          <c:val>
            <c:numRef>
              <c:f>'Catching Method'!$F$6:$F$10</c:f>
              <c:numCache>
                <c:formatCode>General</c:formatCode>
                <c:ptCount val="4"/>
                <c:pt idx="2">
                  <c:v>6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C0F-4465-A2A1-C9656473D2BE}"/>
            </c:ext>
          </c:extLst>
        </c:ser>
        <c:ser>
          <c:idx val="5"/>
          <c:order val="5"/>
          <c:tx>
            <c:strRef>
              <c:f>'Catching Method'!$G$4:$G$5</c:f>
              <c:strCache>
                <c:ptCount val="1"/>
                <c:pt idx="0">
                  <c:v>net and bottle trap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'Catching Method'!$A$6:$A$10</c:f>
              <c:strCache>
                <c:ptCount val="4"/>
                <c:pt idx="0">
                  <c:v>10</c:v>
                </c:pt>
                <c:pt idx="1">
                  <c:v>1d</c:v>
                </c:pt>
                <c:pt idx="2">
                  <c:v>5b</c:v>
                </c:pt>
                <c:pt idx="3">
                  <c:v>9a</c:v>
                </c:pt>
              </c:strCache>
            </c:strRef>
          </c:cat>
          <c:val>
            <c:numRef>
              <c:f>'Catching Method'!$G$6:$G$10</c:f>
              <c:numCache>
                <c:formatCode>General</c:formatCode>
                <c:ptCount val="4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C0F-4465-A2A1-C9656473D2BE}"/>
            </c:ext>
          </c:extLst>
        </c:ser>
        <c:ser>
          <c:idx val="6"/>
          <c:order val="6"/>
          <c:tx>
            <c:strRef>
              <c:f>'Catching Method'!$H$4:$H$5</c:f>
              <c:strCache>
                <c:ptCount val="1"/>
                <c:pt idx="0">
                  <c:v>sink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'Catching Method'!$A$6:$A$10</c:f>
              <c:strCache>
                <c:ptCount val="4"/>
                <c:pt idx="0">
                  <c:v>10</c:v>
                </c:pt>
                <c:pt idx="1">
                  <c:v>1d</c:v>
                </c:pt>
                <c:pt idx="2">
                  <c:v>5b</c:v>
                </c:pt>
                <c:pt idx="3">
                  <c:v>9a</c:v>
                </c:pt>
              </c:strCache>
            </c:strRef>
          </c:cat>
          <c:val>
            <c:numRef>
              <c:f>'Catching Method'!$H$6:$H$10</c:f>
              <c:numCache>
                <c:formatCode>General</c:formatCode>
                <c:ptCount val="4"/>
                <c:pt idx="1">
                  <c:v>4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C0F-4465-A2A1-C9656473D2B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576715520"/>
        <c:axId val="576715192"/>
      </c:barChart>
      <c:catAx>
        <c:axId val="5767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6715192"/>
        <c:crosses val="autoZero"/>
        <c:auto val="1"/>
        <c:lblAlgn val="ctr"/>
        <c:lblOffset val="100"/>
        <c:noMultiLvlLbl val="0"/>
      </c:catAx>
      <c:valAx>
        <c:axId val="576715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6715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[Info Table.xlsx]Type of Water Body!PivotTable1</c:name>
    <c:fmtId val="13"/>
  </c:pivotSource>
  <c:chart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</c:pivotFmt>
      <c:pivotFmt>
        <c:idx val="7"/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</c:pivotFmt>
      <c:pivotFmt>
        <c:idx val="13"/>
      </c:pivotFmt>
      <c:pivotFmt>
        <c:idx val="14"/>
      </c:pivotFmt>
      <c:pivotFmt>
        <c:idx val="15"/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circle"/>
          <c:size val="6"/>
          <c:spPr>
            <a:gradFill>
              <a:gsLst>
                <a:gs pos="0">
                  <a:schemeClr val="accent1"/>
                </a:gs>
                <a:gs pos="46000">
                  <a:schemeClr val="accent1"/>
                </a:gs>
                <a:gs pos="100000">
                  <a:schemeClr val="accent1">
                    <a:lumMod val="20000"/>
                    <a:lumOff val="80000"/>
                    <a:alpha val="0"/>
                  </a:schemeClr>
                </a:gs>
              </a:gsLst>
              <a:path path="circle">
                <a:fillToRect l="50000" t="-80000" r="50000" b="180000"/>
              </a:path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circle"/>
          <c:size val="6"/>
          <c:spPr>
            <a:gradFill>
              <a:gsLst>
                <a:gs pos="0">
                  <a:schemeClr val="accent2"/>
                </a:gs>
                <a:gs pos="46000">
                  <a:schemeClr val="accent2"/>
                </a:gs>
                <a:gs pos="100000">
                  <a:schemeClr val="accent2">
                    <a:lumMod val="20000"/>
                    <a:lumOff val="80000"/>
                    <a:alpha val="0"/>
                  </a:schemeClr>
                </a:gs>
              </a:gsLst>
              <a:path path="circle">
                <a:fillToRect l="50000" t="-80000" r="50000" b="180000"/>
              </a:path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circle"/>
          <c:size val="6"/>
          <c:spPr>
            <a:gradFill>
              <a:gsLst>
                <a:gs pos="0">
                  <a:schemeClr val="accent3"/>
                </a:gs>
                <a:gs pos="46000">
                  <a:schemeClr val="accent3"/>
                </a:gs>
                <a:gs pos="100000">
                  <a:schemeClr val="accent3">
                    <a:lumMod val="20000"/>
                    <a:lumOff val="80000"/>
                    <a:alpha val="0"/>
                  </a:schemeClr>
                </a:gs>
              </a:gsLst>
              <a:path path="circle">
                <a:fillToRect l="50000" t="-80000" r="50000" b="180000"/>
              </a:path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circle"/>
          <c:size val="6"/>
          <c:spPr>
            <a:gradFill>
              <a:gsLst>
                <a:gs pos="0">
                  <a:schemeClr val="accent4"/>
                </a:gs>
                <a:gs pos="46000">
                  <a:schemeClr val="accent4"/>
                </a:gs>
                <a:gs pos="100000">
                  <a:schemeClr val="accent4">
                    <a:lumMod val="20000"/>
                    <a:lumOff val="80000"/>
                    <a:alpha val="0"/>
                  </a:schemeClr>
                </a:gs>
              </a:gsLst>
              <a:path path="circle">
                <a:fillToRect l="50000" t="-80000" r="50000" b="180000"/>
              </a:path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'Type of Water Body'!$B$4:$B$5</c:f>
              <c:strCache>
                <c:ptCount val="1"/>
                <c:pt idx="0">
                  <c:v>10</c:v>
                </c:pt>
              </c:strCache>
            </c:strRef>
          </c:tx>
          <c:spPr>
            <a:solidFill>
              <a:schemeClr val="accent1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'Type of Water Body'!$A$6:$A$10</c:f>
              <c:strCache>
                <c:ptCount val="4"/>
                <c:pt idx="0">
                  <c:v>flowing waters</c:v>
                </c:pt>
                <c:pt idx="1">
                  <c:v>lake</c:v>
                </c:pt>
                <c:pt idx="2">
                  <c:v>pond (private)</c:v>
                </c:pt>
                <c:pt idx="3">
                  <c:v>pond (public)</c:v>
                </c:pt>
              </c:strCache>
            </c:strRef>
          </c:cat>
          <c:val>
            <c:numRef>
              <c:f>'Type of Water Body'!$B$6:$B$10</c:f>
              <c:numCache>
                <c:formatCode>General</c:formatCode>
                <c:ptCount val="4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90-40C0-A608-FB755E3FC1E0}"/>
            </c:ext>
          </c:extLst>
        </c:ser>
        <c:ser>
          <c:idx val="1"/>
          <c:order val="1"/>
          <c:tx>
            <c:strRef>
              <c:f>'Type of Water Body'!$C$4:$C$5</c:f>
              <c:strCache>
                <c:ptCount val="1"/>
                <c:pt idx="0">
                  <c:v>1d</c:v>
                </c:pt>
              </c:strCache>
            </c:strRef>
          </c:tx>
          <c:spPr>
            <a:solidFill>
              <a:schemeClr val="accent2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'Type of Water Body'!$A$6:$A$10</c:f>
              <c:strCache>
                <c:ptCount val="4"/>
                <c:pt idx="0">
                  <c:v>flowing waters</c:v>
                </c:pt>
                <c:pt idx="1">
                  <c:v>lake</c:v>
                </c:pt>
                <c:pt idx="2">
                  <c:v>pond (private)</c:v>
                </c:pt>
                <c:pt idx="3">
                  <c:v>pond (public)</c:v>
                </c:pt>
              </c:strCache>
            </c:strRef>
          </c:cat>
          <c:val>
            <c:numRef>
              <c:f>'Type of Water Body'!$C$6:$C$10</c:f>
              <c:numCache>
                <c:formatCode>General</c:formatCode>
                <c:ptCount val="4"/>
                <c:pt idx="1">
                  <c:v>7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90-40C0-A608-FB755E3FC1E0}"/>
            </c:ext>
          </c:extLst>
        </c:ser>
        <c:ser>
          <c:idx val="2"/>
          <c:order val="2"/>
          <c:tx>
            <c:strRef>
              <c:f>'Type of Water Body'!$D$4:$D$5</c:f>
              <c:strCache>
                <c:ptCount val="1"/>
                <c:pt idx="0">
                  <c:v>5b</c:v>
                </c:pt>
              </c:strCache>
            </c:strRef>
          </c:tx>
          <c:spPr>
            <a:solidFill>
              <a:schemeClr val="accent3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'Type of Water Body'!$A$6:$A$10</c:f>
              <c:strCache>
                <c:ptCount val="4"/>
                <c:pt idx="0">
                  <c:v>flowing waters</c:v>
                </c:pt>
                <c:pt idx="1">
                  <c:v>lake</c:v>
                </c:pt>
                <c:pt idx="2">
                  <c:v>pond (private)</c:v>
                </c:pt>
                <c:pt idx="3">
                  <c:v>pond (public)</c:v>
                </c:pt>
              </c:strCache>
            </c:strRef>
          </c:cat>
          <c:val>
            <c:numRef>
              <c:f>'Type of Water Body'!$D$6:$D$10</c:f>
              <c:numCache>
                <c:formatCode>General</c:formatCode>
                <c:ptCount val="4"/>
                <c:pt idx="0">
                  <c:v>21</c:v>
                </c:pt>
                <c:pt idx="1">
                  <c:v>35</c:v>
                </c:pt>
                <c:pt idx="2">
                  <c:v>2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90-40C0-A608-FB755E3FC1E0}"/>
            </c:ext>
          </c:extLst>
        </c:ser>
        <c:ser>
          <c:idx val="3"/>
          <c:order val="3"/>
          <c:tx>
            <c:strRef>
              <c:f>'Type of Water Body'!$E$4:$E$5</c:f>
              <c:strCache>
                <c:ptCount val="1"/>
                <c:pt idx="0">
                  <c:v>9a</c:v>
                </c:pt>
              </c:strCache>
            </c:strRef>
          </c:tx>
          <c:spPr>
            <a:solidFill>
              <a:schemeClr val="accent4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'Type of Water Body'!$A$6:$A$10</c:f>
              <c:strCache>
                <c:ptCount val="4"/>
                <c:pt idx="0">
                  <c:v>flowing waters</c:v>
                </c:pt>
                <c:pt idx="1">
                  <c:v>lake</c:v>
                </c:pt>
                <c:pt idx="2">
                  <c:v>pond (private)</c:v>
                </c:pt>
                <c:pt idx="3">
                  <c:v>pond (public)</c:v>
                </c:pt>
              </c:strCache>
            </c:strRef>
          </c:cat>
          <c:val>
            <c:numRef>
              <c:f>'Type of Water Body'!$E$6:$E$10</c:f>
              <c:numCache>
                <c:formatCode>General</c:formatCode>
                <c:ptCount val="4"/>
                <c:pt idx="0">
                  <c:v>5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90-40C0-A608-FB755E3FC1E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576715520"/>
        <c:axId val="576715192"/>
      </c:barChart>
      <c:catAx>
        <c:axId val="576715520"/>
        <c:scaling>
          <c:orientation val="minMax"/>
        </c:scaling>
        <c:delete val="0"/>
        <c:axPos val="l"/>
        <c:min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6715192"/>
        <c:crosses val="autoZero"/>
        <c:auto val="1"/>
        <c:lblAlgn val="ctr"/>
        <c:lblOffset val="100"/>
        <c:noMultiLvlLbl val="0"/>
      </c:catAx>
      <c:valAx>
        <c:axId val="576715192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6715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[Info Table.xlsx]Soil Substrate!PivotTable1</c:name>
    <c:fmtId val="14"/>
  </c:pivotSource>
  <c:chart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</c:pivotFmt>
      <c:pivotFmt>
        <c:idx val="7"/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</c:pivotFmt>
      <c:pivotFmt>
        <c:idx val="13"/>
      </c:pivotFmt>
      <c:pivotFmt>
        <c:idx val="14"/>
      </c:pivotFmt>
      <c:pivotFmt>
        <c:idx val="15"/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  <c:pivotFmt>
        <c:idx val="36"/>
      </c:pivotFmt>
      <c:pivotFmt>
        <c:idx val="37"/>
      </c:pivotFmt>
      <c:pivotFmt>
        <c:idx val="38"/>
      </c:pivotFmt>
      <c:pivotFmt>
        <c:idx val="39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circle"/>
          <c:size val="6"/>
          <c:spPr>
            <a:gradFill>
              <a:gsLst>
                <a:gs pos="0">
                  <a:schemeClr val="accent1"/>
                </a:gs>
                <a:gs pos="46000">
                  <a:schemeClr val="accent1"/>
                </a:gs>
                <a:gs pos="100000">
                  <a:schemeClr val="accent1">
                    <a:lumMod val="20000"/>
                    <a:lumOff val="80000"/>
                    <a:alpha val="0"/>
                  </a:schemeClr>
                </a:gs>
              </a:gsLst>
              <a:path path="circle">
                <a:fillToRect l="50000" t="-80000" r="50000" b="180000"/>
              </a:path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circle"/>
          <c:size val="6"/>
          <c:spPr>
            <a:gradFill>
              <a:gsLst>
                <a:gs pos="0">
                  <a:schemeClr val="accent2"/>
                </a:gs>
                <a:gs pos="46000">
                  <a:schemeClr val="accent2"/>
                </a:gs>
                <a:gs pos="100000">
                  <a:schemeClr val="accent2">
                    <a:lumMod val="20000"/>
                    <a:lumOff val="80000"/>
                    <a:alpha val="0"/>
                  </a:schemeClr>
                </a:gs>
              </a:gsLst>
              <a:path path="circle">
                <a:fillToRect l="50000" t="-80000" r="50000" b="180000"/>
              </a:path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circle"/>
          <c:size val="6"/>
          <c:spPr>
            <a:gradFill>
              <a:gsLst>
                <a:gs pos="0">
                  <a:schemeClr val="accent3"/>
                </a:gs>
                <a:gs pos="46000">
                  <a:schemeClr val="accent3"/>
                </a:gs>
                <a:gs pos="100000">
                  <a:schemeClr val="accent3">
                    <a:lumMod val="20000"/>
                    <a:lumOff val="80000"/>
                    <a:alpha val="0"/>
                  </a:schemeClr>
                </a:gs>
              </a:gsLst>
              <a:path path="circle">
                <a:fillToRect l="50000" t="-80000" r="50000" b="180000"/>
              </a:path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circle"/>
          <c:size val="6"/>
          <c:spPr>
            <a:gradFill>
              <a:gsLst>
                <a:gs pos="0">
                  <a:schemeClr val="accent4"/>
                </a:gs>
                <a:gs pos="46000">
                  <a:schemeClr val="accent4"/>
                </a:gs>
                <a:gs pos="100000">
                  <a:schemeClr val="accent4">
                    <a:lumMod val="20000"/>
                    <a:lumOff val="80000"/>
                    <a:alpha val="0"/>
                  </a:schemeClr>
                </a:gs>
              </a:gsLst>
              <a:path path="circle">
                <a:fillToRect l="50000" t="-80000" r="50000" b="180000"/>
              </a:path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'Soil Substrate'!$B$4:$B$5</c:f>
              <c:strCache>
                <c:ptCount val="1"/>
                <c:pt idx="0">
                  <c:v>10</c:v>
                </c:pt>
              </c:strCache>
            </c:strRef>
          </c:tx>
          <c:spPr>
            <a:solidFill>
              <a:schemeClr val="accent1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'Soil Substrate'!$A$6:$A$16</c:f>
              <c:strCache>
                <c:ptCount val="10"/>
                <c:pt idx="0">
                  <c:v>artificial</c:v>
                </c:pt>
                <c:pt idx="1">
                  <c:v>artificial, gravel</c:v>
                </c:pt>
                <c:pt idx="2">
                  <c:v>big stones</c:v>
                </c:pt>
                <c:pt idx="3">
                  <c:v>big stones, artificial</c:v>
                </c:pt>
                <c:pt idx="4">
                  <c:v>big stones, gravel</c:v>
                </c:pt>
                <c:pt idx="5">
                  <c:v>big stones, sand</c:v>
                </c:pt>
                <c:pt idx="6">
                  <c:v>gravel</c:v>
                </c:pt>
                <c:pt idx="7">
                  <c:v>NA</c:v>
                </c:pt>
                <c:pt idx="8">
                  <c:v>sand</c:v>
                </c:pt>
                <c:pt idx="9">
                  <c:v>sand, gravel</c:v>
                </c:pt>
              </c:strCache>
            </c:strRef>
          </c:cat>
          <c:val>
            <c:numRef>
              <c:f>'Soil Substrate'!$B$6:$B$16</c:f>
              <c:numCache>
                <c:formatCode>General</c:formatCode>
                <c:ptCount val="10"/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ED-448D-9F38-40DC31137B40}"/>
            </c:ext>
          </c:extLst>
        </c:ser>
        <c:ser>
          <c:idx val="1"/>
          <c:order val="1"/>
          <c:tx>
            <c:strRef>
              <c:f>'Soil Substrate'!$C$4:$C$5</c:f>
              <c:strCache>
                <c:ptCount val="1"/>
                <c:pt idx="0">
                  <c:v>1d</c:v>
                </c:pt>
              </c:strCache>
            </c:strRef>
          </c:tx>
          <c:spPr>
            <a:solidFill>
              <a:schemeClr val="accent2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'Soil Substrate'!$A$6:$A$16</c:f>
              <c:strCache>
                <c:ptCount val="10"/>
                <c:pt idx="0">
                  <c:v>artificial</c:v>
                </c:pt>
                <c:pt idx="1">
                  <c:v>artificial, gravel</c:v>
                </c:pt>
                <c:pt idx="2">
                  <c:v>big stones</c:v>
                </c:pt>
                <c:pt idx="3">
                  <c:v>big stones, artificial</c:v>
                </c:pt>
                <c:pt idx="4">
                  <c:v>big stones, gravel</c:v>
                </c:pt>
                <c:pt idx="5">
                  <c:v>big stones, sand</c:v>
                </c:pt>
                <c:pt idx="6">
                  <c:v>gravel</c:v>
                </c:pt>
                <c:pt idx="7">
                  <c:v>NA</c:v>
                </c:pt>
                <c:pt idx="8">
                  <c:v>sand</c:v>
                </c:pt>
                <c:pt idx="9">
                  <c:v>sand, gravel</c:v>
                </c:pt>
              </c:strCache>
            </c:strRef>
          </c:cat>
          <c:val>
            <c:numRef>
              <c:f>'Soil Substrate'!$C$6:$C$16</c:f>
              <c:numCache>
                <c:formatCode>General</c:formatCode>
                <c:ptCount val="10"/>
                <c:pt idx="1">
                  <c:v>4</c:v>
                </c:pt>
                <c:pt idx="2">
                  <c:v>3</c:v>
                </c:pt>
                <c:pt idx="4">
                  <c:v>1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ED-448D-9F38-40DC31137B40}"/>
            </c:ext>
          </c:extLst>
        </c:ser>
        <c:ser>
          <c:idx val="2"/>
          <c:order val="2"/>
          <c:tx>
            <c:strRef>
              <c:f>'Soil Substrate'!$D$4:$D$5</c:f>
              <c:strCache>
                <c:ptCount val="1"/>
                <c:pt idx="0">
                  <c:v>5b</c:v>
                </c:pt>
              </c:strCache>
            </c:strRef>
          </c:tx>
          <c:spPr>
            <a:solidFill>
              <a:schemeClr val="accent3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'Soil Substrate'!$A$6:$A$16</c:f>
              <c:strCache>
                <c:ptCount val="10"/>
                <c:pt idx="0">
                  <c:v>artificial</c:v>
                </c:pt>
                <c:pt idx="1">
                  <c:v>artificial, gravel</c:v>
                </c:pt>
                <c:pt idx="2">
                  <c:v>big stones</c:v>
                </c:pt>
                <c:pt idx="3">
                  <c:v>big stones, artificial</c:v>
                </c:pt>
                <c:pt idx="4">
                  <c:v>big stones, gravel</c:v>
                </c:pt>
                <c:pt idx="5">
                  <c:v>big stones, sand</c:v>
                </c:pt>
                <c:pt idx="6">
                  <c:v>gravel</c:v>
                </c:pt>
                <c:pt idx="7">
                  <c:v>NA</c:v>
                </c:pt>
                <c:pt idx="8">
                  <c:v>sand</c:v>
                </c:pt>
                <c:pt idx="9">
                  <c:v>sand, gravel</c:v>
                </c:pt>
              </c:strCache>
            </c:strRef>
          </c:cat>
          <c:val>
            <c:numRef>
              <c:f>'Soil Substrate'!$D$6:$D$16</c:f>
              <c:numCache>
                <c:formatCode>General</c:formatCode>
                <c:ptCount val="10"/>
                <c:pt idx="0">
                  <c:v>4</c:v>
                </c:pt>
                <c:pt idx="1">
                  <c:v>2</c:v>
                </c:pt>
                <c:pt idx="2">
                  <c:v>5</c:v>
                </c:pt>
                <c:pt idx="3">
                  <c:v>2</c:v>
                </c:pt>
                <c:pt idx="4">
                  <c:v>9</c:v>
                </c:pt>
                <c:pt idx="5">
                  <c:v>8</c:v>
                </c:pt>
                <c:pt idx="6">
                  <c:v>11</c:v>
                </c:pt>
                <c:pt idx="7">
                  <c:v>12</c:v>
                </c:pt>
                <c:pt idx="8">
                  <c:v>5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ED-448D-9F38-40DC31137B40}"/>
            </c:ext>
          </c:extLst>
        </c:ser>
        <c:ser>
          <c:idx val="3"/>
          <c:order val="3"/>
          <c:tx>
            <c:strRef>
              <c:f>'Soil Substrate'!$E$4:$E$5</c:f>
              <c:strCache>
                <c:ptCount val="1"/>
                <c:pt idx="0">
                  <c:v>9a</c:v>
                </c:pt>
              </c:strCache>
            </c:strRef>
          </c:tx>
          <c:spPr>
            <a:solidFill>
              <a:schemeClr val="accent4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'Soil Substrate'!$A$6:$A$16</c:f>
              <c:strCache>
                <c:ptCount val="10"/>
                <c:pt idx="0">
                  <c:v>artificial</c:v>
                </c:pt>
                <c:pt idx="1">
                  <c:v>artificial, gravel</c:v>
                </c:pt>
                <c:pt idx="2">
                  <c:v>big stones</c:v>
                </c:pt>
                <c:pt idx="3">
                  <c:v>big stones, artificial</c:v>
                </c:pt>
                <c:pt idx="4">
                  <c:v>big stones, gravel</c:v>
                </c:pt>
                <c:pt idx="5">
                  <c:v>big stones, sand</c:v>
                </c:pt>
                <c:pt idx="6">
                  <c:v>gravel</c:v>
                </c:pt>
                <c:pt idx="7">
                  <c:v>NA</c:v>
                </c:pt>
                <c:pt idx="8">
                  <c:v>sand</c:v>
                </c:pt>
                <c:pt idx="9">
                  <c:v>sand, gravel</c:v>
                </c:pt>
              </c:strCache>
            </c:strRef>
          </c:cat>
          <c:val>
            <c:numRef>
              <c:f>'Soil Substrate'!$E$6:$E$16</c:f>
              <c:numCache>
                <c:formatCode>General</c:formatCode>
                <c:ptCount val="10"/>
                <c:pt idx="4">
                  <c:v>1</c:v>
                </c:pt>
                <c:pt idx="6">
                  <c:v>1</c:v>
                </c:pt>
                <c:pt idx="7">
                  <c:v>3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FED-448D-9F38-40DC31137B4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576715520"/>
        <c:axId val="576715192"/>
      </c:barChart>
      <c:catAx>
        <c:axId val="5767155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6715192"/>
        <c:crosses val="autoZero"/>
        <c:auto val="1"/>
        <c:lblAlgn val="ctr"/>
        <c:lblOffset val="100"/>
        <c:noMultiLvlLbl val="0"/>
      </c:catAx>
      <c:valAx>
        <c:axId val="576715192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6715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[Info Table.xlsx]Waterplants!PivotTable1</c:name>
    <c:fmtId val="15"/>
  </c:pivotSource>
  <c:chart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</c:pivotFmt>
      <c:pivotFmt>
        <c:idx val="7"/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</c:pivotFmt>
      <c:pivotFmt>
        <c:idx val="13"/>
      </c:pivotFmt>
      <c:pivotFmt>
        <c:idx val="14"/>
      </c:pivotFmt>
      <c:pivotFmt>
        <c:idx val="15"/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  <c:pivotFmt>
        <c:idx val="36"/>
      </c:pivotFmt>
      <c:pivotFmt>
        <c:idx val="37"/>
      </c:pivotFmt>
      <c:pivotFmt>
        <c:idx val="38"/>
      </c:pivotFmt>
      <c:pivotFmt>
        <c:idx val="39"/>
      </c:pivotFmt>
      <c:pivotFmt>
        <c:idx val="40"/>
      </c:pivotFmt>
      <c:pivotFmt>
        <c:idx val="41"/>
      </c:pivotFmt>
      <c:pivotFmt>
        <c:idx val="42"/>
      </c:pivotFmt>
      <c:pivotFmt>
        <c:idx val="43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circle"/>
          <c:size val="6"/>
          <c:spPr>
            <a:gradFill>
              <a:gsLst>
                <a:gs pos="0">
                  <a:schemeClr val="accent1"/>
                </a:gs>
                <a:gs pos="46000">
                  <a:schemeClr val="accent1"/>
                </a:gs>
                <a:gs pos="100000">
                  <a:schemeClr val="accent1">
                    <a:lumMod val="20000"/>
                    <a:lumOff val="80000"/>
                    <a:alpha val="0"/>
                  </a:schemeClr>
                </a:gs>
              </a:gsLst>
              <a:path path="circle">
                <a:fillToRect l="50000" t="-80000" r="50000" b="180000"/>
              </a:path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circle"/>
          <c:size val="6"/>
          <c:spPr>
            <a:gradFill>
              <a:gsLst>
                <a:gs pos="0">
                  <a:schemeClr val="accent2"/>
                </a:gs>
                <a:gs pos="46000">
                  <a:schemeClr val="accent2"/>
                </a:gs>
                <a:gs pos="100000">
                  <a:schemeClr val="accent2">
                    <a:lumMod val="20000"/>
                    <a:lumOff val="80000"/>
                    <a:alpha val="0"/>
                  </a:schemeClr>
                </a:gs>
              </a:gsLst>
              <a:path path="circle">
                <a:fillToRect l="50000" t="-80000" r="50000" b="180000"/>
              </a:path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circle"/>
          <c:size val="6"/>
          <c:spPr>
            <a:gradFill>
              <a:gsLst>
                <a:gs pos="0">
                  <a:schemeClr val="accent3"/>
                </a:gs>
                <a:gs pos="46000">
                  <a:schemeClr val="accent3"/>
                </a:gs>
                <a:gs pos="100000">
                  <a:schemeClr val="accent3">
                    <a:lumMod val="20000"/>
                    <a:lumOff val="80000"/>
                    <a:alpha val="0"/>
                  </a:schemeClr>
                </a:gs>
              </a:gsLst>
              <a:path path="circle">
                <a:fillToRect l="50000" t="-80000" r="50000" b="180000"/>
              </a:path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circle"/>
          <c:size val="6"/>
          <c:spPr>
            <a:gradFill>
              <a:gsLst>
                <a:gs pos="0">
                  <a:schemeClr val="accent4"/>
                </a:gs>
                <a:gs pos="46000">
                  <a:schemeClr val="accent4"/>
                </a:gs>
                <a:gs pos="100000">
                  <a:schemeClr val="accent4">
                    <a:lumMod val="20000"/>
                    <a:lumOff val="80000"/>
                    <a:alpha val="0"/>
                  </a:schemeClr>
                </a:gs>
              </a:gsLst>
              <a:path path="circle">
                <a:fillToRect l="50000" t="-80000" r="50000" b="180000"/>
              </a:path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Waterplants!$B$4:$B$5</c:f>
              <c:strCache>
                <c:ptCount val="1"/>
                <c:pt idx="0">
                  <c:v>10</c:v>
                </c:pt>
              </c:strCache>
            </c:strRef>
          </c:tx>
          <c:spPr>
            <a:solidFill>
              <a:schemeClr val="accent1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Waterplants!$A$6:$A$10</c:f>
              <c:strCache>
                <c:ptCount val="4"/>
                <c:pt idx="0">
                  <c:v>NA</c:v>
                </c:pt>
                <c:pt idx="1">
                  <c:v>no</c:v>
                </c:pt>
                <c:pt idx="2">
                  <c:v>no </c:v>
                </c:pt>
                <c:pt idx="3">
                  <c:v>yes</c:v>
                </c:pt>
              </c:strCache>
            </c:strRef>
          </c:cat>
          <c:val>
            <c:numRef>
              <c:f>Waterplants!$B$6:$B$10</c:f>
              <c:numCache>
                <c:formatCode>General</c:formatCode>
                <c:ptCount val="4"/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F4-49C4-9FB4-A88FE0280CEB}"/>
            </c:ext>
          </c:extLst>
        </c:ser>
        <c:ser>
          <c:idx val="1"/>
          <c:order val="1"/>
          <c:tx>
            <c:strRef>
              <c:f>Waterplants!$C$4:$C$5</c:f>
              <c:strCache>
                <c:ptCount val="1"/>
                <c:pt idx="0">
                  <c:v>1d</c:v>
                </c:pt>
              </c:strCache>
            </c:strRef>
          </c:tx>
          <c:spPr>
            <a:solidFill>
              <a:schemeClr val="accent2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Waterplants!$A$6:$A$10</c:f>
              <c:strCache>
                <c:ptCount val="4"/>
                <c:pt idx="0">
                  <c:v>NA</c:v>
                </c:pt>
                <c:pt idx="1">
                  <c:v>no</c:v>
                </c:pt>
                <c:pt idx="2">
                  <c:v>no </c:v>
                </c:pt>
                <c:pt idx="3">
                  <c:v>yes</c:v>
                </c:pt>
              </c:strCache>
            </c:strRef>
          </c:cat>
          <c:val>
            <c:numRef>
              <c:f>Waterplants!$C$6:$C$10</c:f>
              <c:numCache>
                <c:formatCode>General</c:formatCode>
                <c:ptCount val="4"/>
                <c:pt idx="1">
                  <c:v>4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F4-49C4-9FB4-A88FE0280CEB}"/>
            </c:ext>
          </c:extLst>
        </c:ser>
        <c:ser>
          <c:idx val="2"/>
          <c:order val="2"/>
          <c:tx>
            <c:strRef>
              <c:f>Waterplants!$D$4:$D$5</c:f>
              <c:strCache>
                <c:ptCount val="1"/>
                <c:pt idx="0">
                  <c:v>5b</c:v>
                </c:pt>
              </c:strCache>
            </c:strRef>
          </c:tx>
          <c:spPr>
            <a:solidFill>
              <a:schemeClr val="accent3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Waterplants!$A$6:$A$10</c:f>
              <c:strCache>
                <c:ptCount val="4"/>
                <c:pt idx="0">
                  <c:v>NA</c:v>
                </c:pt>
                <c:pt idx="1">
                  <c:v>no</c:v>
                </c:pt>
                <c:pt idx="2">
                  <c:v>no </c:v>
                </c:pt>
                <c:pt idx="3">
                  <c:v>yes</c:v>
                </c:pt>
              </c:strCache>
            </c:strRef>
          </c:cat>
          <c:val>
            <c:numRef>
              <c:f>Waterplants!$D$6:$D$10</c:f>
              <c:numCache>
                <c:formatCode>General</c:formatCode>
                <c:ptCount val="4"/>
                <c:pt idx="0">
                  <c:v>12</c:v>
                </c:pt>
                <c:pt idx="1">
                  <c:v>27</c:v>
                </c:pt>
                <c:pt idx="2">
                  <c:v>3</c:v>
                </c:pt>
                <c:pt idx="3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F4-49C4-9FB4-A88FE0280CEB}"/>
            </c:ext>
          </c:extLst>
        </c:ser>
        <c:ser>
          <c:idx val="3"/>
          <c:order val="3"/>
          <c:tx>
            <c:strRef>
              <c:f>Waterplants!$E$4:$E$5</c:f>
              <c:strCache>
                <c:ptCount val="1"/>
                <c:pt idx="0">
                  <c:v>9a</c:v>
                </c:pt>
              </c:strCache>
            </c:strRef>
          </c:tx>
          <c:spPr>
            <a:solidFill>
              <a:schemeClr val="accent4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Waterplants!$A$6:$A$10</c:f>
              <c:strCache>
                <c:ptCount val="4"/>
                <c:pt idx="0">
                  <c:v>NA</c:v>
                </c:pt>
                <c:pt idx="1">
                  <c:v>no</c:v>
                </c:pt>
                <c:pt idx="2">
                  <c:v>no </c:v>
                </c:pt>
                <c:pt idx="3">
                  <c:v>yes</c:v>
                </c:pt>
              </c:strCache>
            </c:strRef>
          </c:cat>
          <c:val>
            <c:numRef>
              <c:f>Waterplants!$E$6:$E$10</c:f>
              <c:numCache>
                <c:formatCode>General</c:formatCode>
                <c:ptCount val="4"/>
                <c:pt idx="0">
                  <c:v>3</c:v>
                </c:pt>
                <c:pt idx="1">
                  <c:v>2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F4-49C4-9FB4-A88FE0280CE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576715520"/>
        <c:axId val="576715192"/>
      </c:barChart>
      <c:catAx>
        <c:axId val="5767155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6715192"/>
        <c:crosses val="autoZero"/>
        <c:auto val="1"/>
        <c:lblAlgn val="ctr"/>
        <c:lblOffset val="100"/>
        <c:noMultiLvlLbl val="0"/>
      </c:catAx>
      <c:valAx>
        <c:axId val="576715192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6715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[Info Table.xlsx]Water Turbidity!PivotTable1</c:name>
    <c:fmtId val="16"/>
  </c:pivotSource>
  <c:chart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</c:pivotFmt>
      <c:pivotFmt>
        <c:idx val="7"/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</c:pivotFmt>
      <c:pivotFmt>
        <c:idx val="13"/>
      </c:pivotFmt>
      <c:pivotFmt>
        <c:idx val="14"/>
      </c:pivotFmt>
      <c:pivotFmt>
        <c:idx val="15"/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  <c:pivotFmt>
        <c:idx val="36"/>
      </c:pivotFmt>
      <c:pivotFmt>
        <c:idx val="37"/>
      </c:pivotFmt>
      <c:pivotFmt>
        <c:idx val="38"/>
      </c:pivotFmt>
      <c:pivotFmt>
        <c:idx val="39"/>
      </c:pivotFmt>
      <c:pivotFmt>
        <c:idx val="40"/>
      </c:pivotFmt>
      <c:pivotFmt>
        <c:idx val="41"/>
      </c:pivotFmt>
      <c:pivotFmt>
        <c:idx val="42"/>
      </c:pivotFmt>
      <c:pivotFmt>
        <c:idx val="43"/>
      </c:pivotFmt>
      <c:pivotFmt>
        <c:idx val="44"/>
      </c:pivotFmt>
      <c:pivotFmt>
        <c:idx val="45"/>
      </c:pivotFmt>
      <c:pivotFmt>
        <c:idx val="46"/>
      </c:pivotFmt>
      <c:pivotFmt>
        <c:idx val="47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circle"/>
          <c:size val="6"/>
          <c:spPr>
            <a:gradFill>
              <a:gsLst>
                <a:gs pos="0">
                  <a:schemeClr val="accent1"/>
                </a:gs>
                <a:gs pos="46000">
                  <a:schemeClr val="accent1"/>
                </a:gs>
                <a:gs pos="100000">
                  <a:schemeClr val="accent1">
                    <a:lumMod val="20000"/>
                    <a:lumOff val="80000"/>
                    <a:alpha val="0"/>
                  </a:schemeClr>
                </a:gs>
              </a:gsLst>
              <a:path path="circle">
                <a:fillToRect l="50000" t="-80000" r="50000" b="180000"/>
              </a:path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circle"/>
          <c:size val="6"/>
          <c:spPr>
            <a:gradFill>
              <a:gsLst>
                <a:gs pos="0">
                  <a:schemeClr val="accent2"/>
                </a:gs>
                <a:gs pos="46000">
                  <a:schemeClr val="accent2"/>
                </a:gs>
                <a:gs pos="100000">
                  <a:schemeClr val="accent2">
                    <a:lumMod val="20000"/>
                    <a:lumOff val="80000"/>
                    <a:alpha val="0"/>
                  </a:schemeClr>
                </a:gs>
              </a:gsLst>
              <a:path path="circle">
                <a:fillToRect l="50000" t="-80000" r="50000" b="180000"/>
              </a:path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circle"/>
          <c:size val="6"/>
          <c:spPr>
            <a:gradFill>
              <a:gsLst>
                <a:gs pos="0">
                  <a:schemeClr val="accent3"/>
                </a:gs>
                <a:gs pos="46000">
                  <a:schemeClr val="accent3"/>
                </a:gs>
                <a:gs pos="100000">
                  <a:schemeClr val="accent3">
                    <a:lumMod val="20000"/>
                    <a:lumOff val="80000"/>
                    <a:alpha val="0"/>
                  </a:schemeClr>
                </a:gs>
              </a:gsLst>
              <a:path path="circle">
                <a:fillToRect l="50000" t="-80000" r="50000" b="180000"/>
              </a:path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circle"/>
          <c:size val="6"/>
          <c:spPr>
            <a:gradFill>
              <a:gsLst>
                <a:gs pos="0">
                  <a:schemeClr val="accent4"/>
                </a:gs>
                <a:gs pos="46000">
                  <a:schemeClr val="accent4"/>
                </a:gs>
                <a:gs pos="100000">
                  <a:schemeClr val="accent4">
                    <a:lumMod val="20000"/>
                    <a:lumOff val="80000"/>
                    <a:alpha val="0"/>
                  </a:schemeClr>
                </a:gs>
              </a:gsLst>
              <a:path path="circle">
                <a:fillToRect l="50000" t="-80000" r="50000" b="180000"/>
              </a:path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'Water Turbidity'!$B$4:$B$5</c:f>
              <c:strCache>
                <c:ptCount val="1"/>
                <c:pt idx="0">
                  <c:v>10</c:v>
                </c:pt>
              </c:strCache>
            </c:strRef>
          </c:tx>
          <c:spPr>
            <a:solidFill>
              <a:schemeClr val="accent1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'Water Turbidity'!$A$6:$A$10</c:f>
              <c:strCache>
                <c:ptCount val="4"/>
                <c:pt idx="0">
                  <c:v>NA</c:v>
                </c:pt>
                <c:pt idx="1">
                  <c:v>no</c:v>
                </c:pt>
                <c:pt idx="2">
                  <c:v>some</c:v>
                </c:pt>
                <c:pt idx="3">
                  <c:v>strong</c:v>
                </c:pt>
              </c:strCache>
            </c:strRef>
          </c:cat>
          <c:val>
            <c:numRef>
              <c:f>'Water Turbidity'!$B$6:$B$10</c:f>
              <c:numCache>
                <c:formatCode>General</c:formatCode>
                <c:ptCount val="4"/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C0-4DF3-BCF0-9AF0A4FB4CF5}"/>
            </c:ext>
          </c:extLst>
        </c:ser>
        <c:ser>
          <c:idx val="1"/>
          <c:order val="1"/>
          <c:tx>
            <c:strRef>
              <c:f>'Water Turbidity'!$C$4:$C$5</c:f>
              <c:strCache>
                <c:ptCount val="1"/>
                <c:pt idx="0">
                  <c:v>1d</c:v>
                </c:pt>
              </c:strCache>
            </c:strRef>
          </c:tx>
          <c:spPr>
            <a:solidFill>
              <a:schemeClr val="accent2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'Water Turbidity'!$A$6:$A$10</c:f>
              <c:strCache>
                <c:ptCount val="4"/>
                <c:pt idx="0">
                  <c:v>NA</c:v>
                </c:pt>
                <c:pt idx="1">
                  <c:v>no</c:v>
                </c:pt>
                <c:pt idx="2">
                  <c:v>some</c:v>
                </c:pt>
                <c:pt idx="3">
                  <c:v>strong</c:v>
                </c:pt>
              </c:strCache>
            </c:strRef>
          </c:cat>
          <c:val>
            <c:numRef>
              <c:f>'Water Turbidity'!$C$6:$C$10</c:f>
              <c:numCache>
                <c:formatCode>General</c:formatCode>
                <c:ptCount val="4"/>
                <c:pt idx="1">
                  <c:v>9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C0-4DF3-BCF0-9AF0A4FB4CF5}"/>
            </c:ext>
          </c:extLst>
        </c:ser>
        <c:ser>
          <c:idx val="2"/>
          <c:order val="2"/>
          <c:tx>
            <c:strRef>
              <c:f>'Water Turbidity'!$D$4:$D$5</c:f>
              <c:strCache>
                <c:ptCount val="1"/>
                <c:pt idx="0">
                  <c:v>5b</c:v>
                </c:pt>
              </c:strCache>
            </c:strRef>
          </c:tx>
          <c:spPr>
            <a:solidFill>
              <a:schemeClr val="accent3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'Water Turbidity'!$A$6:$A$10</c:f>
              <c:strCache>
                <c:ptCount val="4"/>
                <c:pt idx="0">
                  <c:v>NA</c:v>
                </c:pt>
                <c:pt idx="1">
                  <c:v>no</c:v>
                </c:pt>
                <c:pt idx="2">
                  <c:v>some</c:v>
                </c:pt>
                <c:pt idx="3">
                  <c:v>strong</c:v>
                </c:pt>
              </c:strCache>
            </c:strRef>
          </c:cat>
          <c:val>
            <c:numRef>
              <c:f>'Water Turbidity'!$D$6:$D$10</c:f>
              <c:numCache>
                <c:formatCode>General</c:formatCode>
                <c:ptCount val="4"/>
                <c:pt idx="0">
                  <c:v>12</c:v>
                </c:pt>
                <c:pt idx="1">
                  <c:v>40</c:v>
                </c:pt>
                <c:pt idx="2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C0-4DF3-BCF0-9AF0A4FB4CF5}"/>
            </c:ext>
          </c:extLst>
        </c:ser>
        <c:ser>
          <c:idx val="3"/>
          <c:order val="3"/>
          <c:tx>
            <c:strRef>
              <c:f>'Water Turbidity'!$E$4:$E$5</c:f>
              <c:strCache>
                <c:ptCount val="1"/>
                <c:pt idx="0">
                  <c:v>9a</c:v>
                </c:pt>
              </c:strCache>
            </c:strRef>
          </c:tx>
          <c:spPr>
            <a:solidFill>
              <a:schemeClr val="accent4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'Water Turbidity'!$A$6:$A$10</c:f>
              <c:strCache>
                <c:ptCount val="4"/>
                <c:pt idx="0">
                  <c:v>NA</c:v>
                </c:pt>
                <c:pt idx="1">
                  <c:v>no</c:v>
                </c:pt>
                <c:pt idx="2">
                  <c:v>some</c:v>
                </c:pt>
                <c:pt idx="3">
                  <c:v>strong</c:v>
                </c:pt>
              </c:strCache>
            </c:strRef>
          </c:cat>
          <c:val>
            <c:numRef>
              <c:f>'Water Turbidity'!$E$6:$E$10</c:f>
              <c:numCache>
                <c:formatCode>General</c:formatCode>
                <c:ptCount val="4"/>
                <c:pt idx="0">
                  <c:v>3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C0-4DF3-BCF0-9AF0A4FB4CF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576715520"/>
        <c:axId val="576715192"/>
      </c:barChart>
      <c:catAx>
        <c:axId val="5767155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6715192"/>
        <c:crosses val="autoZero"/>
        <c:auto val="1"/>
        <c:lblAlgn val="ctr"/>
        <c:lblOffset val="100"/>
        <c:noMultiLvlLbl val="0"/>
      </c:catAx>
      <c:valAx>
        <c:axId val="576715192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6715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[Info Table.xlsx]Watercondition!PivotTable1</c:name>
    <c:fmtId val="17"/>
  </c:pivotSource>
  <c:chart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</c:pivotFmt>
      <c:pivotFmt>
        <c:idx val="7"/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</c:pivotFmt>
      <c:pivotFmt>
        <c:idx val="13"/>
      </c:pivotFmt>
      <c:pivotFmt>
        <c:idx val="14"/>
      </c:pivotFmt>
      <c:pivotFmt>
        <c:idx val="15"/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  <c:pivotFmt>
        <c:idx val="36"/>
      </c:pivotFmt>
      <c:pivotFmt>
        <c:idx val="37"/>
      </c:pivotFmt>
      <c:pivotFmt>
        <c:idx val="38"/>
      </c:pivotFmt>
      <c:pivotFmt>
        <c:idx val="39"/>
      </c:pivotFmt>
      <c:pivotFmt>
        <c:idx val="40"/>
      </c:pivotFmt>
      <c:pivotFmt>
        <c:idx val="41"/>
      </c:pivotFmt>
      <c:pivotFmt>
        <c:idx val="42"/>
      </c:pivotFmt>
      <c:pivotFmt>
        <c:idx val="43"/>
      </c:pivotFmt>
      <c:pivotFmt>
        <c:idx val="44"/>
      </c:pivotFmt>
      <c:pivotFmt>
        <c:idx val="45"/>
      </c:pivotFmt>
      <c:pivotFmt>
        <c:idx val="46"/>
      </c:pivotFmt>
      <c:pivotFmt>
        <c:idx val="47"/>
      </c:pivotFmt>
      <c:pivotFmt>
        <c:idx val="48"/>
      </c:pivotFmt>
      <c:pivotFmt>
        <c:idx val="49"/>
      </c:pivotFmt>
      <c:pivotFmt>
        <c:idx val="50"/>
      </c:pivotFmt>
      <c:pivotFmt>
        <c:idx val="51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circle"/>
          <c:size val="6"/>
          <c:spPr>
            <a:gradFill>
              <a:gsLst>
                <a:gs pos="0">
                  <a:schemeClr val="accent1"/>
                </a:gs>
                <a:gs pos="46000">
                  <a:schemeClr val="accent1"/>
                </a:gs>
                <a:gs pos="100000">
                  <a:schemeClr val="accent1">
                    <a:lumMod val="20000"/>
                    <a:lumOff val="80000"/>
                    <a:alpha val="0"/>
                  </a:schemeClr>
                </a:gs>
              </a:gsLst>
              <a:path path="circle">
                <a:fillToRect l="50000" t="-80000" r="50000" b="180000"/>
              </a:path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circle"/>
          <c:size val="6"/>
          <c:spPr>
            <a:gradFill>
              <a:gsLst>
                <a:gs pos="0">
                  <a:schemeClr val="accent2"/>
                </a:gs>
                <a:gs pos="46000">
                  <a:schemeClr val="accent2"/>
                </a:gs>
                <a:gs pos="100000">
                  <a:schemeClr val="accent2">
                    <a:lumMod val="20000"/>
                    <a:lumOff val="80000"/>
                    <a:alpha val="0"/>
                  </a:schemeClr>
                </a:gs>
              </a:gsLst>
              <a:path path="circle">
                <a:fillToRect l="50000" t="-80000" r="50000" b="180000"/>
              </a:path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circle"/>
          <c:size val="6"/>
          <c:spPr>
            <a:gradFill>
              <a:gsLst>
                <a:gs pos="0">
                  <a:schemeClr val="accent3"/>
                </a:gs>
                <a:gs pos="46000">
                  <a:schemeClr val="accent3"/>
                </a:gs>
                <a:gs pos="100000">
                  <a:schemeClr val="accent3">
                    <a:lumMod val="20000"/>
                    <a:lumOff val="80000"/>
                    <a:alpha val="0"/>
                  </a:schemeClr>
                </a:gs>
              </a:gsLst>
              <a:path path="circle">
                <a:fillToRect l="50000" t="-80000" r="50000" b="180000"/>
              </a:path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circle"/>
          <c:size val="6"/>
          <c:spPr>
            <a:gradFill>
              <a:gsLst>
                <a:gs pos="0">
                  <a:schemeClr val="accent4"/>
                </a:gs>
                <a:gs pos="46000">
                  <a:schemeClr val="accent4"/>
                </a:gs>
                <a:gs pos="100000">
                  <a:schemeClr val="accent4">
                    <a:lumMod val="20000"/>
                    <a:lumOff val="80000"/>
                    <a:alpha val="0"/>
                  </a:schemeClr>
                </a:gs>
              </a:gsLst>
              <a:path path="circle">
                <a:fillToRect l="50000" t="-80000" r="50000" b="180000"/>
              </a:path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Watercondition!$B$4:$B$5</c:f>
              <c:strCache>
                <c:ptCount val="1"/>
                <c:pt idx="0">
                  <c:v>10</c:v>
                </c:pt>
              </c:strCache>
            </c:strRef>
          </c:tx>
          <c:spPr>
            <a:solidFill>
              <a:schemeClr val="accent1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Watercondition!$A$6:$A$11</c:f>
              <c:strCache>
                <c:ptCount val="5"/>
                <c:pt idx="0">
                  <c:v>moderately influenced</c:v>
                </c:pt>
                <c:pt idx="1">
                  <c:v>NA</c:v>
                </c:pt>
                <c:pt idx="2">
                  <c:v>natural</c:v>
                </c:pt>
                <c:pt idx="3">
                  <c:v>natural, moderately influenced</c:v>
                </c:pt>
                <c:pt idx="4">
                  <c:v>strongly influenced</c:v>
                </c:pt>
              </c:strCache>
            </c:strRef>
          </c:cat>
          <c:val>
            <c:numRef>
              <c:f>Watercondition!$B$6:$B$11</c:f>
              <c:numCache>
                <c:formatCode>General</c:formatCode>
                <c:ptCount val="5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9-49E4-BE87-3B15C35814D1}"/>
            </c:ext>
          </c:extLst>
        </c:ser>
        <c:ser>
          <c:idx val="1"/>
          <c:order val="1"/>
          <c:tx>
            <c:strRef>
              <c:f>Watercondition!$C$4:$C$5</c:f>
              <c:strCache>
                <c:ptCount val="1"/>
                <c:pt idx="0">
                  <c:v>1d</c:v>
                </c:pt>
              </c:strCache>
            </c:strRef>
          </c:tx>
          <c:spPr>
            <a:solidFill>
              <a:schemeClr val="accent2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Watercondition!$A$6:$A$11</c:f>
              <c:strCache>
                <c:ptCount val="5"/>
                <c:pt idx="0">
                  <c:v>moderately influenced</c:v>
                </c:pt>
                <c:pt idx="1">
                  <c:v>NA</c:v>
                </c:pt>
                <c:pt idx="2">
                  <c:v>natural</c:v>
                </c:pt>
                <c:pt idx="3">
                  <c:v>natural, moderately influenced</c:v>
                </c:pt>
                <c:pt idx="4">
                  <c:v>strongly influenced</c:v>
                </c:pt>
              </c:strCache>
            </c:strRef>
          </c:cat>
          <c:val>
            <c:numRef>
              <c:f>Watercondition!$C$6:$C$11</c:f>
              <c:numCache>
                <c:formatCode>General</c:formatCode>
                <c:ptCount val="5"/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9-49E4-BE87-3B15C35814D1}"/>
            </c:ext>
          </c:extLst>
        </c:ser>
        <c:ser>
          <c:idx val="2"/>
          <c:order val="2"/>
          <c:tx>
            <c:strRef>
              <c:f>Watercondition!$D$4:$D$5</c:f>
              <c:strCache>
                <c:ptCount val="1"/>
                <c:pt idx="0">
                  <c:v>5b</c:v>
                </c:pt>
              </c:strCache>
            </c:strRef>
          </c:tx>
          <c:spPr>
            <a:solidFill>
              <a:schemeClr val="accent3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Watercondition!$A$6:$A$11</c:f>
              <c:strCache>
                <c:ptCount val="5"/>
                <c:pt idx="0">
                  <c:v>moderately influenced</c:v>
                </c:pt>
                <c:pt idx="1">
                  <c:v>NA</c:v>
                </c:pt>
                <c:pt idx="2">
                  <c:v>natural</c:v>
                </c:pt>
                <c:pt idx="3">
                  <c:v>natural, moderately influenced</c:v>
                </c:pt>
                <c:pt idx="4">
                  <c:v>strongly influenced</c:v>
                </c:pt>
              </c:strCache>
            </c:strRef>
          </c:cat>
          <c:val>
            <c:numRef>
              <c:f>Watercondition!$D$6:$D$11</c:f>
              <c:numCache>
                <c:formatCode>General</c:formatCode>
                <c:ptCount val="5"/>
                <c:pt idx="0">
                  <c:v>18</c:v>
                </c:pt>
                <c:pt idx="1">
                  <c:v>14</c:v>
                </c:pt>
                <c:pt idx="2">
                  <c:v>23</c:v>
                </c:pt>
                <c:pt idx="3">
                  <c:v>1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9-49E4-BE87-3B15C35814D1}"/>
            </c:ext>
          </c:extLst>
        </c:ser>
        <c:ser>
          <c:idx val="3"/>
          <c:order val="3"/>
          <c:tx>
            <c:strRef>
              <c:f>Watercondition!$E$4:$E$5</c:f>
              <c:strCache>
                <c:ptCount val="1"/>
                <c:pt idx="0">
                  <c:v>9a</c:v>
                </c:pt>
              </c:strCache>
            </c:strRef>
          </c:tx>
          <c:spPr>
            <a:solidFill>
              <a:schemeClr val="accent4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Watercondition!$A$6:$A$11</c:f>
              <c:strCache>
                <c:ptCount val="5"/>
                <c:pt idx="0">
                  <c:v>moderately influenced</c:v>
                </c:pt>
                <c:pt idx="1">
                  <c:v>NA</c:v>
                </c:pt>
                <c:pt idx="2">
                  <c:v>natural</c:v>
                </c:pt>
                <c:pt idx="3">
                  <c:v>natural, moderately influenced</c:v>
                </c:pt>
                <c:pt idx="4">
                  <c:v>strongly influenced</c:v>
                </c:pt>
              </c:strCache>
            </c:strRef>
          </c:cat>
          <c:val>
            <c:numRef>
              <c:f>Watercondition!$E$6:$E$11</c:f>
              <c:numCache>
                <c:formatCode>General</c:formatCode>
                <c:ptCount val="5"/>
                <c:pt idx="2">
                  <c:v>3</c:v>
                </c:pt>
                <c:pt idx="3">
                  <c:v>1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29-49E4-BE87-3B15C35814D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576715520"/>
        <c:axId val="576715192"/>
      </c:barChart>
      <c:catAx>
        <c:axId val="5767155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6715192"/>
        <c:crosses val="autoZero"/>
        <c:auto val="1"/>
        <c:lblAlgn val="ctr"/>
        <c:lblOffset val="100"/>
        <c:noMultiLvlLbl val="0"/>
      </c:catAx>
      <c:valAx>
        <c:axId val="576715192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6715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</xdr:colOff>
      <xdr:row>4</xdr:row>
      <xdr:rowOff>19051</xdr:rowOff>
    </xdr:from>
    <xdr:to>
      <xdr:col>23</xdr:col>
      <xdr:colOff>161925</xdr:colOff>
      <xdr:row>30</xdr:row>
      <xdr:rowOff>80963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651DB2EC-BF1F-4C9E-A879-4EC8CF503C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57149</xdr:colOff>
      <xdr:row>4</xdr:row>
      <xdr:rowOff>19050</xdr:rowOff>
    </xdr:from>
    <xdr:to>
      <xdr:col>23</xdr:col>
      <xdr:colOff>85725</xdr:colOff>
      <xdr:row>36</xdr:row>
      <xdr:rowOff>19049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5A03EDA0-0D26-4A55-80D6-657F2600CC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</xdr:colOff>
      <xdr:row>4</xdr:row>
      <xdr:rowOff>19051</xdr:rowOff>
    </xdr:from>
    <xdr:to>
      <xdr:col>23</xdr:col>
      <xdr:colOff>161925</xdr:colOff>
      <xdr:row>30</xdr:row>
      <xdr:rowOff>80963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ED1DBABD-5E91-4FD3-9E8B-DFDF87EF70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285750</xdr:colOff>
      <xdr:row>2</xdr:row>
      <xdr:rowOff>71437</xdr:rowOff>
    </xdr:from>
    <xdr:to>
      <xdr:col>6</xdr:col>
      <xdr:colOff>1371600</xdr:colOff>
      <xdr:row>16</xdr:row>
      <xdr:rowOff>147637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91A07881-0E1F-4D4D-ADFB-FD8CEF75F9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342900</xdr:colOff>
      <xdr:row>19</xdr:row>
      <xdr:rowOff>171450</xdr:rowOff>
    </xdr:from>
    <xdr:to>
      <xdr:col>16</xdr:col>
      <xdr:colOff>128588</xdr:colOff>
      <xdr:row>41</xdr:row>
      <xdr:rowOff>90487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05477BCD-3504-4383-9B60-08F5CA9C1B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23812</xdr:colOff>
      <xdr:row>4</xdr:row>
      <xdr:rowOff>28575</xdr:rowOff>
    </xdr:from>
    <xdr:to>
      <xdr:col>18</xdr:col>
      <xdr:colOff>1257300</xdr:colOff>
      <xdr:row>25</xdr:row>
      <xdr:rowOff>138112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FF3ED719-14F7-4511-9637-4DA04A0006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57149</xdr:colOff>
      <xdr:row>4</xdr:row>
      <xdr:rowOff>19050</xdr:rowOff>
    </xdr:from>
    <xdr:to>
      <xdr:col>23</xdr:col>
      <xdr:colOff>85725</xdr:colOff>
      <xdr:row>36</xdr:row>
      <xdr:rowOff>19049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52EE6984-2256-46C7-A357-633BD42E22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57149</xdr:colOff>
      <xdr:row>4</xdr:row>
      <xdr:rowOff>19050</xdr:rowOff>
    </xdr:from>
    <xdr:to>
      <xdr:col>23</xdr:col>
      <xdr:colOff>85725</xdr:colOff>
      <xdr:row>36</xdr:row>
      <xdr:rowOff>19049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717BC02D-EEA3-452A-91D9-79EEA159EE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57149</xdr:colOff>
      <xdr:row>4</xdr:row>
      <xdr:rowOff>19050</xdr:rowOff>
    </xdr:from>
    <xdr:to>
      <xdr:col>23</xdr:col>
      <xdr:colOff>85725</xdr:colOff>
      <xdr:row>36</xdr:row>
      <xdr:rowOff>19049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7AF4E382-EDFE-4F81-85B8-3A816E6CBC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57149</xdr:colOff>
      <xdr:row>4</xdr:row>
      <xdr:rowOff>19050</xdr:rowOff>
    </xdr:from>
    <xdr:to>
      <xdr:col>23</xdr:col>
      <xdr:colOff>85725</xdr:colOff>
      <xdr:row>36</xdr:row>
      <xdr:rowOff>19049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DD02B3A-AF4D-420C-AFBE-D5A16290CB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57149</xdr:colOff>
      <xdr:row>4</xdr:row>
      <xdr:rowOff>19050</xdr:rowOff>
    </xdr:from>
    <xdr:to>
      <xdr:col>23</xdr:col>
      <xdr:colOff>85725</xdr:colOff>
      <xdr:row>36</xdr:row>
      <xdr:rowOff>19049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5FF7C194-FC00-4C32-922E-1D0080FE62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57149</xdr:colOff>
      <xdr:row>4</xdr:row>
      <xdr:rowOff>19050</xdr:rowOff>
    </xdr:from>
    <xdr:to>
      <xdr:col>23</xdr:col>
      <xdr:colOff>85725</xdr:colOff>
      <xdr:row>36</xdr:row>
      <xdr:rowOff>19049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B7005A16-8441-4DA1-AAFB-760761C876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riedrich Rok" refreshedDate="45748.531142129628" createdVersion="6" refreshedVersion="6" minRefreshableVersion="3" recordCount="88" xr:uid="{EBA5A48A-1ADC-464C-AD35-396C0F61B23B}">
  <cacheSource type="worksheet">
    <worksheetSource name="Tabelle2"/>
  </cacheSource>
  <cacheFields count="19">
    <cacheField name="LabID" numFmtId="0">
      <sharedItems/>
    </cacheField>
    <cacheField name="Clade" numFmtId="0">
      <sharedItems containsMixedTypes="1" containsNumber="1" containsInteger="1" minValue="10" maxValue="10" count="7">
        <s v="9a"/>
        <s v="5b"/>
        <s v="1d"/>
        <n v="10"/>
        <s v="nicht funktioniert"/>
        <s v="nicht funktioniert oder Sequenz nicht gefunden"/>
        <s v="fragliche Sequenz! (clade 12?)"/>
      </sharedItems>
    </cacheField>
    <cacheField name="Sea level" numFmtId="0">
      <sharedItems containsSemiMixedTypes="0" containsString="0" containsNumber="1" containsInteger="1" minValue="248" maxValue="2105" count="28">
        <n v="310"/>
        <n v="1106"/>
        <n v="577"/>
        <n v="280"/>
        <n v="367"/>
        <n v="383"/>
        <n v="1338"/>
        <n v="540"/>
        <n v="248"/>
        <n v="413"/>
        <n v="360"/>
        <n v="994"/>
        <n v="1796"/>
        <n v="1514"/>
        <n v="291"/>
        <n v="1970"/>
        <n v="1950"/>
        <n v="1638"/>
        <n v="839"/>
        <n v="493"/>
        <n v="1297"/>
        <n v="1653"/>
        <n v="1459"/>
        <n v="976"/>
        <n v="399"/>
        <n v="2105"/>
        <n v="673" u="1"/>
        <n v="750" u="1"/>
      </sharedItems>
    </cacheField>
    <cacheField name="Type of water body" numFmtId="0">
      <sharedItems count="5">
        <s v="flowing waters"/>
        <s v="pond (private)"/>
        <s v="lake"/>
        <s v="pond (public)"/>
        <s v="NA" u="1"/>
      </sharedItems>
    </cacheField>
    <cacheField name="Soil substrate" numFmtId="0">
      <sharedItems count="10">
        <s v="gravel"/>
        <s v="artificial, gravel"/>
        <s v="NA"/>
        <s v="sand, gravel"/>
        <s v="big stones, gravel"/>
        <s v="artificial"/>
        <s v="big stones, sand"/>
        <s v="big stones"/>
        <s v="big stones, artificial"/>
        <s v="sand"/>
      </sharedItems>
    </cacheField>
    <cacheField name="Waterplants" numFmtId="0">
      <sharedItems count="4">
        <s v="no"/>
        <s v="yes"/>
        <s v="NA"/>
        <s v="no "/>
      </sharedItems>
    </cacheField>
    <cacheField name="Water turbidity" numFmtId="0">
      <sharedItems count="4">
        <s v="no"/>
        <s v="some"/>
        <s v="NA"/>
        <s v="strong"/>
      </sharedItems>
    </cacheField>
    <cacheField name="Watercondition" numFmtId="0">
      <sharedItems count="5">
        <s v="natural"/>
        <s v="strongly influenced"/>
        <s v="natural, moderately influenced"/>
        <s v="moderately influenced"/>
        <s v="NA"/>
      </sharedItems>
    </cacheField>
    <cacheField name="Shore" numFmtId="0">
      <sharedItems/>
    </cacheField>
    <cacheField name="River embankment" numFmtId="0">
      <sharedItems count="4">
        <s v="flat bank"/>
        <s v="NA"/>
        <s v="steep and flat bank"/>
        <s v="steep bank"/>
      </sharedItems>
    </cacheField>
    <cacheField name="Riverbank vegetation" numFmtId="0">
      <sharedItems count="9">
        <s v="trees, shrubs, grassland"/>
        <s v="grassland"/>
        <s v="trees, grassland"/>
        <s v="trees, shrubs"/>
        <s v="shrubs, grassland"/>
        <s v="shrubs"/>
        <s v="none"/>
        <s v="trees"/>
        <s v="NA"/>
      </sharedItems>
    </cacheField>
    <cacheField name="Water width [m]" numFmtId="0">
      <sharedItems containsMixedTypes="1" containsNumber="1" containsInteger="1" minValue="3" maxValue="5"/>
    </cacheField>
    <cacheField name="Water depth [m]" numFmtId="0">
      <sharedItems containsMixedTypes="1" containsNumber="1" minValue="0.05" maxValue="65"/>
    </cacheField>
    <cacheField name="Water temperature" numFmtId="0">
      <sharedItems containsMixedTypes="1" containsNumber="1" minValue="10" maxValue="19" count="15">
        <n v="11.8"/>
        <n v="10"/>
        <n v="12"/>
        <s v="NA"/>
        <n v="13.2"/>
        <n v="14.3"/>
        <n v="15.7"/>
        <n v="19"/>
        <n v="17"/>
        <n v="18"/>
        <n v="16"/>
        <n v="13"/>
        <n v="15"/>
        <n v="14.1"/>
        <n v="11.2"/>
      </sharedItems>
    </cacheField>
    <cacheField name="pH value" numFmtId="0">
      <sharedItems containsMixedTypes="1" containsNumber="1" minValue="6" maxValue="8.3000000000000007"/>
    </cacheField>
    <cacheField name="type of sample" numFmtId="0">
      <sharedItems/>
    </cacheField>
    <cacheField name="Catching method" numFmtId="0">
      <sharedItems count="7">
        <s v="net"/>
        <s v="sink"/>
        <s v="electric"/>
        <s v="landing net"/>
        <s v="net and bottle trap"/>
        <s v="angel"/>
        <s v="NA"/>
      </sharedItems>
    </cacheField>
    <cacheField name="Date" numFmtId="14">
      <sharedItems containsSemiMixedTypes="0" containsNonDate="0" containsDate="1" containsString="0" minDate="2023-05-06T00:00:00" maxDate="2024-08-30T00:00:00"/>
    </cacheField>
    <cacheField name="Collector" numFmtId="0">
      <sharedItems count="4">
        <s v="fisherman"/>
        <s v="Scientist"/>
        <s v="students"/>
        <s v="Michael Jung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8">
  <r>
    <s v="SID1_1"/>
    <x v="0"/>
    <x v="0"/>
    <x v="0"/>
    <x v="0"/>
    <x v="0"/>
    <x v="0"/>
    <x v="0"/>
    <s v="natural stone bank"/>
    <x v="0"/>
    <x v="0"/>
    <s v="100 m"/>
    <s v="0.4 m"/>
    <x v="0"/>
    <s v="NA"/>
    <s v="whole fish"/>
    <x v="0"/>
    <d v="2024-05-08T00:00:00"/>
    <x v="0"/>
  </r>
  <r>
    <s v="SID1_2"/>
    <x v="1"/>
    <x v="0"/>
    <x v="0"/>
    <x v="0"/>
    <x v="0"/>
    <x v="0"/>
    <x v="0"/>
    <s v="natural stone bank"/>
    <x v="0"/>
    <x v="0"/>
    <s v="100 m"/>
    <s v="0.4 m"/>
    <x v="0"/>
    <s v="NA"/>
    <s v="whole fish"/>
    <x v="0"/>
    <d v="2024-05-08T00:00:00"/>
    <x v="0"/>
  </r>
  <r>
    <s v="SID2_1"/>
    <x v="2"/>
    <x v="1"/>
    <x v="1"/>
    <x v="1"/>
    <x v="1"/>
    <x v="0"/>
    <x v="0"/>
    <s v="soil"/>
    <x v="0"/>
    <x v="1"/>
    <s v="200 m2"/>
    <s v="2 m "/>
    <x v="1"/>
    <s v="NA"/>
    <s v="swab"/>
    <x v="1"/>
    <d v="2023-05-14T00:00:00"/>
    <x v="0"/>
  </r>
  <r>
    <s v="SID2_2"/>
    <x v="2"/>
    <x v="1"/>
    <x v="1"/>
    <x v="1"/>
    <x v="1"/>
    <x v="0"/>
    <x v="0"/>
    <s v="soil"/>
    <x v="0"/>
    <x v="1"/>
    <s v="200 m2"/>
    <s v="2 m "/>
    <x v="1"/>
    <s v="NA"/>
    <s v="swab"/>
    <x v="1"/>
    <d v="2023-05-14T00:00:00"/>
    <x v="0"/>
  </r>
  <r>
    <s v="SID2_3"/>
    <x v="2"/>
    <x v="1"/>
    <x v="1"/>
    <x v="1"/>
    <x v="1"/>
    <x v="0"/>
    <x v="0"/>
    <s v="soil"/>
    <x v="0"/>
    <x v="1"/>
    <s v="200 m2"/>
    <s v="2 m "/>
    <x v="1"/>
    <s v="NA"/>
    <s v="swab"/>
    <x v="1"/>
    <d v="2023-05-14T00:00:00"/>
    <x v="0"/>
  </r>
  <r>
    <s v="SID3_1"/>
    <x v="2"/>
    <x v="2"/>
    <x v="1"/>
    <x v="1"/>
    <x v="0"/>
    <x v="1"/>
    <x v="0"/>
    <s v="soil"/>
    <x v="0"/>
    <x v="2"/>
    <s v="60 m2"/>
    <s v="1.4 m"/>
    <x v="2"/>
    <s v="NA"/>
    <s v="swab"/>
    <x v="1"/>
    <d v="2023-05-15T00:00:00"/>
    <x v="0"/>
  </r>
  <r>
    <s v="SID3_2"/>
    <x v="1"/>
    <x v="2"/>
    <x v="1"/>
    <x v="1"/>
    <x v="0"/>
    <x v="1"/>
    <x v="0"/>
    <s v="soil"/>
    <x v="0"/>
    <x v="2"/>
    <s v="60 m2"/>
    <s v="1.4 m"/>
    <x v="2"/>
    <s v="NA"/>
    <s v="swab"/>
    <x v="1"/>
    <d v="2023-05-15T00:00:00"/>
    <x v="0"/>
  </r>
  <r>
    <s v="SID3_3"/>
    <x v="1"/>
    <x v="2"/>
    <x v="1"/>
    <x v="1"/>
    <x v="0"/>
    <x v="1"/>
    <x v="0"/>
    <s v="soil"/>
    <x v="0"/>
    <x v="2"/>
    <s v="60 m2"/>
    <s v="1.4 m"/>
    <x v="2"/>
    <s v="NA"/>
    <s v="swab"/>
    <x v="1"/>
    <d v="2023-05-15T00:00:00"/>
    <x v="0"/>
  </r>
  <r>
    <s v="SID4_1"/>
    <x v="0"/>
    <x v="3"/>
    <x v="0"/>
    <x v="2"/>
    <x v="2"/>
    <x v="2"/>
    <x v="1"/>
    <s v="artificial"/>
    <x v="1"/>
    <x v="3"/>
    <s v="NA"/>
    <s v="NA"/>
    <x v="3"/>
    <s v="NA"/>
    <s v="swab"/>
    <x v="2"/>
    <d v="2023-05-06T00:00:00"/>
    <x v="0"/>
  </r>
  <r>
    <s v="SID4_2"/>
    <x v="0"/>
    <x v="3"/>
    <x v="0"/>
    <x v="2"/>
    <x v="2"/>
    <x v="2"/>
    <x v="1"/>
    <s v="artificial"/>
    <x v="1"/>
    <x v="3"/>
    <s v="NA"/>
    <s v="NA"/>
    <x v="3"/>
    <s v="NA"/>
    <s v="swab"/>
    <x v="2"/>
    <d v="2023-05-06T00:00:00"/>
    <x v="0"/>
  </r>
  <r>
    <s v="SID4_3"/>
    <x v="0"/>
    <x v="3"/>
    <x v="0"/>
    <x v="2"/>
    <x v="2"/>
    <x v="2"/>
    <x v="1"/>
    <s v="artificial"/>
    <x v="1"/>
    <x v="3"/>
    <s v="NA"/>
    <s v="NA"/>
    <x v="3"/>
    <s v="NA"/>
    <s v="swab"/>
    <x v="2"/>
    <d v="2023-05-06T00:00:00"/>
    <x v="0"/>
  </r>
  <r>
    <s v="SID5_1"/>
    <x v="1"/>
    <x v="4"/>
    <x v="0"/>
    <x v="0"/>
    <x v="0"/>
    <x v="0"/>
    <x v="0"/>
    <s v="soil"/>
    <x v="2"/>
    <x v="3"/>
    <s v="5 m"/>
    <n v="0.75"/>
    <x v="4"/>
    <s v="NA"/>
    <s v="swab"/>
    <x v="2"/>
    <d v="2023-05-20T00:00:00"/>
    <x v="0"/>
  </r>
  <r>
    <s v="SID5_2"/>
    <x v="1"/>
    <x v="4"/>
    <x v="0"/>
    <x v="0"/>
    <x v="0"/>
    <x v="0"/>
    <x v="0"/>
    <s v="soil"/>
    <x v="2"/>
    <x v="3"/>
    <s v="5 m"/>
    <n v="0.75"/>
    <x v="4"/>
    <s v="NA"/>
    <s v="swab"/>
    <x v="2"/>
    <d v="2023-05-20T00:00:00"/>
    <x v="0"/>
  </r>
  <r>
    <s v="SID6_1"/>
    <x v="1"/>
    <x v="5"/>
    <x v="0"/>
    <x v="3"/>
    <x v="0"/>
    <x v="1"/>
    <x v="2"/>
    <s v="soil"/>
    <x v="3"/>
    <x v="3"/>
    <s v="3 m"/>
    <n v="0.5"/>
    <x v="3"/>
    <s v="NA"/>
    <s v="swab"/>
    <x v="0"/>
    <d v="2023-05-29T00:00:00"/>
    <x v="0"/>
  </r>
  <r>
    <s v="SID7_1"/>
    <x v="1"/>
    <x v="6"/>
    <x v="2"/>
    <x v="4"/>
    <x v="1"/>
    <x v="1"/>
    <x v="0"/>
    <s v="soil"/>
    <x v="0"/>
    <x v="4"/>
    <s v="NA"/>
    <s v="NA"/>
    <x v="5"/>
    <n v="6.64"/>
    <s v="swab"/>
    <x v="3"/>
    <d v="2023-05-25T00:00:00"/>
    <x v="1"/>
  </r>
  <r>
    <s v="SID7_2"/>
    <x v="1"/>
    <x v="6"/>
    <x v="2"/>
    <x v="4"/>
    <x v="1"/>
    <x v="1"/>
    <x v="0"/>
    <s v="soil"/>
    <x v="0"/>
    <x v="4"/>
    <s v="NA"/>
    <s v="NA"/>
    <x v="5"/>
    <n v="6.64"/>
    <s v="swab"/>
    <x v="3"/>
    <d v="2023-05-25T00:00:00"/>
    <x v="1"/>
  </r>
  <r>
    <s v="SID7_3"/>
    <x v="2"/>
    <x v="6"/>
    <x v="2"/>
    <x v="4"/>
    <x v="1"/>
    <x v="1"/>
    <x v="0"/>
    <s v="soil"/>
    <x v="0"/>
    <x v="4"/>
    <s v="NA"/>
    <s v="NA"/>
    <x v="5"/>
    <n v="6.64"/>
    <s v="swab"/>
    <x v="3"/>
    <d v="2023-05-25T00:00:00"/>
    <x v="1"/>
  </r>
  <r>
    <s v="SID7_4"/>
    <x v="1"/>
    <x v="6"/>
    <x v="2"/>
    <x v="4"/>
    <x v="1"/>
    <x v="1"/>
    <x v="0"/>
    <s v="soil"/>
    <x v="0"/>
    <x v="4"/>
    <s v="NA"/>
    <s v="NA"/>
    <x v="5"/>
    <n v="6.64"/>
    <s v="swab"/>
    <x v="3"/>
    <d v="2023-05-25T00:00:00"/>
    <x v="1"/>
  </r>
  <r>
    <s v="SID7_5"/>
    <x v="1"/>
    <x v="6"/>
    <x v="2"/>
    <x v="4"/>
    <x v="1"/>
    <x v="1"/>
    <x v="0"/>
    <s v="soil"/>
    <x v="0"/>
    <x v="4"/>
    <s v="NA"/>
    <s v="NA"/>
    <x v="5"/>
    <n v="6.64"/>
    <s v="swab"/>
    <x v="3"/>
    <d v="2023-05-25T00:00:00"/>
    <x v="1"/>
  </r>
  <r>
    <s v="SID9_1"/>
    <x v="3"/>
    <x v="7"/>
    <x v="0"/>
    <x v="4"/>
    <x v="0"/>
    <x v="3"/>
    <x v="3"/>
    <s v="soil, natural stone bank"/>
    <x v="3"/>
    <x v="0"/>
    <s v="50 m"/>
    <s v="10 m"/>
    <x v="1"/>
    <n v="7"/>
    <s v="whole fish and swabs"/>
    <x v="4"/>
    <d v="2023-05-23T00:00:00"/>
    <x v="0"/>
  </r>
  <r>
    <s v="SID9_2"/>
    <x v="3"/>
    <x v="7"/>
    <x v="0"/>
    <x v="4"/>
    <x v="0"/>
    <x v="3"/>
    <x v="3"/>
    <s v="soil, natural stone bank"/>
    <x v="3"/>
    <x v="0"/>
    <s v="50 m"/>
    <s v="10 m"/>
    <x v="1"/>
    <n v="7"/>
    <s v="whole fish and swabs"/>
    <x v="4"/>
    <d v="2023-05-23T00:00:00"/>
    <x v="0"/>
  </r>
  <r>
    <s v="SID9_3"/>
    <x v="3"/>
    <x v="7"/>
    <x v="0"/>
    <x v="4"/>
    <x v="0"/>
    <x v="3"/>
    <x v="3"/>
    <s v="soil, natural stone bank"/>
    <x v="3"/>
    <x v="0"/>
    <s v="50 m"/>
    <s v="10 m"/>
    <x v="1"/>
    <n v="7"/>
    <s v="whole fish and swabs"/>
    <x v="4"/>
    <d v="2023-05-23T00:00:00"/>
    <x v="0"/>
  </r>
  <r>
    <s v="SID10_1"/>
    <x v="0"/>
    <x v="8"/>
    <x v="0"/>
    <x v="4"/>
    <x v="0"/>
    <x v="0"/>
    <x v="2"/>
    <s v="soil"/>
    <x v="3"/>
    <x v="3"/>
    <s v="NA"/>
    <s v="NA"/>
    <x v="6"/>
    <n v="8.3000000000000007"/>
    <s v="swab"/>
    <x v="3"/>
    <d v="2023-06-13T00:00:00"/>
    <x v="2"/>
  </r>
  <r>
    <s v="SID11_1"/>
    <x v="1"/>
    <x v="9"/>
    <x v="0"/>
    <x v="0"/>
    <x v="0"/>
    <x v="0"/>
    <x v="0"/>
    <s v="artificial"/>
    <x v="0"/>
    <x v="3"/>
    <s v="30 m"/>
    <s v="1.5 m"/>
    <x v="7"/>
    <s v="NA"/>
    <s v="fin clip, swab"/>
    <x v="5"/>
    <d v="2023-06-23T00:00:00"/>
    <x v="0"/>
  </r>
  <r>
    <s v="SID12_1"/>
    <x v="1"/>
    <x v="10"/>
    <x v="0"/>
    <x v="0"/>
    <x v="1"/>
    <x v="0"/>
    <x v="3"/>
    <s v="artificial"/>
    <x v="3"/>
    <x v="3"/>
    <s v="50 m"/>
    <s v="0.5 m"/>
    <x v="8"/>
    <s v="NA"/>
    <s v="fin clip, swab"/>
    <x v="3"/>
    <d v="2023-06-25T00:00:00"/>
    <x v="0"/>
  </r>
  <r>
    <s v="SID13_1"/>
    <x v="4"/>
    <x v="11"/>
    <x v="2"/>
    <x v="5"/>
    <x v="1"/>
    <x v="0"/>
    <x v="3"/>
    <s v="soil"/>
    <x v="3"/>
    <x v="5"/>
    <s v="NA"/>
    <s v="NA"/>
    <x v="3"/>
    <s v="NA"/>
    <s v="swab"/>
    <x v="0"/>
    <d v="2023-06-27T00:00:00"/>
    <x v="2"/>
  </r>
  <r>
    <s v="SID13_2"/>
    <x v="1"/>
    <x v="11"/>
    <x v="2"/>
    <x v="5"/>
    <x v="1"/>
    <x v="0"/>
    <x v="3"/>
    <s v="soil"/>
    <x v="3"/>
    <x v="5"/>
    <s v="NA"/>
    <s v="NA"/>
    <x v="3"/>
    <s v="NA"/>
    <s v="swab"/>
    <x v="0"/>
    <d v="2023-06-27T00:00:00"/>
    <x v="2"/>
  </r>
  <r>
    <s v="SID13_3"/>
    <x v="1"/>
    <x v="11"/>
    <x v="2"/>
    <x v="5"/>
    <x v="1"/>
    <x v="0"/>
    <x v="3"/>
    <s v="soil"/>
    <x v="3"/>
    <x v="5"/>
    <s v="NA"/>
    <s v="NA"/>
    <x v="3"/>
    <s v="NA"/>
    <s v="swab"/>
    <x v="0"/>
    <d v="2023-06-27T00:00:00"/>
    <x v="2"/>
  </r>
  <r>
    <s v="SID13_4"/>
    <x v="1"/>
    <x v="11"/>
    <x v="2"/>
    <x v="5"/>
    <x v="1"/>
    <x v="0"/>
    <x v="3"/>
    <s v="soil"/>
    <x v="3"/>
    <x v="5"/>
    <s v="NA"/>
    <s v="NA"/>
    <x v="3"/>
    <s v="NA"/>
    <s v="swab"/>
    <x v="0"/>
    <d v="2023-06-27T00:00:00"/>
    <x v="2"/>
  </r>
  <r>
    <s v="SID13_5"/>
    <x v="1"/>
    <x v="11"/>
    <x v="2"/>
    <x v="5"/>
    <x v="1"/>
    <x v="0"/>
    <x v="3"/>
    <s v="soil"/>
    <x v="3"/>
    <x v="5"/>
    <s v="NA"/>
    <s v="NA"/>
    <x v="3"/>
    <s v="NA"/>
    <s v="swab"/>
    <x v="0"/>
    <d v="2023-06-27T00:00:00"/>
    <x v="2"/>
  </r>
  <r>
    <s v="SID14_1"/>
    <x v="1"/>
    <x v="12"/>
    <x v="2"/>
    <x v="4"/>
    <x v="0"/>
    <x v="0"/>
    <x v="0"/>
    <s v="natural stone bank"/>
    <x v="0"/>
    <x v="1"/>
    <s v="NA"/>
    <s v="14 m "/>
    <x v="9"/>
    <s v="NA"/>
    <s v="swab"/>
    <x v="3"/>
    <d v="2023-06-28T00:00:00"/>
    <x v="0"/>
  </r>
  <r>
    <s v="SID14_2"/>
    <x v="1"/>
    <x v="12"/>
    <x v="2"/>
    <x v="4"/>
    <x v="0"/>
    <x v="0"/>
    <x v="0"/>
    <s v="natural stone bank"/>
    <x v="0"/>
    <x v="1"/>
    <s v="NA"/>
    <s v="14 m "/>
    <x v="9"/>
    <s v="NA"/>
    <s v="swab"/>
    <x v="3"/>
    <d v="2023-06-28T00:00:00"/>
    <x v="0"/>
  </r>
  <r>
    <s v="SID14_3"/>
    <x v="1"/>
    <x v="12"/>
    <x v="2"/>
    <x v="4"/>
    <x v="0"/>
    <x v="0"/>
    <x v="0"/>
    <s v="natural stone bank"/>
    <x v="0"/>
    <x v="1"/>
    <s v="NA"/>
    <s v="14 m "/>
    <x v="9"/>
    <s v="NA"/>
    <s v="swab"/>
    <x v="3"/>
    <d v="2023-06-28T00:00:00"/>
    <x v="0"/>
  </r>
  <r>
    <s v="SID14_4"/>
    <x v="1"/>
    <x v="12"/>
    <x v="2"/>
    <x v="4"/>
    <x v="0"/>
    <x v="0"/>
    <x v="0"/>
    <s v="natural stone bank"/>
    <x v="0"/>
    <x v="1"/>
    <s v="NA"/>
    <s v="14 m "/>
    <x v="9"/>
    <s v="NA"/>
    <s v="swab"/>
    <x v="3"/>
    <d v="2023-06-28T00:00:00"/>
    <x v="0"/>
  </r>
  <r>
    <s v="SID14_5"/>
    <x v="1"/>
    <x v="12"/>
    <x v="2"/>
    <x v="4"/>
    <x v="0"/>
    <x v="0"/>
    <x v="0"/>
    <s v="natural stone bank"/>
    <x v="0"/>
    <x v="1"/>
    <s v="NA"/>
    <s v="14 m "/>
    <x v="9"/>
    <s v="NA"/>
    <s v="swab"/>
    <x v="3"/>
    <d v="2023-06-28T00:00:00"/>
    <x v="0"/>
  </r>
  <r>
    <s v="SID15_1"/>
    <x v="2"/>
    <x v="13"/>
    <x v="2"/>
    <x v="3"/>
    <x v="1"/>
    <x v="0"/>
    <x v="0"/>
    <s v="soil"/>
    <x v="3"/>
    <x v="4"/>
    <s v="NA"/>
    <s v="10 m"/>
    <x v="10"/>
    <s v="NA"/>
    <s v="swab"/>
    <x v="3"/>
    <d v="2023-06-29T00:00:00"/>
    <x v="0"/>
  </r>
  <r>
    <s v="SID15_2"/>
    <x v="2"/>
    <x v="13"/>
    <x v="2"/>
    <x v="3"/>
    <x v="1"/>
    <x v="0"/>
    <x v="0"/>
    <s v="soil"/>
    <x v="3"/>
    <x v="4"/>
    <s v="NA"/>
    <s v="10 m"/>
    <x v="10"/>
    <s v="NA"/>
    <s v="swab"/>
    <x v="3"/>
    <d v="2023-06-29T00:00:00"/>
    <x v="0"/>
  </r>
  <r>
    <s v="SID15_3"/>
    <x v="0"/>
    <x v="13"/>
    <x v="2"/>
    <x v="3"/>
    <x v="1"/>
    <x v="0"/>
    <x v="0"/>
    <s v="soil"/>
    <x v="3"/>
    <x v="4"/>
    <s v="NA"/>
    <s v="10 m"/>
    <x v="10"/>
    <s v="NA"/>
    <s v="swab"/>
    <x v="3"/>
    <d v="2023-06-29T00:00:00"/>
    <x v="0"/>
  </r>
  <r>
    <s v="SID15_4"/>
    <x v="2"/>
    <x v="13"/>
    <x v="2"/>
    <x v="3"/>
    <x v="1"/>
    <x v="0"/>
    <x v="0"/>
    <s v="soil"/>
    <x v="3"/>
    <x v="4"/>
    <s v="NA"/>
    <s v="10 m"/>
    <x v="10"/>
    <s v="NA"/>
    <s v="swab"/>
    <x v="3"/>
    <d v="2023-06-29T00:00:00"/>
    <x v="0"/>
  </r>
  <r>
    <s v="SID15_5"/>
    <x v="0"/>
    <x v="13"/>
    <x v="2"/>
    <x v="3"/>
    <x v="1"/>
    <x v="0"/>
    <x v="0"/>
    <s v="soil"/>
    <x v="3"/>
    <x v="4"/>
    <s v="NA"/>
    <s v="10 m"/>
    <x v="10"/>
    <s v="NA"/>
    <s v="swab"/>
    <x v="3"/>
    <d v="2023-06-29T00:00:00"/>
    <x v="0"/>
  </r>
  <r>
    <s v="SID16_1"/>
    <x v="5"/>
    <x v="14"/>
    <x v="0"/>
    <x v="3"/>
    <x v="0"/>
    <x v="0"/>
    <x v="3"/>
    <s v="soil"/>
    <x v="3"/>
    <x v="3"/>
    <s v="3 m"/>
    <s v="0.5 m "/>
    <x v="11"/>
    <n v="6.8"/>
    <s v="swab"/>
    <x v="3"/>
    <d v="2023-06-03T00:00:00"/>
    <x v="0"/>
  </r>
  <r>
    <s v="SID16_2"/>
    <x v="5"/>
    <x v="14"/>
    <x v="0"/>
    <x v="3"/>
    <x v="0"/>
    <x v="0"/>
    <x v="3"/>
    <s v="soil"/>
    <x v="3"/>
    <x v="3"/>
    <s v="3 m"/>
    <s v="0.5 m "/>
    <x v="11"/>
    <n v="6.8"/>
    <s v="swab"/>
    <x v="3"/>
    <d v="2023-06-03T00:00:00"/>
    <x v="0"/>
  </r>
  <r>
    <s v="SID16_3"/>
    <x v="5"/>
    <x v="14"/>
    <x v="0"/>
    <x v="3"/>
    <x v="0"/>
    <x v="0"/>
    <x v="3"/>
    <s v="soil"/>
    <x v="3"/>
    <x v="3"/>
    <s v="3 m"/>
    <s v="0.5 m "/>
    <x v="11"/>
    <n v="6.8"/>
    <s v="swab"/>
    <x v="3"/>
    <d v="2023-06-03T00:00:00"/>
    <x v="0"/>
  </r>
  <r>
    <s v="SID16_4"/>
    <x v="1"/>
    <x v="14"/>
    <x v="0"/>
    <x v="3"/>
    <x v="0"/>
    <x v="0"/>
    <x v="3"/>
    <s v="soil"/>
    <x v="3"/>
    <x v="3"/>
    <s v="3 m"/>
    <s v="0.5 m "/>
    <x v="11"/>
    <n v="6.8"/>
    <s v="swab"/>
    <x v="3"/>
    <d v="2023-06-03T00:00:00"/>
    <x v="0"/>
  </r>
  <r>
    <s v="SID16_5"/>
    <x v="1"/>
    <x v="14"/>
    <x v="0"/>
    <x v="3"/>
    <x v="0"/>
    <x v="0"/>
    <x v="3"/>
    <s v="soil"/>
    <x v="3"/>
    <x v="3"/>
    <s v="3 m"/>
    <s v="0.5 m "/>
    <x v="11"/>
    <n v="6.8"/>
    <s v="swab"/>
    <x v="3"/>
    <d v="2023-06-03T00:00:00"/>
    <x v="0"/>
  </r>
  <r>
    <s v="SID17_1"/>
    <x v="1"/>
    <x v="15"/>
    <x v="2"/>
    <x v="0"/>
    <x v="3"/>
    <x v="0"/>
    <x v="3"/>
    <s v="natural stone bank"/>
    <x v="3"/>
    <x v="6"/>
    <s v="NA"/>
    <s v="NA"/>
    <x v="2"/>
    <s v="NA"/>
    <s v="swab"/>
    <x v="3"/>
    <d v="2023-07-04T00:00:00"/>
    <x v="0"/>
  </r>
  <r>
    <s v="SID17_2"/>
    <x v="1"/>
    <x v="15"/>
    <x v="2"/>
    <x v="0"/>
    <x v="3"/>
    <x v="0"/>
    <x v="3"/>
    <s v="natural stone bank"/>
    <x v="3"/>
    <x v="6"/>
    <s v="NA"/>
    <s v="NA"/>
    <x v="2"/>
    <s v="NA"/>
    <s v="swab"/>
    <x v="3"/>
    <d v="2023-07-04T00:00:00"/>
    <x v="0"/>
  </r>
  <r>
    <s v="SID17_3"/>
    <x v="1"/>
    <x v="15"/>
    <x v="2"/>
    <x v="0"/>
    <x v="3"/>
    <x v="0"/>
    <x v="3"/>
    <s v="natural stone bank"/>
    <x v="3"/>
    <x v="6"/>
    <s v="NA"/>
    <s v="NA"/>
    <x v="2"/>
    <s v="NA"/>
    <s v="swab"/>
    <x v="3"/>
    <d v="2023-07-04T00:00:00"/>
    <x v="0"/>
  </r>
  <r>
    <s v="SID20_1"/>
    <x v="1"/>
    <x v="16"/>
    <x v="2"/>
    <x v="6"/>
    <x v="0"/>
    <x v="0"/>
    <x v="0"/>
    <s v="soil"/>
    <x v="3"/>
    <x v="5"/>
    <s v="90 m"/>
    <n v="8"/>
    <x v="11"/>
    <s v="NA"/>
    <s v="swab"/>
    <x v="3"/>
    <d v="2023-09-06T00:00:00"/>
    <x v="0"/>
  </r>
  <r>
    <s v="SID20_2"/>
    <x v="1"/>
    <x v="16"/>
    <x v="2"/>
    <x v="6"/>
    <x v="0"/>
    <x v="0"/>
    <x v="0"/>
    <s v="soil"/>
    <x v="3"/>
    <x v="5"/>
    <s v="90 m"/>
    <n v="8"/>
    <x v="11"/>
    <s v="NA"/>
    <s v="swab"/>
    <x v="3"/>
    <d v="2023-09-06T00:00:00"/>
    <x v="0"/>
  </r>
  <r>
    <s v="SID20_3"/>
    <x v="1"/>
    <x v="16"/>
    <x v="2"/>
    <x v="6"/>
    <x v="0"/>
    <x v="0"/>
    <x v="0"/>
    <s v="soil"/>
    <x v="3"/>
    <x v="5"/>
    <s v="90 m"/>
    <n v="8"/>
    <x v="11"/>
    <s v="NA"/>
    <s v="swab"/>
    <x v="3"/>
    <d v="2023-09-06T00:00:00"/>
    <x v="0"/>
  </r>
  <r>
    <s v="SID21_1"/>
    <x v="2"/>
    <x v="17"/>
    <x v="2"/>
    <x v="7"/>
    <x v="0"/>
    <x v="0"/>
    <x v="0"/>
    <s v="natural stone bank"/>
    <x v="0"/>
    <x v="7"/>
    <s v="NA"/>
    <s v="NA"/>
    <x v="3"/>
    <s v="NA"/>
    <s v="swab"/>
    <x v="3"/>
    <d v="2023-09-09T00:00:00"/>
    <x v="0"/>
  </r>
  <r>
    <s v="SID21_2"/>
    <x v="2"/>
    <x v="17"/>
    <x v="2"/>
    <x v="7"/>
    <x v="0"/>
    <x v="0"/>
    <x v="0"/>
    <s v="natural stone bank"/>
    <x v="0"/>
    <x v="7"/>
    <s v="NA"/>
    <s v="NA"/>
    <x v="3"/>
    <s v="NA"/>
    <s v="swab"/>
    <x v="3"/>
    <d v="2023-09-09T00:00:00"/>
    <x v="0"/>
  </r>
  <r>
    <s v="SID21_3"/>
    <x v="2"/>
    <x v="17"/>
    <x v="2"/>
    <x v="7"/>
    <x v="0"/>
    <x v="0"/>
    <x v="0"/>
    <s v="natural stone bank"/>
    <x v="0"/>
    <x v="7"/>
    <s v="NA"/>
    <s v="NA"/>
    <x v="3"/>
    <s v="NA"/>
    <s v="swab"/>
    <x v="3"/>
    <d v="2023-09-09T00:00:00"/>
    <x v="0"/>
  </r>
  <r>
    <s v="SID22_1"/>
    <x v="1"/>
    <x v="18"/>
    <x v="0"/>
    <x v="7"/>
    <x v="1"/>
    <x v="0"/>
    <x v="3"/>
    <s v="natural stone bank"/>
    <x v="0"/>
    <x v="0"/>
    <n v="5"/>
    <n v="1.5"/>
    <x v="12"/>
    <s v="NA"/>
    <s v="swab"/>
    <x v="3"/>
    <d v="2023-09-25T00:00:00"/>
    <x v="0"/>
  </r>
  <r>
    <s v="SID22_2"/>
    <x v="1"/>
    <x v="18"/>
    <x v="0"/>
    <x v="7"/>
    <x v="1"/>
    <x v="0"/>
    <x v="3"/>
    <s v="natural stone bank"/>
    <x v="0"/>
    <x v="0"/>
    <n v="5"/>
    <n v="1.5"/>
    <x v="12"/>
    <s v="NA"/>
    <s v="swab"/>
    <x v="3"/>
    <d v="2023-09-25T00:00:00"/>
    <x v="0"/>
  </r>
  <r>
    <s v="SID22_3"/>
    <x v="1"/>
    <x v="18"/>
    <x v="0"/>
    <x v="7"/>
    <x v="1"/>
    <x v="0"/>
    <x v="3"/>
    <s v="natural stone bank"/>
    <x v="0"/>
    <x v="0"/>
    <n v="5"/>
    <n v="1.5"/>
    <x v="12"/>
    <s v="NA"/>
    <s v="swab"/>
    <x v="3"/>
    <d v="2023-09-25T00:00:00"/>
    <x v="0"/>
  </r>
  <r>
    <s v="SID22_4"/>
    <x v="1"/>
    <x v="18"/>
    <x v="0"/>
    <x v="7"/>
    <x v="1"/>
    <x v="0"/>
    <x v="3"/>
    <s v="natural stone bank"/>
    <x v="0"/>
    <x v="0"/>
    <n v="5"/>
    <n v="1.5"/>
    <x v="12"/>
    <s v="NA"/>
    <s v="swab"/>
    <x v="3"/>
    <d v="2023-09-25T00:00:00"/>
    <x v="0"/>
  </r>
  <r>
    <s v="SID22_5"/>
    <x v="1"/>
    <x v="18"/>
    <x v="0"/>
    <x v="7"/>
    <x v="1"/>
    <x v="0"/>
    <x v="3"/>
    <s v="natural stone bank"/>
    <x v="0"/>
    <x v="0"/>
    <n v="5"/>
    <n v="1.5"/>
    <x v="12"/>
    <s v="NA"/>
    <s v="swab"/>
    <x v="3"/>
    <d v="2023-09-25T00:00:00"/>
    <x v="0"/>
  </r>
  <r>
    <s v="SID23_1"/>
    <x v="1"/>
    <x v="19"/>
    <x v="2"/>
    <x v="2"/>
    <x v="2"/>
    <x v="2"/>
    <x v="4"/>
    <s v="NA"/>
    <x v="1"/>
    <x v="8"/>
    <s v="NA"/>
    <s v="NA"/>
    <x v="3"/>
    <s v="NA"/>
    <s v="fin clip"/>
    <x v="6"/>
    <d v="2023-09-27T00:00:00"/>
    <x v="1"/>
  </r>
  <r>
    <s v="SID23_2"/>
    <x v="1"/>
    <x v="19"/>
    <x v="2"/>
    <x v="2"/>
    <x v="2"/>
    <x v="2"/>
    <x v="4"/>
    <s v="NA"/>
    <x v="1"/>
    <x v="8"/>
    <s v="NA"/>
    <s v="NA"/>
    <x v="3"/>
    <s v="NA"/>
    <s v="fin clip"/>
    <x v="6"/>
    <d v="2023-09-27T00:00:00"/>
    <x v="1"/>
  </r>
  <r>
    <s v="SID23_3"/>
    <x v="1"/>
    <x v="19"/>
    <x v="2"/>
    <x v="2"/>
    <x v="2"/>
    <x v="2"/>
    <x v="4"/>
    <s v="NA"/>
    <x v="1"/>
    <x v="8"/>
    <s v="NA"/>
    <s v="NA"/>
    <x v="3"/>
    <s v="NA"/>
    <s v="fin clip"/>
    <x v="6"/>
    <d v="2023-09-27T00:00:00"/>
    <x v="1"/>
  </r>
  <r>
    <s v="SID23_4"/>
    <x v="1"/>
    <x v="19"/>
    <x v="2"/>
    <x v="2"/>
    <x v="2"/>
    <x v="2"/>
    <x v="4"/>
    <s v="NA"/>
    <x v="1"/>
    <x v="8"/>
    <s v="NA"/>
    <s v="NA"/>
    <x v="3"/>
    <s v="NA"/>
    <s v="fin clip"/>
    <x v="6"/>
    <d v="2023-09-27T00:00:00"/>
    <x v="1"/>
  </r>
  <r>
    <s v="SID23_5"/>
    <x v="1"/>
    <x v="19"/>
    <x v="2"/>
    <x v="2"/>
    <x v="2"/>
    <x v="2"/>
    <x v="4"/>
    <s v="NA"/>
    <x v="1"/>
    <x v="8"/>
    <s v="NA"/>
    <s v="NA"/>
    <x v="3"/>
    <s v="NA"/>
    <s v="fin clip"/>
    <x v="6"/>
    <d v="2023-09-27T00:00:00"/>
    <x v="1"/>
  </r>
  <r>
    <s v="SID24_1"/>
    <x v="4"/>
    <x v="20"/>
    <x v="3"/>
    <x v="2"/>
    <x v="2"/>
    <x v="2"/>
    <x v="4"/>
    <s v="NA"/>
    <x v="1"/>
    <x v="8"/>
    <s v="NA"/>
    <s v="NA"/>
    <x v="3"/>
    <s v="NA"/>
    <s v="whole fish"/>
    <x v="6"/>
    <d v="2023-05-07T00:00:00"/>
    <x v="2"/>
  </r>
  <r>
    <s v="SID24_2"/>
    <x v="1"/>
    <x v="20"/>
    <x v="3"/>
    <x v="2"/>
    <x v="2"/>
    <x v="2"/>
    <x v="4"/>
    <s v="NA"/>
    <x v="1"/>
    <x v="8"/>
    <s v="NA"/>
    <s v="NA"/>
    <x v="3"/>
    <s v="NA"/>
    <s v="whole fish"/>
    <x v="6"/>
    <d v="2023-05-07T00:00:00"/>
    <x v="2"/>
  </r>
  <r>
    <s v="SID24_3"/>
    <x v="1"/>
    <x v="20"/>
    <x v="3"/>
    <x v="2"/>
    <x v="2"/>
    <x v="2"/>
    <x v="4"/>
    <s v="NA"/>
    <x v="1"/>
    <x v="8"/>
    <s v="NA"/>
    <s v="NA"/>
    <x v="3"/>
    <s v="NA"/>
    <s v="whole fish"/>
    <x v="6"/>
    <d v="2023-05-07T00:00:00"/>
    <x v="2"/>
  </r>
  <r>
    <s v="SID24_4"/>
    <x v="1"/>
    <x v="20"/>
    <x v="3"/>
    <x v="2"/>
    <x v="2"/>
    <x v="2"/>
    <x v="4"/>
    <s v="NA"/>
    <x v="1"/>
    <x v="8"/>
    <s v="NA"/>
    <s v="NA"/>
    <x v="3"/>
    <s v="NA"/>
    <s v="whole fish"/>
    <x v="6"/>
    <d v="2023-05-07T00:00:00"/>
    <x v="2"/>
  </r>
  <r>
    <s v="SID24_5"/>
    <x v="6"/>
    <x v="20"/>
    <x v="3"/>
    <x v="2"/>
    <x v="2"/>
    <x v="2"/>
    <x v="4"/>
    <s v="NA"/>
    <x v="1"/>
    <x v="8"/>
    <s v="NA"/>
    <s v="NA"/>
    <x v="3"/>
    <s v="NA"/>
    <s v="whole fish"/>
    <x v="6"/>
    <d v="2023-05-07T00:00:00"/>
    <x v="2"/>
  </r>
  <r>
    <s v="SID27_1"/>
    <x v="1"/>
    <x v="21"/>
    <x v="0"/>
    <x v="0"/>
    <x v="0"/>
    <x v="0"/>
    <x v="3"/>
    <s v="soil"/>
    <x v="0"/>
    <x v="1"/>
    <s v="5 m"/>
    <n v="0.05"/>
    <x v="13"/>
    <s v="NA"/>
    <s v="swab"/>
    <x v="2"/>
    <d v="2023-10-04T00:00:00"/>
    <x v="0"/>
  </r>
  <r>
    <s v="SID27_2"/>
    <x v="1"/>
    <x v="21"/>
    <x v="0"/>
    <x v="0"/>
    <x v="0"/>
    <x v="0"/>
    <x v="3"/>
    <s v="soil"/>
    <x v="0"/>
    <x v="1"/>
    <s v="5 m"/>
    <n v="0.05"/>
    <x v="13"/>
    <s v="NA"/>
    <s v="swab"/>
    <x v="2"/>
    <d v="2023-10-04T00:00:00"/>
    <x v="0"/>
  </r>
  <r>
    <s v="SID27_3"/>
    <x v="1"/>
    <x v="21"/>
    <x v="0"/>
    <x v="0"/>
    <x v="0"/>
    <x v="0"/>
    <x v="3"/>
    <s v="soil"/>
    <x v="0"/>
    <x v="1"/>
    <s v="5 m"/>
    <n v="0.05"/>
    <x v="13"/>
    <s v="NA"/>
    <s v="swab"/>
    <x v="2"/>
    <d v="2023-10-04T00:00:00"/>
    <x v="0"/>
  </r>
  <r>
    <s v="SID28_1"/>
    <x v="1"/>
    <x v="22"/>
    <x v="2"/>
    <x v="8"/>
    <x v="0"/>
    <x v="1"/>
    <x v="4"/>
    <s v="natural stone bank"/>
    <x v="3"/>
    <x v="6"/>
    <s v="NA"/>
    <n v="65"/>
    <x v="14"/>
    <n v="6"/>
    <s v="swab"/>
    <x v="3"/>
    <d v="2023-10-20T00:00:00"/>
    <x v="0"/>
  </r>
  <r>
    <s v="SID28_2"/>
    <x v="1"/>
    <x v="22"/>
    <x v="2"/>
    <x v="8"/>
    <x v="0"/>
    <x v="1"/>
    <x v="4"/>
    <s v="natural stone bank"/>
    <x v="3"/>
    <x v="6"/>
    <s v="NA"/>
    <n v="65"/>
    <x v="14"/>
    <n v="6"/>
    <s v="swab"/>
    <x v="3"/>
    <d v="2023-10-20T00:00:00"/>
    <x v="0"/>
  </r>
  <r>
    <s v="SID29_1"/>
    <x v="1"/>
    <x v="23"/>
    <x v="2"/>
    <x v="2"/>
    <x v="2"/>
    <x v="2"/>
    <x v="4"/>
    <s v="NA"/>
    <x v="1"/>
    <x v="8"/>
    <s v="NA"/>
    <s v="NA"/>
    <x v="3"/>
    <s v="NA"/>
    <s v="fin clip"/>
    <x v="6"/>
    <d v="2023-09-17T00:00:00"/>
    <x v="1"/>
  </r>
  <r>
    <s v="SID29_2"/>
    <x v="1"/>
    <x v="23"/>
    <x v="2"/>
    <x v="2"/>
    <x v="2"/>
    <x v="2"/>
    <x v="4"/>
    <s v="NA"/>
    <x v="1"/>
    <x v="8"/>
    <s v="NA"/>
    <s v="NA"/>
    <x v="3"/>
    <s v="NA"/>
    <s v="fin clip"/>
    <x v="6"/>
    <d v="2023-09-17T00:00:00"/>
    <x v="1"/>
  </r>
  <r>
    <s v="SID29_3"/>
    <x v="1"/>
    <x v="23"/>
    <x v="2"/>
    <x v="2"/>
    <x v="2"/>
    <x v="2"/>
    <x v="4"/>
    <s v="NA"/>
    <x v="1"/>
    <x v="8"/>
    <s v="NA"/>
    <s v="NA"/>
    <x v="3"/>
    <s v="NA"/>
    <s v="fin clip"/>
    <x v="6"/>
    <d v="2023-09-17T00:00:00"/>
    <x v="1"/>
  </r>
  <r>
    <s v="SID29_4"/>
    <x v="1"/>
    <x v="23"/>
    <x v="2"/>
    <x v="2"/>
    <x v="2"/>
    <x v="2"/>
    <x v="4"/>
    <s v="NA"/>
    <x v="1"/>
    <x v="8"/>
    <s v="NA"/>
    <s v="NA"/>
    <x v="3"/>
    <s v="NA"/>
    <s v="fin clip"/>
    <x v="6"/>
    <d v="2023-09-17T00:00:00"/>
    <x v="1"/>
  </r>
  <r>
    <s v="RHEI1"/>
    <x v="1"/>
    <x v="24"/>
    <x v="0"/>
    <x v="6"/>
    <x v="0"/>
    <x v="0"/>
    <x v="1"/>
    <s v="soil"/>
    <x v="3"/>
    <x v="1"/>
    <n v="3"/>
    <n v="0.7"/>
    <x v="3"/>
    <s v="NA"/>
    <s v="fin clip"/>
    <x v="2"/>
    <d v="2024-08-14T00:00:00"/>
    <x v="0"/>
  </r>
  <r>
    <s v="RHEI2"/>
    <x v="1"/>
    <x v="24"/>
    <x v="0"/>
    <x v="6"/>
    <x v="0"/>
    <x v="0"/>
    <x v="1"/>
    <s v="soil"/>
    <x v="3"/>
    <x v="1"/>
    <n v="3"/>
    <n v="0.7"/>
    <x v="3"/>
    <s v="NA"/>
    <s v="fin clip"/>
    <x v="2"/>
    <d v="2024-08-14T00:00:00"/>
    <x v="0"/>
  </r>
  <r>
    <s v="RHEI3"/>
    <x v="1"/>
    <x v="24"/>
    <x v="0"/>
    <x v="6"/>
    <x v="0"/>
    <x v="0"/>
    <x v="1"/>
    <s v="soil"/>
    <x v="3"/>
    <x v="1"/>
    <n v="3"/>
    <n v="0.7"/>
    <x v="3"/>
    <s v="NA"/>
    <s v="fin clip"/>
    <x v="2"/>
    <d v="2024-08-14T00:00:00"/>
    <x v="0"/>
  </r>
  <r>
    <s v="RHEI4"/>
    <x v="1"/>
    <x v="24"/>
    <x v="0"/>
    <x v="6"/>
    <x v="0"/>
    <x v="0"/>
    <x v="1"/>
    <s v="soil"/>
    <x v="3"/>
    <x v="1"/>
    <n v="3"/>
    <n v="0.7"/>
    <x v="3"/>
    <s v="NA"/>
    <s v="fin clip"/>
    <x v="2"/>
    <d v="2024-08-14T00:00:00"/>
    <x v="0"/>
  </r>
  <r>
    <s v="RHEI5"/>
    <x v="1"/>
    <x v="24"/>
    <x v="0"/>
    <x v="6"/>
    <x v="0"/>
    <x v="0"/>
    <x v="1"/>
    <s v="soil"/>
    <x v="3"/>
    <x v="1"/>
    <n v="3"/>
    <n v="0.7"/>
    <x v="3"/>
    <s v="NA"/>
    <s v="fin clip"/>
    <x v="2"/>
    <d v="2024-08-14T00:00:00"/>
    <x v="0"/>
  </r>
  <r>
    <s v="TILI1"/>
    <x v="1"/>
    <x v="25"/>
    <x v="2"/>
    <x v="9"/>
    <x v="1"/>
    <x v="0"/>
    <x v="0"/>
    <s v="NA"/>
    <x v="0"/>
    <x v="8"/>
    <s v="NA"/>
    <s v="NA"/>
    <x v="3"/>
    <s v="NA"/>
    <s v="fin clip"/>
    <x v="3"/>
    <d v="2024-08-29T00:00:00"/>
    <x v="0"/>
  </r>
  <r>
    <s v="TILI2"/>
    <x v="1"/>
    <x v="25"/>
    <x v="2"/>
    <x v="9"/>
    <x v="1"/>
    <x v="0"/>
    <x v="0"/>
    <s v="NA"/>
    <x v="0"/>
    <x v="8"/>
    <s v="NA"/>
    <s v="NA"/>
    <x v="3"/>
    <s v="NA"/>
    <s v="fin clip"/>
    <x v="3"/>
    <d v="2024-08-29T00:00:00"/>
    <x v="0"/>
  </r>
  <r>
    <s v="TILI3"/>
    <x v="1"/>
    <x v="25"/>
    <x v="2"/>
    <x v="9"/>
    <x v="1"/>
    <x v="0"/>
    <x v="0"/>
    <s v="NA"/>
    <x v="0"/>
    <x v="8"/>
    <s v="NA"/>
    <s v="NA"/>
    <x v="3"/>
    <s v="NA"/>
    <s v="fin clip"/>
    <x v="3"/>
    <d v="2024-08-29T00:00:00"/>
    <x v="0"/>
  </r>
  <r>
    <s v="TILI4"/>
    <x v="1"/>
    <x v="25"/>
    <x v="2"/>
    <x v="9"/>
    <x v="1"/>
    <x v="0"/>
    <x v="0"/>
    <s v="NA"/>
    <x v="0"/>
    <x v="8"/>
    <s v="NA"/>
    <s v="NA"/>
    <x v="3"/>
    <s v="NA"/>
    <s v="fin clip"/>
    <x v="3"/>
    <d v="2024-08-29T00:00:00"/>
    <x v="0"/>
  </r>
  <r>
    <s v="TILI5"/>
    <x v="1"/>
    <x v="25"/>
    <x v="2"/>
    <x v="9"/>
    <x v="1"/>
    <x v="0"/>
    <x v="0"/>
    <s v="NA"/>
    <x v="0"/>
    <x v="8"/>
    <s v="NA"/>
    <s v="NA"/>
    <x v="3"/>
    <s v="NA"/>
    <s v="fin clip"/>
    <x v="3"/>
    <d v="2024-08-29T00:00:0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8CEA9A2-8C1C-44ED-B6BB-3018065CAF3A}" name="PivotTable1" cacheId="173" applyNumberFormats="0" applyBorderFormats="0" applyFontFormats="0" applyPatternFormats="0" applyAlignmentFormats="0" applyWidthHeightFormats="1" dataCaption="Werte" updatedVersion="6" minRefreshableVersion="3" useAutoFormatting="1" itemPrintTitles="1" createdVersion="6" indent="0" outline="1" outlineData="1" multipleFieldFilters="0" chartFormat="12" rowHeaderCaption="Clade">
  <location ref="A4:Q10" firstHeaderRow="1" firstDataRow="2" firstDataCol="1" rowPageCount="1" colPageCount="1"/>
  <pivotFields count="19">
    <pivotField dataField="1" showAll="0"/>
    <pivotField axis="axisRow" showAll="0">
      <items count="8">
        <item x="3"/>
        <item x="2"/>
        <item x="1"/>
        <item x="0"/>
        <item h="1" x="6"/>
        <item h="1" x="4"/>
        <item h="1" x="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16">
        <item x="1"/>
        <item x="14"/>
        <item x="0"/>
        <item x="2"/>
        <item x="11"/>
        <item x="4"/>
        <item x="13"/>
        <item x="5"/>
        <item x="12"/>
        <item x="6"/>
        <item x="10"/>
        <item x="8"/>
        <item x="9"/>
        <item x="7"/>
        <item x="3"/>
        <item t="default"/>
      </items>
    </pivotField>
    <pivotField showAll="0"/>
    <pivotField showAll="0"/>
    <pivotField showAll="0"/>
    <pivotField showAll="0"/>
    <pivotField axis="axisPage" multipleItemSelectionAllowed="1" showAll="0">
      <items count="5">
        <item x="0"/>
        <item h="1" m="1" x="3"/>
        <item x="1"/>
        <item x="2"/>
        <item t="default"/>
      </items>
    </pivotField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Fields count="1">
    <field x="13"/>
  </colFields>
  <col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colItems>
  <pageFields count="1">
    <pageField fld="18" hier="-1"/>
  </pageFields>
  <dataFields count="1">
    <dataField name="Anzahl von LabID" fld="0" subtotal="count" baseField="0" baseItem="0"/>
  </dataFields>
  <chartFormats count="66">
    <chartFormat chart="11" format="70" series="1">
      <pivotArea type="data" outline="0" fieldPosition="0">
        <references count="1">
          <reference field="1" count="1" selected="0">
            <x v="0"/>
          </reference>
        </references>
      </pivotArea>
    </chartFormat>
    <chartFormat chart="11" format="71" series="1">
      <pivotArea type="data" outline="0" fieldPosition="0">
        <references count="1">
          <reference field="1" count="1" selected="0">
            <x v="1"/>
          </reference>
        </references>
      </pivotArea>
    </chartFormat>
    <chartFormat chart="11" format="72" series="1">
      <pivotArea type="data" outline="0" fieldPosition="0">
        <references count="1">
          <reference field="1" count="1" selected="0">
            <x v="2"/>
          </reference>
        </references>
      </pivotArea>
    </chartFormat>
    <chartFormat chart="11" format="73" series="1">
      <pivotArea type="data" outline="0" fieldPosition="0">
        <references count="1">
          <reference field="1" count="1" selected="0">
            <x v="3"/>
          </reference>
        </references>
      </pivotArea>
    </chartFormat>
    <chartFormat chart="0" format="27" series="1">
      <pivotArea type="data" outline="0" fieldPosition="0">
        <references count="1">
          <reference field="1" count="1" selected="0">
            <x v="0"/>
          </reference>
        </references>
      </pivotArea>
    </chartFormat>
    <chartFormat chart="0" format="28" series="1">
      <pivotArea type="data" outline="0" fieldPosition="0">
        <references count="1">
          <reference field="1" count="1" selected="0">
            <x v="1"/>
          </reference>
        </references>
      </pivotArea>
    </chartFormat>
    <chartFormat chart="0" format="29" series="1">
      <pivotArea type="data" outline="0" fieldPosition="0">
        <references count="1">
          <reference field="1" count="1" selected="0">
            <x v="2"/>
          </reference>
        </references>
      </pivotArea>
    </chartFormat>
    <chartFormat chart="0" format="30" series="1">
      <pivotArea type="data" outline="0" fieldPosition="0">
        <references count="1">
          <reference field="1" count="1" selected="0">
            <x v="3"/>
          </reference>
        </references>
      </pivotArea>
    </chartFormat>
    <chartFormat chart="11" format="197" series="1">
      <pivotArea type="data" outline="0" fieldPosition="0">
        <references count="1">
          <reference field="13" count="1" selected="0">
            <x v="0"/>
          </reference>
        </references>
      </pivotArea>
    </chartFormat>
    <chartFormat chart="11" format="198" series="1">
      <pivotArea type="data" outline="0" fieldPosition="0">
        <references count="1">
          <reference field="13" count="1" selected="0">
            <x v="1"/>
          </reference>
        </references>
      </pivotArea>
    </chartFormat>
    <chartFormat chart="11" format="199" series="1">
      <pivotArea type="data" outline="0" fieldPosition="0">
        <references count="1">
          <reference field="13" count="1" selected="0">
            <x v="2"/>
          </reference>
        </references>
      </pivotArea>
    </chartFormat>
    <chartFormat chart="11" format="200" series="1">
      <pivotArea type="data" outline="0" fieldPosition="0">
        <references count="1">
          <reference field="13" count="1" selected="0">
            <x v="3"/>
          </reference>
        </references>
      </pivotArea>
    </chartFormat>
    <chartFormat chart="11" format="201" series="1">
      <pivotArea type="data" outline="0" fieldPosition="0">
        <references count="1">
          <reference field="13" count="1" selected="0">
            <x v="4"/>
          </reference>
        </references>
      </pivotArea>
    </chartFormat>
    <chartFormat chart="11" format="202" series="1">
      <pivotArea type="data" outline="0" fieldPosition="0">
        <references count="1">
          <reference field="13" count="1" selected="0">
            <x v="5"/>
          </reference>
        </references>
      </pivotArea>
    </chartFormat>
    <chartFormat chart="11" format="203" series="1">
      <pivotArea type="data" outline="0" fieldPosition="0">
        <references count="1">
          <reference field="13" count="1" selected="0">
            <x v="6"/>
          </reference>
        </references>
      </pivotArea>
    </chartFormat>
    <chartFormat chart="11" format="204" series="1">
      <pivotArea type="data" outline="0" fieldPosition="0">
        <references count="1">
          <reference field="13" count="1" selected="0">
            <x v="7"/>
          </reference>
        </references>
      </pivotArea>
    </chartFormat>
    <chartFormat chart="11" format="205" series="1">
      <pivotArea type="data" outline="0" fieldPosition="0">
        <references count="1">
          <reference field="13" count="1" selected="0">
            <x v="8"/>
          </reference>
        </references>
      </pivotArea>
    </chartFormat>
    <chartFormat chart="11" format="206" series="1">
      <pivotArea type="data" outline="0" fieldPosition="0">
        <references count="1">
          <reference field="13" count="1" selected="0">
            <x v="9"/>
          </reference>
        </references>
      </pivotArea>
    </chartFormat>
    <chartFormat chart="11" format="207" series="1">
      <pivotArea type="data" outline="0" fieldPosition="0">
        <references count="1">
          <reference field="13" count="1" selected="0">
            <x v="10"/>
          </reference>
        </references>
      </pivotArea>
    </chartFormat>
    <chartFormat chart="11" format="208" series="1">
      <pivotArea type="data" outline="0" fieldPosition="0">
        <references count="1">
          <reference field="13" count="1" selected="0">
            <x v="11"/>
          </reference>
        </references>
      </pivotArea>
    </chartFormat>
    <chartFormat chart="11" format="209" series="1">
      <pivotArea type="data" outline="0" fieldPosition="0">
        <references count="1">
          <reference field="13" count="1" selected="0">
            <x v="12"/>
          </reference>
        </references>
      </pivotArea>
    </chartFormat>
    <chartFormat chart="11" format="210" series="1">
      <pivotArea type="data" outline="0" fieldPosition="0">
        <references count="1">
          <reference field="13" count="1" selected="0">
            <x v="13"/>
          </reference>
        </references>
      </pivotArea>
    </chartFormat>
    <chartFormat chart="11" format="211" series="1">
      <pivotArea type="data" outline="0" fieldPosition="0">
        <references count="1">
          <reference field="13" count="1" selected="0">
            <x v="14"/>
          </reference>
        </references>
      </pivotArea>
    </chartFormat>
    <chartFormat chart="0" format="46" series="1">
      <pivotArea type="data" outline="0" fieldPosition="0">
        <references count="1">
          <reference field="13" count="1" selected="0">
            <x v="0"/>
          </reference>
        </references>
      </pivotArea>
    </chartFormat>
    <chartFormat chart="0" format="47" series="1">
      <pivotArea type="data" outline="0" fieldPosition="0">
        <references count="1">
          <reference field="13" count="1" selected="0">
            <x v="1"/>
          </reference>
        </references>
      </pivotArea>
    </chartFormat>
    <chartFormat chart="0" format="48" series="1">
      <pivotArea type="data" outline="0" fieldPosition="0">
        <references count="1">
          <reference field="13" count="1" selected="0">
            <x v="2"/>
          </reference>
        </references>
      </pivotArea>
    </chartFormat>
    <chartFormat chart="0" format="49" series="1">
      <pivotArea type="data" outline="0" fieldPosition="0">
        <references count="1">
          <reference field="13" count="1" selected="0">
            <x v="3"/>
          </reference>
        </references>
      </pivotArea>
    </chartFormat>
    <chartFormat chart="0" format="50" series="1">
      <pivotArea type="data" outline="0" fieldPosition="0">
        <references count="1">
          <reference field="13" count="1" selected="0">
            <x v="4"/>
          </reference>
        </references>
      </pivotArea>
    </chartFormat>
    <chartFormat chart="0" format="51" series="1">
      <pivotArea type="data" outline="0" fieldPosition="0">
        <references count="1">
          <reference field="13" count="1" selected="0">
            <x v="5"/>
          </reference>
        </references>
      </pivotArea>
    </chartFormat>
    <chartFormat chart="0" format="52" series="1">
      <pivotArea type="data" outline="0" fieldPosition="0">
        <references count="1">
          <reference field="13" count="1" selected="0">
            <x v="6"/>
          </reference>
        </references>
      </pivotArea>
    </chartFormat>
    <chartFormat chart="0" format="53" series="1">
      <pivotArea type="data" outline="0" fieldPosition="0">
        <references count="1">
          <reference field="13" count="1" selected="0">
            <x v="7"/>
          </reference>
        </references>
      </pivotArea>
    </chartFormat>
    <chartFormat chart="0" format="54" series="1">
      <pivotArea type="data" outline="0" fieldPosition="0">
        <references count="1">
          <reference field="13" count="1" selected="0">
            <x v="8"/>
          </reference>
        </references>
      </pivotArea>
    </chartFormat>
    <chartFormat chart="0" format="55" series="1">
      <pivotArea type="data" outline="0" fieldPosition="0">
        <references count="1">
          <reference field="13" count="1" selected="0">
            <x v="9"/>
          </reference>
        </references>
      </pivotArea>
    </chartFormat>
    <chartFormat chart="0" format="56" series="1">
      <pivotArea type="data" outline="0" fieldPosition="0">
        <references count="1">
          <reference field="13" count="1" selected="0">
            <x v="10"/>
          </reference>
        </references>
      </pivotArea>
    </chartFormat>
    <chartFormat chart="0" format="57" series="1">
      <pivotArea type="data" outline="0" fieldPosition="0">
        <references count="1">
          <reference field="13" count="1" selected="0">
            <x v="11"/>
          </reference>
        </references>
      </pivotArea>
    </chartFormat>
    <chartFormat chart="0" format="58" series="1">
      <pivotArea type="data" outline="0" fieldPosition="0">
        <references count="1">
          <reference field="13" count="1" selected="0">
            <x v="12"/>
          </reference>
        </references>
      </pivotArea>
    </chartFormat>
    <chartFormat chart="0" format="59" series="1">
      <pivotArea type="data" outline="0" fieldPosition="0">
        <references count="1">
          <reference field="13" count="1" selected="0">
            <x v="13"/>
          </reference>
        </references>
      </pivotArea>
    </chartFormat>
    <chartFormat chart="0" format="60" series="1">
      <pivotArea type="data" outline="0" fieldPosition="0">
        <references count="1">
          <reference field="13" count="1" selected="0">
            <x v="14"/>
          </reference>
        </references>
      </pivotArea>
    </chartFormat>
    <chartFormat chart="11" format="212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1"/>
          </reference>
        </references>
      </pivotArea>
    </chartFormat>
    <chartFormat chart="11" format="213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2"/>
          </reference>
        </references>
      </pivotArea>
    </chartFormat>
    <chartFormat chart="11" format="214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3"/>
          </reference>
        </references>
      </pivotArea>
    </chartFormat>
    <chartFormat chart="11" format="215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4"/>
          </reference>
        </references>
      </pivotArea>
    </chartFormat>
    <chartFormat chart="11" format="216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5"/>
          </reference>
        </references>
      </pivotArea>
    </chartFormat>
    <chartFormat chart="11" format="217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6"/>
          </reference>
        </references>
      </pivotArea>
    </chartFormat>
    <chartFormat chart="11" format="218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7"/>
          </reference>
        </references>
      </pivotArea>
    </chartFormat>
    <chartFormat chart="11" format="219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8"/>
          </reference>
        </references>
      </pivotArea>
    </chartFormat>
    <chartFormat chart="11" format="220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9"/>
          </reference>
        </references>
      </pivotArea>
    </chartFormat>
    <chartFormat chart="11" format="221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10"/>
          </reference>
        </references>
      </pivotArea>
    </chartFormat>
    <chartFormat chart="11" format="222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11"/>
          </reference>
        </references>
      </pivotArea>
    </chartFormat>
    <chartFormat chart="11" format="223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12"/>
          </reference>
        </references>
      </pivotArea>
    </chartFormat>
    <chartFormat chart="11" format="224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13"/>
          </reference>
        </references>
      </pivotArea>
    </chartFormat>
    <chartFormat chart="11" format="225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14"/>
          </reference>
        </references>
      </pivotArea>
    </chartFormat>
    <chartFormat chart="0" format="61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1"/>
          </reference>
        </references>
      </pivotArea>
    </chartFormat>
    <chartFormat chart="0" format="62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2"/>
          </reference>
        </references>
      </pivotArea>
    </chartFormat>
    <chartFormat chart="0" format="63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3"/>
          </reference>
        </references>
      </pivotArea>
    </chartFormat>
    <chartFormat chart="0" format="64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4"/>
          </reference>
        </references>
      </pivotArea>
    </chartFormat>
    <chartFormat chart="0" format="65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5"/>
          </reference>
        </references>
      </pivotArea>
    </chartFormat>
    <chartFormat chart="0" format="66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6"/>
          </reference>
        </references>
      </pivotArea>
    </chartFormat>
    <chartFormat chart="0" format="67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7"/>
          </reference>
        </references>
      </pivotArea>
    </chartFormat>
    <chartFormat chart="0" format="68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8"/>
          </reference>
        </references>
      </pivotArea>
    </chartFormat>
    <chartFormat chart="0" format="69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9"/>
          </reference>
        </references>
      </pivotArea>
    </chartFormat>
    <chartFormat chart="0" format="70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10"/>
          </reference>
        </references>
      </pivotArea>
    </chartFormat>
    <chartFormat chart="0" format="71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11"/>
          </reference>
        </references>
      </pivotArea>
    </chartFormat>
    <chartFormat chart="0" format="72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12"/>
          </reference>
        </references>
      </pivotArea>
    </chartFormat>
    <chartFormat chart="0" format="73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13"/>
          </reference>
        </references>
      </pivotArea>
    </chartFormat>
    <chartFormat chart="0" format="74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1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4434E24-74EF-492F-AD79-A71CD9A1AE12}" name="PivotTable1" cacheId="173" applyNumberFormats="0" applyBorderFormats="0" applyFontFormats="0" applyPatternFormats="0" applyAlignmentFormats="0" applyWidthHeightFormats="1" dataCaption="Werte" updatedVersion="6" minRefreshableVersion="3" useAutoFormatting="1" itemPrintTitles="1" createdVersion="6" indent="0" outline="1" outlineData="1" multipleFieldFilters="0" chartFormat="13" rowHeaderCaption="Clade">
  <location ref="A4:B31" firstHeaderRow="1" firstDataRow="1" firstDataCol="1" rowPageCount="1" colPageCount="1"/>
  <pivotFields count="19">
    <pivotField dataField="1" showAll="0"/>
    <pivotField axis="axisRow" showAll="0">
      <items count="8">
        <item x="3"/>
        <item x="2"/>
        <item x="1"/>
        <item x="0"/>
        <item h="1" x="6"/>
        <item h="1" x="4"/>
        <item h="1" x="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16">
        <item x="1"/>
        <item x="14"/>
        <item x="0"/>
        <item x="2"/>
        <item x="11"/>
        <item x="4"/>
        <item x="13"/>
        <item x="5"/>
        <item x="12"/>
        <item x="6"/>
        <item x="10"/>
        <item x="8"/>
        <item x="9"/>
        <item x="7"/>
        <item x="3"/>
        <item t="default"/>
      </items>
    </pivotField>
    <pivotField showAll="0"/>
    <pivotField showAll="0"/>
    <pivotField showAll="0"/>
    <pivotField showAll="0"/>
    <pivotField axis="axisPage" multipleItemSelectionAllowed="1" showAll="0">
      <items count="5">
        <item x="0"/>
        <item h="1" m="1" x="3"/>
        <item x="1"/>
        <item x="2"/>
        <item t="default"/>
      </items>
    </pivotField>
  </pivotFields>
  <rowFields count="2">
    <field x="1"/>
    <field x="13"/>
  </rowFields>
  <rowItems count="27">
    <i>
      <x/>
    </i>
    <i r="1">
      <x/>
    </i>
    <i>
      <x v="1"/>
    </i>
    <i r="1">
      <x/>
    </i>
    <i r="1">
      <x v="3"/>
    </i>
    <i r="1">
      <x v="7"/>
    </i>
    <i r="1">
      <x v="10"/>
    </i>
    <i r="1">
      <x v="14"/>
    </i>
    <i>
      <x v="2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11"/>
    </i>
    <i r="1">
      <x v="12"/>
    </i>
    <i r="1">
      <x v="13"/>
    </i>
    <i r="1">
      <x v="14"/>
    </i>
    <i>
      <x v="3"/>
    </i>
    <i r="1">
      <x v="2"/>
    </i>
    <i r="1">
      <x v="9"/>
    </i>
    <i r="1">
      <x v="10"/>
    </i>
    <i r="1">
      <x v="14"/>
    </i>
    <i t="grand">
      <x/>
    </i>
  </rowItems>
  <colItems count="1">
    <i/>
  </colItems>
  <pageFields count="1">
    <pageField fld="18" hier="-1"/>
  </pageFields>
  <dataFields count="1">
    <dataField name="Anzahl von LabID" fld="0" subtotal="count" baseField="0" baseItem="0"/>
  </dataFields>
  <chartFormats count="72">
    <chartFormat chart="11" format="70" series="1">
      <pivotArea type="data" outline="0" fieldPosition="0">
        <references count="1">
          <reference field="1" count="1" selected="0">
            <x v="0"/>
          </reference>
        </references>
      </pivotArea>
    </chartFormat>
    <chartFormat chart="11" format="71" series="1">
      <pivotArea type="data" outline="0" fieldPosition="0">
        <references count="1">
          <reference field="1" count="1" selected="0">
            <x v="1"/>
          </reference>
        </references>
      </pivotArea>
    </chartFormat>
    <chartFormat chart="11" format="72" series="1">
      <pivotArea type="data" outline="0" fieldPosition="0">
        <references count="1">
          <reference field="1" count="1" selected="0">
            <x v="2"/>
          </reference>
        </references>
      </pivotArea>
    </chartFormat>
    <chartFormat chart="11" format="73" series="1">
      <pivotArea type="data" outline="0" fieldPosition="0">
        <references count="1">
          <reference field="1" count="1" selected="0">
            <x v="3"/>
          </reference>
        </references>
      </pivotArea>
    </chartFormat>
    <chartFormat chart="0" format="27" series="1">
      <pivotArea type="data" outline="0" fieldPosition="0">
        <references count="1">
          <reference field="1" count="1" selected="0">
            <x v="0"/>
          </reference>
        </references>
      </pivotArea>
    </chartFormat>
    <chartFormat chart="0" format="28" series="1">
      <pivotArea type="data" outline="0" fieldPosition="0">
        <references count="1">
          <reference field="1" count="1" selected="0">
            <x v="1"/>
          </reference>
        </references>
      </pivotArea>
    </chartFormat>
    <chartFormat chart="0" format="29" series="1">
      <pivotArea type="data" outline="0" fieldPosition="0">
        <references count="1">
          <reference field="1" count="1" selected="0">
            <x v="2"/>
          </reference>
        </references>
      </pivotArea>
    </chartFormat>
    <chartFormat chart="0" format="30" series="1">
      <pivotArea type="data" outline="0" fieldPosition="0">
        <references count="1">
          <reference field="1" count="1" selected="0">
            <x v="3"/>
          </reference>
        </references>
      </pivotArea>
    </chartFormat>
    <chartFormat chart="11" format="164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13" count="1" selected="0">
            <x v="10"/>
          </reference>
        </references>
      </pivotArea>
    </chartFormat>
    <chartFormat chart="11" format="165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13" count="1" selected="0">
            <x v="14"/>
          </reference>
        </references>
      </pivotArea>
    </chartFormat>
    <chartFormat chart="11" format="166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2"/>
          </reference>
          <reference field="13" count="1" selected="0">
            <x v="1"/>
          </reference>
        </references>
      </pivotArea>
    </chartFormat>
    <chartFormat chart="11" format="167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2"/>
          </reference>
          <reference field="13" count="1" selected="0">
            <x v="2"/>
          </reference>
        </references>
      </pivotArea>
    </chartFormat>
    <chartFormat chart="11" format="168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2"/>
          </reference>
          <reference field="13" count="1" selected="0">
            <x v="3"/>
          </reference>
        </references>
      </pivotArea>
    </chartFormat>
    <chartFormat chart="11" format="169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2"/>
          </reference>
          <reference field="13" count="1" selected="0">
            <x v="4"/>
          </reference>
        </references>
      </pivotArea>
    </chartFormat>
    <chartFormat chart="11" format="170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2"/>
          </reference>
          <reference field="13" count="1" selected="0">
            <x v="5"/>
          </reference>
        </references>
      </pivotArea>
    </chartFormat>
    <chartFormat chart="11" format="171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2"/>
          </reference>
          <reference field="13" count="1" selected="0">
            <x v="6"/>
          </reference>
        </references>
      </pivotArea>
    </chartFormat>
    <chartFormat chart="11" format="172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2"/>
          </reference>
          <reference field="13" count="1" selected="0">
            <x v="7"/>
          </reference>
        </references>
      </pivotArea>
    </chartFormat>
    <chartFormat chart="11" format="173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2"/>
          </reference>
          <reference field="13" count="1" selected="0">
            <x v="8"/>
          </reference>
        </references>
      </pivotArea>
    </chartFormat>
    <chartFormat chart="11" format="174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2"/>
          </reference>
          <reference field="13" count="1" selected="0">
            <x v="11"/>
          </reference>
        </references>
      </pivotArea>
    </chartFormat>
    <chartFormat chart="11" format="175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2"/>
          </reference>
          <reference field="13" count="1" selected="0">
            <x v="12"/>
          </reference>
        </references>
      </pivotArea>
    </chartFormat>
    <chartFormat chart="11" format="176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2"/>
          </reference>
          <reference field="13" count="1" selected="0">
            <x v="13"/>
          </reference>
        </references>
      </pivotArea>
    </chartFormat>
    <chartFormat chart="11" format="177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2"/>
          </reference>
          <reference field="13" count="1" selected="0">
            <x v="14"/>
          </reference>
        </references>
      </pivotArea>
    </chartFormat>
    <chartFormat chart="11" format="178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3"/>
          </reference>
          <reference field="13" count="1" selected="0">
            <x v="2"/>
          </reference>
        </references>
      </pivotArea>
    </chartFormat>
    <chartFormat chart="11" format="179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3"/>
          </reference>
          <reference field="13" count="1" selected="0">
            <x v="9"/>
          </reference>
        </references>
      </pivotArea>
    </chartFormat>
    <chartFormat chart="11" format="180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3"/>
          </reference>
          <reference field="13" count="1" selected="0">
            <x v="10"/>
          </reference>
        </references>
      </pivotArea>
    </chartFormat>
    <chartFormat chart="11" format="181" series="1">
      <pivotArea type="data" outline="0" fieldPosition="0">
        <references count="3">
          <reference field="4294967294" count="1" selected="0">
            <x v="0"/>
          </reference>
          <reference field="1" count="1" selected="0">
            <x v="3"/>
          </reference>
          <reference field="13" count="1" selected="0">
            <x v="14"/>
          </reference>
        </references>
      </pivotArea>
    </chartFormat>
    <chartFormat chart="11" format="182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0"/>
          </reference>
        </references>
      </pivotArea>
    </chartFormat>
    <chartFormat chart="11" format="183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1"/>
          </reference>
        </references>
      </pivotArea>
    </chartFormat>
    <chartFormat chart="11" format="184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2"/>
          </reference>
        </references>
      </pivotArea>
    </chartFormat>
    <chartFormat chart="11" format="185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3"/>
          </reference>
        </references>
      </pivotArea>
    </chartFormat>
    <chartFormat chart="11" format="186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4"/>
          </reference>
        </references>
      </pivotArea>
    </chartFormat>
    <chartFormat chart="11" format="187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5"/>
          </reference>
        </references>
      </pivotArea>
    </chartFormat>
    <chartFormat chart="11" format="188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6"/>
          </reference>
        </references>
      </pivotArea>
    </chartFormat>
    <chartFormat chart="11" format="189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7"/>
          </reference>
        </references>
      </pivotArea>
    </chartFormat>
    <chartFormat chart="11" format="190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8"/>
          </reference>
        </references>
      </pivotArea>
    </chartFormat>
    <chartFormat chart="11" format="191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9"/>
          </reference>
        </references>
      </pivotArea>
    </chartFormat>
    <chartFormat chart="11" format="192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10"/>
          </reference>
        </references>
      </pivotArea>
    </chartFormat>
    <chartFormat chart="11" format="193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11"/>
          </reference>
        </references>
      </pivotArea>
    </chartFormat>
    <chartFormat chart="11" format="194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12"/>
          </reference>
        </references>
      </pivotArea>
    </chartFormat>
    <chartFormat chart="11" format="195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13"/>
          </reference>
        </references>
      </pivotArea>
    </chartFormat>
    <chartFormat chart="11" format="196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14"/>
          </reference>
        </references>
      </pivotArea>
    </chartFormat>
    <chartFormat chart="0" format="31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0"/>
          </reference>
        </references>
      </pivotArea>
    </chartFormat>
    <chartFormat chart="0" format="32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1"/>
          </reference>
        </references>
      </pivotArea>
    </chartFormat>
    <chartFormat chart="0" format="33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2"/>
          </reference>
        </references>
      </pivotArea>
    </chartFormat>
    <chartFormat chart="0" format="34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3"/>
          </reference>
        </references>
      </pivotArea>
    </chartFormat>
    <chartFormat chart="0" format="35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4"/>
          </reference>
        </references>
      </pivotArea>
    </chartFormat>
    <chartFormat chart="0" format="36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5"/>
          </reference>
        </references>
      </pivotArea>
    </chartFormat>
    <chartFormat chart="0" format="37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6"/>
          </reference>
        </references>
      </pivotArea>
    </chartFormat>
    <chartFormat chart="0" format="38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7"/>
          </reference>
        </references>
      </pivotArea>
    </chartFormat>
    <chartFormat chart="0" format="39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8"/>
          </reference>
        </references>
      </pivotArea>
    </chartFormat>
    <chartFormat chart="0" format="40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9"/>
          </reference>
        </references>
      </pivotArea>
    </chartFormat>
    <chartFormat chart="0" format="41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10"/>
          </reference>
        </references>
      </pivotArea>
    </chartFormat>
    <chartFormat chart="0" format="42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11"/>
          </reference>
        </references>
      </pivotArea>
    </chartFormat>
    <chartFormat chart="0" format="43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12"/>
          </reference>
        </references>
      </pivotArea>
    </chartFormat>
    <chartFormat chart="0" format="44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13"/>
          </reference>
        </references>
      </pivotArea>
    </chartFormat>
    <chartFormat chart="0" format="45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14"/>
          </reference>
        </references>
      </pivotArea>
    </chartFormat>
    <chartFormat chart="12" format="46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0"/>
          </reference>
        </references>
      </pivotArea>
    </chartFormat>
    <chartFormat chart="12" format="47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1"/>
          </reference>
        </references>
      </pivotArea>
    </chartFormat>
    <chartFormat chart="12" format="48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2"/>
          </reference>
        </references>
      </pivotArea>
    </chartFormat>
    <chartFormat chart="12" format="49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3"/>
          </reference>
        </references>
      </pivotArea>
    </chartFormat>
    <chartFormat chart="12" format="50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4"/>
          </reference>
        </references>
      </pivotArea>
    </chartFormat>
    <chartFormat chart="12" format="51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5"/>
          </reference>
        </references>
      </pivotArea>
    </chartFormat>
    <chartFormat chart="12" format="52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6"/>
          </reference>
        </references>
      </pivotArea>
    </chartFormat>
    <chartFormat chart="12" format="53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7"/>
          </reference>
        </references>
      </pivotArea>
    </chartFormat>
    <chartFormat chart="12" format="54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8"/>
          </reference>
        </references>
      </pivotArea>
    </chartFormat>
    <chartFormat chart="12" format="55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9"/>
          </reference>
        </references>
      </pivotArea>
    </chartFormat>
    <chartFormat chart="12" format="56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10"/>
          </reference>
        </references>
      </pivotArea>
    </chartFormat>
    <chartFormat chart="12" format="57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11"/>
          </reference>
        </references>
      </pivotArea>
    </chartFormat>
    <chartFormat chart="12" format="58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12"/>
          </reference>
        </references>
      </pivotArea>
    </chartFormat>
    <chartFormat chart="12" format="59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13"/>
          </reference>
        </references>
      </pivotArea>
    </chartFormat>
    <chartFormat chart="12" format="60" series="1">
      <pivotArea type="data" outline="0" fieldPosition="0">
        <references count="2">
          <reference field="4294967294" count="1" selected="0">
            <x v="0"/>
          </reference>
          <reference field="13" count="1" selected="0">
            <x v="14"/>
          </reference>
        </references>
      </pivotArea>
    </chartFormat>
    <chartFormat chart="12" format="6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248CE67-C85E-4153-B0F4-C3BC6C2DB6B3}" name="PivotTable1" cacheId="173" applyNumberFormats="0" applyBorderFormats="0" applyFontFormats="0" applyPatternFormats="0" applyAlignmentFormats="0" applyWidthHeightFormats="1" dataCaption="Werte" updatedVersion="6" minRefreshableVersion="3" useAutoFormatting="1" itemPrintTitles="1" createdVersion="6" indent="0" outline="1" outlineData="1" multipleFieldFilters="0" chartFormat="13" rowHeaderCaption="Clade">
  <location ref="A4:I10" firstHeaderRow="1" firstDataRow="2" firstDataCol="1" rowPageCount="1" colPageCount="1"/>
  <pivotFields count="19">
    <pivotField dataField="1" showAll="0"/>
    <pivotField axis="axisRow" showAll="0">
      <items count="8">
        <item x="3"/>
        <item x="2"/>
        <item x="1"/>
        <item x="0"/>
        <item h="1" x="6"/>
        <item h="1" x="4"/>
        <item h="1" x="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8">
        <item x="5"/>
        <item x="2"/>
        <item x="3"/>
        <item x="6"/>
        <item x="0"/>
        <item x="4"/>
        <item x="1"/>
        <item t="default"/>
      </items>
    </pivotField>
    <pivotField showAll="0"/>
    <pivotField axis="axisPage" multipleItemSelectionAllowed="1" showAll="0">
      <items count="5">
        <item x="0"/>
        <item h="1" m="1" x="3"/>
        <item x="1"/>
        <item x="2"/>
        <item t="default"/>
      </items>
    </pivotField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Fields count="1">
    <field x="16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pageFields count="1">
    <pageField fld="18" hier="-1"/>
  </pageFields>
  <dataFields count="1">
    <dataField name="Anzahl von LabID" fld="0" subtotal="count" baseField="0" baseItem="0"/>
  </dataFields>
  <chartFormats count="17">
    <chartFormat chart="4" format="2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2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34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11" format="35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1"/>
          </reference>
        </references>
      </pivotArea>
    </chartFormat>
    <chartFormat chart="11" format="36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2"/>
          </reference>
        </references>
      </pivotArea>
    </chartFormat>
    <chartFormat chart="11" format="37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3"/>
          </reference>
        </references>
      </pivotArea>
    </chartFormat>
    <chartFormat chart="11" format="38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4"/>
          </reference>
        </references>
      </pivotArea>
    </chartFormat>
    <chartFormat chart="11" format="39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5"/>
          </reference>
        </references>
      </pivotArea>
    </chartFormat>
    <chartFormat chart="11" format="40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6"/>
          </reference>
        </references>
      </pivotArea>
    </chartFormat>
    <chartFormat chart="12" format="27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12" format="28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1"/>
          </reference>
        </references>
      </pivotArea>
    </chartFormat>
    <chartFormat chart="12" format="29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2"/>
          </reference>
        </references>
      </pivotArea>
    </chartFormat>
    <chartFormat chart="12" format="30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3"/>
          </reference>
        </references>
      </pivotArea>
    </chartFormat>
    <chartFormat chart="12" format="31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4"/>
          </reference>
        </references>
      </pivotArea>
    </chartFormat>
    <chartFormat chart="12" format="32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5"/>
          </reference>
        </references>
      </pivotArea>
    </chartFormat>
    <chartFormat chart="12" format="33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6"/>
          </reference>
        </references>
      </pivotArea>
    </chartFormat>
    <chartFormat chart="12" format="34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E2CBAF1-36D8-486A-951B-FD9A1CD66E31}" name="PivotTable1" cacheId="173" applyNumberFormats="0" applyBorderFormats="0" applyFontFormats="0" applyPatternFormats="0" applyAlignmentFormats="0" applyWidthHeightFormats="1" dataCaption="Werte" updatedVersion="6" minRefreshableVersion="3" useAutoFormatting="1" itemPrintTitles="1" createdVersion="6" indent="0" outline="1" outlineData="1" multipleFieldFilters="0" chartFormat="14" rowHeaderCaption="Clade">
  <location ref="A4:F10" firstHeaderRow="1" firstDataRow="2" firstDataCol="1" rowPageCount="1" colPageCount="1"/>
  <pivotFields count="19">
    <pivotField dataField="1" showAll="0"/>
    <pivotField axis="axisCol" showAll="0">
      <items count="8">
        <item x="3"/>
        <item x="2"/>
        <item x="1"/>
        <item x="0"/>
        <item h="1" x="6"/>
        <item h="1" x="4"/>
        <item h="1" x="5"/>
        <item t="default"/>
      </items>
    </pivotField>
    <pivotField showAll="0"/>
    <pivotField axis="axisRow" showAll="0">
      <items count="6">
        <item x="0"/>
        <item x="2"/>
        <item m="1" x="4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5">
        <item x="0"/>
        <item h="1" m="1" x="3"/>
        <item x="1"/>
        <item x="2"/>
        <item t="default"/>
      </items>
    </pivotField>
  </pivotFields>
  <rowFields count="1">
    <field x="3"/>
  </rowFields>
  <rowItems count="5">
    <i>
      <x/>
    </i>
    <i>
      <x v="1"/>
    </i>
    <i>
      <x v="3"/>
    </i>
    <i>
      <x v="4"/>
    </i>
    <i t="grand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pageFields count="1">
    <pageField fld="18" hier="-1"/>
  </pageFields>
  <dataFields count="1">
    <dataField name="Anzahl von LabID" fld="0" subtotal="count" baseField="0" baseItem="0"/>
  </dataFields>
  <chartFormats count="20">
    <chartFormat chart="11" format="70" series="1">
      <pivotArea type="data" outline="0" fieldPosition="0">
        <references count="1">
          <reference field="1" count="1" selected="0">
            <x v="0"/>
          </reference>
        </references>
      </pivotArea>
    </chartFormat>
    <chartFormat chart="11" format="71" series="1">
      <pivotArea type="data" outline="0" fieldPosition="0">
        <references count="1">
          <reference field="1" count="1" selected="0">
            <x v="1"/>
          </reference>
        </references>
      </pivotArea>
    </chartFormat>
    <chartFormat chart="11" format="72" series="1">
      <pivotArea type="data" outline="0" fieldPosition="0">
        <references count="1">
          <reference field="1" count="1" selected="0">
            <x v="2"/>
          </reference>
        </references>
      </pivotArea>
    </chartFormat>
    <chartFormat chart="11" format="73" series="1">
      <pivotArea type="data" outline="0" fieldPosition="0">
        <references count="1">
          <reference field="1" count="1" selected="0">
            <x v="3"/>
          </reference>
        </references>
      </pivotArea>
    </chartFormat>
    <chartFormat chart="4" format="22" series="1">
      <pivotArea type="data" outline="0" fieldPosition="0">
        <references count="1">
          <reference field="1" count="1" selected="0">
            <x v="0"/>
          </reference>
        </references>
      </pivotArea>
    </chartFormat>
    <chartFormat chart="4" format="23" series="1">
      <pivotArea type="data" outline="0" fieldPosition="0">
        <references count="1">
          <reference field="1" count="1" selected="0">
            <x v="1"/>
          </reference>
        </references>
      </pivotArea>
    </chartFormat>
    <chartFormat chart="4" format="24" series="1">
      <pivotArea type="data" outline="0" fieldPosition="0">
        <references count="1">
          <reference field="1" count="1" selected="0">
            <x v="2"/>
          </reference>
        </references>
      </pivotArea>
    </chartFormat>
    <chartFormat chart="4" format="25" series="1">
      <pivotArea type="data" outline="0" fieldPosition="0">
        <references count="1">
          <reference field="1" count="1" selected="0">
            <x v="3"/>
          </reference>
        </references>
      </pivotArea>
    </chartFormat>
    <chartFormat chart="0" format="27" series="1">
      <pivotArea type="data" outline="0" fieldPosition="0">
        <references count="1">
          <reference field="1" count="1" selected="0">
            <x v="0"/>
          </reference>
        </references>
      </pivotArea>
    </chartFormat>
    <chartFormat chart="0" format="28" series="1">
      <pivotArea type="data" outline="0" fieldPosition="0">
        <references count="1">
          <reference field="1" count="1" selected="0">
            <x v="1"/>
          </reference>
        </references>
      </pivotArea>
    </chartFormat>
    <chartFormat chart="0" format="29" series="1">
      <pivotArea type="data" outline="0" fieldPosition="0">
        <references count="1">
          <reference field="1" count="1" selected="0">
            <x v="2"/>
          </reference>
        </references>
      </pivotArea>
    </chartFormat>
    <chartFormat chart="0" format="30" series="1">
      <pivotArea type="data" outline="0" fieldPosition="0">
        <references count="1">
          <reference field="1" count="1" selected="0">
            <x v="3"/>
          </reference>
        </references>
      </pivotArea>
    </chartFormat>
    <chartFormat chart="12" format="3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2" format="3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2" format="3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2" format="3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13" format="3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3" format="3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3" format="3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3" format="3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51FE0FE-C539-4622-9570-778EA0EAD122}" name="PivotTable1" cacheId="173" applyNumberFormats="0" applyBorderFormats="0" applyFontFormats="0" applyPatternFormats="0" applyAlignmentFormats="0" applyWidthHeightFormats="1" dataCaption="Werte" updatedVersion="6" minRefreshableVersion="3" useAutoFormatting="1" itemPrintTitles="1" createdVersion="6" indent="0" outline="1" outlineData="1" multipleFieldFilters="0" chartFormat="15" rowHeaderCaption="Clade">
  <location ref="A4:F16" firstHeaderRow="1" firstDataRow="2" firstDataCol="1" rowPageCount="1" colPageCount="1"/>
  <pivotFields count="19">
    <pivotField dataField="1" showAll="0"/>
    <pivotField axis="axisCol" showAll="0">
      <items count="8">
        <item x="3"/>
        <item x="2"/>
        <item x="1"/>
        <item x="0"/>
        <item h="1" x="6"/>
        <item h="1" x="4"/>
        <item h="1" x="5"/>
        <item t="default"/>
      </items>
    </pivotField>
    <pivotField showAll="0"/>
    <pivotField showAll="0"/>
    <pivotField axis="axisRow" showAll="0">
      <items count="11">
        <item x="5"/>
        <item x="1"/>
        <item x="7"/>
        <item x="8"/>
        <item x="4"/>
        <item x="6"/>
        <item x="0"/>
        <item x="2"/>
        <item x="9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5">
        <item x="0"/>
        <item h="1" m="1" x="3"/>
        <item x="1"/>
        <item x="2"/>
        <item t="default"/>
      </items>
    </pivotField>
  </pivotFields>
  <rowFields count="1">
    <field x="4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pageFields count="1">
    <pageField fld="18" hier="-1"/>
  </pageFields>
  <dataFields count="1">
    <dataField name="Anzahl von LabID" fld="0" subtotal="count" baseField="0" baseItem="0"/>
  </dataFields>
  <chartFormats count="28">
    <chartFormat chart="11" format="70" series="1">
      <pivotArea type="data" outline="0" fieldPosition="0">
        <references count="1">
          <reference field="1" count="1" selected="0">
            <x v="0"/>
          </reference>
        </references>
      </pivotArea>
    </chartFormat>
    <chartFormat chart="11" format="71" series="1">
      <pivotArea type="data" outline="0" fieldPosition="0">
        <references count="1">
          <reference field="1" count="1" selected="0">
            <x v="1"/>
          </reference>
        </references>
      </pivotArea>
    </chartFormat>
    <chartFormat chart="11" format="72" series="1">
      <pivotArea type="data" outline="0" fieldPosition="0">
        <references count="1">
          <reference field="1" count="1" selected="0">
            <x v="2"/>
          </reference>
        </references>
      </pivotArea>
    </chartFormat>
    <chartFormat chart="11" format="73" series="1">
      <pivotArea type="data" outline="0" fieldPosition="0">
        <references count="1">
          <reference field="1" count="1" selected="0">
            <x v="3"/>
          </reference>
        </references>
      </pivotArea>
    </chartFormat>
    <chartFormat chart="4" format="22" series="1">
      <pivotArea type="data" outline="0" fieldPosition="0">
        <references count="1">
          <reference field="1" count="1" selected="0">
            <x v="0"/>
          </reference>
        </references>
      </pivotArea>
    </chartFormat>
    <chartFormat chart="4" format="23" series="1">
      <pivotArea type="data" outline="0" fieldPosition="0">
        <references count="1">
          <reference field="1" count="1" selected="0">
            <x v="1"/>
          </reference>
        </references>
      </pivotArea>
    </chartFormat>
    <chartFormat chart="4" format="24" series="1">
      <pivotArea type="data" outline="0" fieldPosition="0">
        <references count="1">
          <reference field="1" count="1" selected="0">
            <x v="2"/>
          </reference>
        </references>
      </pivotArea>
    </chartFormat>
    <chartFormat chart="4" format="25" series="1">
      <pivotArea type="data" outline="0" fieldPosition="0">
        <references count="1">
          <reference field="1" count="1" selected="0">
            <x v="3"/>
          </reference>
        </references>
      </pivotArea>
    </chartFormat>
    <chartFormat chart="0" format="27" series="1">
      <pivotArea type="data" outline="0" fieldPosition="0">
        <references count="1">
          <reference field="1" count="1" selected="0">
            <x v="0"/>
          </reference>
        </references>
      </pivotArea>
    </chartFormat>
    <chartFormat chart="0" format="28" series="1">
      <pivotArea type="data" outline="0" fieldPosition="0">
        <references count="1">
          <reference field="1" count="1" selected="0">
            <x v="1"/>
          </reference>
        </references>
      </pivotArea>
    </chartFormat>
    <chartFormat chart="0" format="29" series="1">
      <pivotArea type="data" outline="0" fieldPosition="0">
        <references count="1">
          <reference field="1" count="1" selected="0">
            <x v="2"/>
          </reference>
        </references>
      </pivotArea>
    </chartFormat>
    <chartFormat chart="0" format="30" series="1">
      <pivotArea type="data" outline="0" fieldPosition="0">
        <references count="1">
          <reference field="1" count="1" selected="0">
            <x v="3"/>
          </reference>
        </references>
      </pivotArea>
    </chartFormat>
    <chartFormat chart="12" format="3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2" format="3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2" format="3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2" format="3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13" format="3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3" format="3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3" format="3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3" format="3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14" format="3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4" format="4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4" format="4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4" format="4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14" format="43">
      <pivotArea type="data" outline="0" fieldPosition="0">
        <references count="3">
          <reference field="4294967294" count="1" selected="0">
            <x v="0"/>
          </reference>
          <reference field="1" count="1" selected="0">
            <x v="0"/>
          </reference>
          <reference field="4" count="1" selected="0">
            <x v="9"/>
          </reference>
        </references>
      </pivotArea>
    </chartFormat>
    <chartFormat chart="14" format="44">
      <pivotArea type="data" outline="0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4" count="1" selected="0">
            <x v="9"/>
          </reference>
        </references>
      </pivotArea>
    </chartFormat>
    <chartFormat chart="14" format="45">
      <pivotArea type="data" outline="0" fieldPosition="0">
        <references count="3">
          <reference field="4294967294" count="1" selected="0">
            <x v="0"/>
          </reference>
          <reference field="1" count="1" selected="0">
            <x v="2"/>
          </reference>
          <reference field="4" count="1" selected="0">
            <x v="9"/>
          </reference>
        </references>
      </pivotArea>
    </chartFormat>
    <chartFormat chart="14" format="46">
      <pivotArea type="data" outline="0" fieldPosition="0">
        <references count="3">
          <reference field="4294967294" count="1" selected="0">
            <x v="0"/>
          </reference>
          <reference field="1" count="1" selected="0">
            <x v="3"/>
          </reference>
          <reference field="4" count="1" selected="0">
            <x v="9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C210856-AA5E-4035-87BE-512E27613974}" name="PivotTable1" cacheId="173" applyNumberFormats="0" applyBorderFormats="0" applyFontFormats="0" applyPatternFormats="0" applyAlignmentFormats="0" applyWidthHeightFormats="1" dataCaption="Werte" updatedVersion="6" minRefreshableVersion="3" useAutoFormatting="1" itemPrintTitles="1" createdVersion="6" indent="0" outline="1" outlineData="1" multipleFieldFilters="0" chartFormat="16" rowHeaderCaption="Clade">
  <location ref="A4:F10" firstHeaderRow="1" firstDataRow="2" firstDataCol="1" rowPageCount="1" colPageCount="1"/>
  <pivotFields count="19">
    <pivotField dataField="1" showAll="0"/>
    <pivotField axis="axisCol" showAll="0">
      <items count="8">
        <item x="3"/>
        <item x="2"/>
        <item x="1"/>
        <item x="0"/>
        <item h="1" x="6"/>
        <item h="1" x="4"/>
        <item h="1" x="5"/>
        <item t="default"/>
      </items>
    </pivotField>
    <pivotField showAll="0"/>
    <pivotField showAll="0"/>
    <pivotField showAll="0"/>
    <pivotField axis="axisRow" showAll="0">
      <items count="5">
        <item x="2"/>
        <item x="0"/>
        <item x="3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5">
        <item x="0"/>
        <item h="1" m="1" x="3"/>
        <item x="1"/>
        <item x="2"/>
        <item t="default"/>
      </items>
    </pivotField>
  </pivotFields>
  <rowFields count="1">
    <field x="5"/>
  </rowFields>
  <rowItems count="5">
    <i>
      <x/>
    </i>
    <i>
      <x v="1"/>
    </i>
    <i>
      <x v="2"/>
    </i>
    <i>
      <x v="3"/>
    </i>
    <i t="grand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pageFields count="1">
    <pageField fld="18" hier="-1"/>
  </pageFields>
  <dataFields count="1">
    <dataField name="Anzahl von LabID" fld="0" subtotal="count" baseField="0" baseItem="0"/>
  </dataFields>
  <chartFormats count="28">
    <chartFormat chart="11" format="70" series="1">
      <pivotArea type="data" outline="0" fieldPosition="0">
        <references count="1">
          <reference field="1" count="1" selected="0">
            <x v="0"/>
          </reference>
        </references>
      </pivotArea>
    </chartFormat>
    <chartFormat chart="11" format="71" series="1">
      <pivotArea type="data" outline="0" fieldPosition="0">
        <references count="1">
          <reference field="1" count="1" selected="0">
            <x v="1"/>
          </reference>
        </references>
      </pivotArea>
    </chartFormat>
    <chartFormat chart="11" format="72" series="1">
      <pivotArea type="data" outline="0" fieldPosition="0">
        <references count="1">
          <reference field="1" count="1" selected="0">
            <x v="2"/>
          </reference>
        </references>
      </pivotArea>
    </chartFormat>
    <chartFormat chart="11" format="73" series="1">
      <pivotArea type="data" outline="0" fieldPosition="0">
        <references count="1">
          <reference field="1" count="1" selected="0">
            <x v="3"/>
          </reference>
        </references>
      </pivotArea>
    </chartFormat>
    <chartFormat chart="4" format="22" series="1">
      <pivotArea type="data" outline="0" fieldPosition="0">
        <references count="1">
          <reference field="1" count="1" selected="0">
            <x v="0"/>
          </reference>
        </references>
      </pivotArea>
    </chartFormat>
    <chartFormat chart="4" format="23" series="1">
      <pivotArea type="data" outline="0" fieldPosition="0">
        <references count="1">
          <reference field="1" count="1" selected="0">
            <x v="1"/>
          </reference>
        </references>
      </pivotArea>
    </chartFormat>
    <chartFormat chart="4" format="24" series="1">
      <pivotArea type="data" outline="0" fieldPosition="0">
        <references count="1">
          <reference field="1" count="1" selected="0">
            <x v="2"/>
          </reference>
        </references>
      </pivotArea>
    </chartFormat>
    <chartFormat chart="4" format="25" series="1">
      <pivotArea type="data" outline="0" fieldPosition="0">
        <references count="1">
          <reference field="1" count="1" selected="0">
            <x v="3"/>
          </reference>
        </references>
      </pivotArea>
    </chartFormat>
    <chartFormat chart="0" format="27" series="1">
      <pivotArea type="data" outline="0" fieldPosition="0">
        <references count="1">
          <reference field="1" count="1" selected="0">
            <x v="0"/>
          </reference>
        </references>
      </pivotArea>
    </chartFormat>
    <chartFormat chart="0" format="28" series="1">
      <pivotArea type="data" outline="0" fieldPosition="0">
        <references count="1">
          <reference field="1" count="1" selected="0">
            <x v="1"/>
          </reference>
        </references>
      </pivotArea>
    </chartFormat>
    <chartFormat chart="0" format="29" series="1">
      <pivotArea type="data" outline="0" fieldPosition="0">
        <references count="1">
          <reference field="1" count="1" selected="0">
            <x v="2"/>
          </reference>
        </references>
      </pivotArea>
    </chartFormat>
    <chartFormat chart="0" format="30" series="1">
      <pivotArea type="data" outline="0" fieldPosition="0">
        <references count="1">
          <reference field="1" count="1" selected="0">
            <x v="3"/>
          </reference>
        </references>
      </pivotArea>
    </chartFormat>
    <chartFormat chart="12" format="3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2" format="3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2" format="3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2" format="3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13" format="3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3" format="3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3" format="3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3" format="3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14" format="3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4" format="4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4" format="4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4" format="4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15" format="4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5" format="4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5" format="4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5" format="4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293D3BB-A43E-4D13-AC41-6BDBB72E6656}" name="PivotTable1" cacheId="173" applyNumberFormats="0" applyBorderFormats="0" applyFontFormats="0" applyPatternFormats="0" applyAlignmentFormats="0" applyWidthHeightFormats="1" dataCaption="Werte" updatedVersion="6" minRefreshableVersion="3" useAutoFormatting="1" itemPrintTitles="1" createdVersion="6" indent="0" outline="1" outlineData="1" multipleFieldFilters="0" chartFormat="17" rowHeaderCaption="Clade">
  <location ref="A4:F10" firstHeaderRow="1" firstDataRow="2" firstDataCol="1" rowPageCount="1" colPageCount="1"/>
  <pivotFields count="19">
    <pivotField dataField="1" showAll="0"/>
    <pivotField axis="axisCol" showAll="0">
      <items count="8">
        <item x="3"/>
        <item x="2"/>
        <item x="1"/>
        <item x="0"/>
        <item h="1" x="6"/>
        <item h="1" x="4"/>
        <item h="1" x="5"/>
        <item t="default"/>
      </items>
    </pivotField>
    <pivotField showAll="0"/>
    <pivotField showAll="0"/>
    <pivotField showAll="0"/>
    <pivotField showAll="0"/>
    <pivotField axis="axisRow" showAll="0">
      <items count="5">
        <item x="2"/>
        <item x="0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5">
        <item x="0"/>
        <item h="1" m="1" x="3"/>
        <item x="1"/>
        <item x="2"/>
        <item t="default"/>
      </items>
    </pivotField>
  </pivotFields>
  <rowFields count="1">
    <field x="6"/>
  </rowFields>
  <rowItems count="5">
    <i>
      <x/>
    </i>
    <i>
      <x v="1"/>
    </i>
    <i>
      <x v="2"/>
    </i>
    <i>
      <x v="3"/>
    </i>
    <i t="grand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pageFields count="1">
    <pageField fld="18" hier="-1"/>
  </pageFields>
  <dataFields count="1">
    <dataField name="Anzahl von LabID" fld="0" subtotal="count" baseField="0" baseItem="0"/>
  </dataFields>
  <chartFormats count="32">
    <chartFormat chart="11" format="70" series="1">
      <pivotArea type="data" outline="0" fieldPosition="0">
        <references count="1">
          <reference field="1" count="1" selected="0">
            <x v="0"/>
          </reference>
        </references>
      </pivotArea>
    </chartFormat>
    <chartFormat chart="11" format="71" series="1">
      <pivotArea type="data" outline="0" fieldPosition="0">
        <references count="1">
          <reference field="1" count="1" selected="0">
            <x v="1"/>
          </reference>
        </references>
      </pivotArea>
    </chartFormat>
    <chartFormat chart="11" format="72" series="1">
      <pivotArea type="data" outline="0" fieldPosition="0">
        <references count="1">
          <reference field="1" count="1" selected="0">
            <x v="2"/>
          </reference>
        </references>
      </pivotArea>
    </chartFormat>
    <chartFormat chart="11" format="73" series="1">
      <pivotArea type="data" outline="0" fieldPosition="0">
        <references count="1">
          <reference field="1" count="1" selected="0">
            <x v="3"/>
          </reference>
        </references>
      </pivotArea>
    </chartFormat>
    <chartFormat chart="4" format="22" series="1">
      <pivotArea type="data" outline="0" fieldPosition="0">
        <references count="1">
          <reference field="1" count="1" selected="0">
            <x v="0"/>
          </reference>
        </references>
      </pivotArea>
    </chartFormat>
    <chartFormat chart="4" format="23" series="1">
      <pivotArea type="data" outline="0" fieldPosition="0">
        <references count="1">
          <reference field="1" count="1" selected="0">
            <x v="1"/>
          </reference>
        </references>
      </pivotArea>
    </chartFormat>
    <chartFormat chart="4" format="24" series="1">
      <pivotArea type="data" outline="0" fieldPosition="0">
        <references count="1">
          <reference field="1" count="1" selected="0">
            <x v="2"/>
          </reference>
        </references>
      </pivotArea>
    </chartFormat>
    <chartFormat chart="4" format="25" series="1">
      <pivotArea type="data" outline="0" fieldPosition="0">
        <references count="1">
          <reference field="1" count="1" selected="0">
            <x v="3"/>
          </reference>
        </references>
      </pivotArea>
    </chartFormat>
    <chartFormat chart="0" format="27" series="1">
      <pivotArea type="data" outline="0" fieldPosition="0">
        <references count="1">
          <reference field="1" count="1" selected="0">
            <x v="0"/>
          </reference>
        </references>
      </pivotArea>
    </chartFormat>
    <chartFormat chart="0" format="28" series="1">
      <pivotArea type="data" outline="0" fieldPosition="0">
        <references count="1">
          <reference field="1" count="1" selected="0">
            <x v="1"/>
          </reference>
        </references>
      </pivotArea>
    </chartFormat>
    <chartFormat chart="0" format="29" series="1">
      <pivotArea type="data" outline="0" fieldPosition="0">
        <references count="1">
          <reference field="1" count="1" selected="0">
            <x v="2"/>
          </reference>
        </references>
      </pivotArea>
    </chartFormat>
    <chartFormat chart="0" format="30" series="1">
      <pivotArea type="data" outline="0" fieldPosition="0">
        <references count="1">
          <reference field="1" count="1" selected="0">
            <x v="3"/>
          </reference>
        </references>
      </pivotArea>
    </chartFormat>
    <chartFormat chart="12" format="3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2" format="3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2" format="3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2" format="3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13" format="3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3" format="3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3" format="3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3" format="3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14" format="3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4" format="4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4" format="4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4" format="4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15" format="4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5" format="4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5" format="4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5" format="4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16" format="4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6" format="4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6" format="4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6" format="5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D79F098-49D9-4F28-8167-6F37CE2D32DD}" name="PivotTable1" cacheId="173" applyNumberFormats="0" applyBorderFormats="0" applyFontFormats="0" applyPatternFormats="0" applyAlignmentFormats="0" applyWidthHeightFormats="1" dataCaption="Werte" updatedVersion="6" minRefreshableVersion="3" useAutoFormatting="1" itemPrintTitles="1" createdVersion="6" indent="0" outline="1" outlineData="1" multipleFieldFilters="0" chartFormat="18" rowHeaderCaption="Clade">
  <location ref="A4:F11" firstHeaderRow="1" firstDataRow="2" firstDataCol="1" rowPageCount="1" colPageCount="1"/>
  <pivotFields count="19">
    <pivotField dataField="1" showAll="0"/>
    <pivotField axis="axisCol" showAll="0">
      <items count="8">
        <item x="3"/>
        <item x="2"/>
        <item x="1"/>
        <item x="0"/>
        <item h="1" x="6"/>
        <item h="1" x="4"/>
        <item h="1" x="5"/>
        <item t="default"/>
      </items>
    </pivotField>
    <pivotField showAll="0"/>
    <pivotField showAll="0"/>
    <pivotField showAll="0"/>
    <pivotField showAll="0"/>
    <pivotField showAll="0"/>
    <pivotField axis="axisRow" showAll="0">
      <items count="6">
        <item x="3"/>
        <item x="4"/>
        <item x="0"/>
        <item x="2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5">
        <item x="0"/>
        <item h="1" m="1" x="3"/>
        <item x="1"/>
        <item x="2"/>
        <item t="default"/>
      </items>
    </pivotField>
  </pivotFields>
  <rowFields count="1">
    <field x="7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pageFields count="1">
    <pageField fld="18" hier="-1"/>
  </pageFields>
  <dataFields count="1">
    <dataField name="Anzahl von LabID" fld="0" subtotal="count" baseField="0" baseItem="0"/>
  </dataFields>
  <chartFormats count="36">
    <chartFormat chart="11" format="70" series="1">
      <pivotArea type="data" outline="0" fieldPosition="0">
        <references count="1">
          <reference field="1" count="1" selected="0">
            <x v="0"/>
          </reference>
        </references>
      </pivotArea>
    </chartFormat>
    <chartFormat chart="11" format="71" series="1">
      <pivotArea type="data" outline="0" fieldPosition="0">
        <references count="1">
          <reference field="1" count="1" selected="0">
            <x v="1"/>
          </reference>
        </references>
      </pivotArea>
    </chartFormat>
    <chartFormat chart="11" format="72" series="1">
      <pivotArea type="data" outline="0" fieldPosition="0">
        <references count="1">
          <reference field="1" count="1" selected="0">
            <x v="2"/>
          </reference>
        </references>
      </pivotArea>
    </chartFormat>
    <chartFormat chart="11" format="73" series="1">
      <pivotArea type="data" outline="0" fieldPosition="0">
        <references count="1">
          <reference field="1" count="1" selected="0">
            <x v="3"/>
          </reference>
        </references>
      </pivotArea>
    </chartFormat>
    <chartFormat chart="4" format="22" series="1">
      <pivotArea type="data" outline="0" fieldPosition="0">
        <references count="1">
          <reference field="1" count="1" selected="0">
            <x v="0"/>
          </reference>
        </references>
      </pivotArea>
    </chartFormat>
    <chartFormat chart="4" format="23" series="1">
      <pivotArea type="data" outline="0" fieldPosition="0">
        <references count="1">
          <reference field="1" count="1" selected="0">
            <x v="1"/>
          </reference>
        </references>
      </pivotArea>
    </chartFormat>
    <chartFormat chart="4" format="24" series="1">
      <pivotArea type="data" outline="0" fieldPosition="0">
        <references count="1">
          <reference field="1" count="1" selected="0">
            <x v="2"/>
          </reference>
        </references>
      </pivotArea>
    </chartFormat>
    <chartFormat chart="4" format="25" series="1">
      <pivotArea type="data" outline="0" fieldPosition="0">
        <references count="1">
          <reference field="1" count="1" selected="0">
            <x v="3"/>
          </reference>
        </references>
      </pivotArea>
    </chartFormat>
    <chartFormat chart="0" format="27" series="1">
      <pivotArea type="data" outline="0" fieldPosition="0">
        <references count="1">
          <reference field="1" count="1" selected="0">
            <x v="0"/>
          </reference>
        </references>
      </pivotArea>
    </chartFormat>
    <chartFormat chart="0" format="28" series="1">
      <pivotArea type="data" outline="0" fieldPosition="0">
        <references count="1">
          <reference field="1" count="1" selected="0">
            <x v="1"/>
          </reference>
        </references>
      </pivotArea>
    </chartFormat>
    <chartFormat chart="0" format="29" series="1">
      <pivotArea type="data" outline="0" fieldPosition="0">
        <references count="1">
          <reference field="1" count="1" selected="0">
            <x v="2"/>
          </reference>
        </references>
      </pivotArea>
    </chartFormat>
    <chartFormat chart="0" format="30" series="1">
      <pivotArea type="data" outline="0" fieldPosition="0">
        <references count="1">
          <reference field="1" count="1" selected="0">
            <x v="3"/>
          </reference>
        </references>
      </pivotArea>
    </chartFormat>
    <chartFormat chart="12" format="3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2" format="3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2" format="3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2" format="3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13" format="3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3" format="3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3" format="3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3" format="3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14" format="3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4" format="4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4" format="4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4" format="4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15" format="4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5" format="4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5" format="4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5" format="4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16" format="4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6" format="4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6" format="4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6" format="5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17" format="5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7" format="5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7" format="5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7" format="5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E4858CD-BE0C-45D0-82F3-B4F0D1DA6CBC}" name="PivotTable1" cacheId="173" applyNumberFormats="0" applyBorderFormats="0" applyFontFormats="0" applyPatternFormats="0" applyAlignmentFormats="0" applyWidthHeightFormats="1" dataCaption="Werte" updatedVersion="6" minRefreshableVersion="3" useAutoFormatting="1" itemPrintTitles="1" createdVersion="6" indent="0" outline="1" outlineData="1" multipleFieldFilters="0" chartFormat="19" rowHeaderCaption="Clade">
  <location ref="A4:F26" firstHeaderRow="1" firstDataRow="2" firstDataCol="1" rowPageCount="1" colPageCount="1"/>
  <pivotFields count="19">
    <pivotField dataField="1" showAll="0"/>
    <pivotField axis="axisCol" showAll="0">
      <items count="8">
        <item x="3"/>
        <item x="2"/>
        <item x="1"/>
        <item x="0"/>
        <item h="1" x="6"/>
        <item h="1" x="4"/>
        <item h="1" x="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5">
        <item x="0"/>
        <item x="1"/>
        <item x="2"/>
        <item x="3"/>
        <item t="default"/>
      </items>
    </pivotField>
    <pivotField axis="axisRow" showAll="0">
      <items count="10">
        <item x="1"/>
        <item x="8"/>
        <item x="6"/>
        <item x="5"/>
        <item x="4"/>
        <item x="7"/>
        <item x="2"/>
        <item x="3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5">
        <item x="0"/>
        <item h="1" m="1" x="3"/>
        <item x="1"/>
        <item x="2"/>
        <item t="default"/>
      </items>
    </pivotField>
  </pivotFields>
  <rowFields count="2">
    <field x="9"/>
    <field x="10"/>
  </rowFields>
  <rowItems count="21">
    <i>
      <x/>
    </i>
    <i r="1">
      <x/>
    </i>
    <i r="1">
      <x v="1"/>
    </i>
    <i r="1">
      <x v="4"/>
    </i>
    <i r="1">
      <x v="5"/>
    </i>
    <i r="1">
      <x v="6"/>
    </i>
    <i r="1">
      <x v="7"/>
    </i>
    <i r="1">
      <x v="8"/>
    </i>
    <i>
      <x v="1"/>
    </i>
    <i r="1">
      <x v="1"/>
    </i>
    <i r="1">
      <x v="7"/>
    </i>
    <i>
      <x v="2"/>
    </i>
    <i r="1">
      <x v="7"/>
    </i>
    <i>
      <x v="3"/>
    </i>
    <i r="1">
      <x/>
    </i>
    <i r="1">
      <x v="2"/>
    </i>
    <i r="1">
      <x v="3"/>
    </i>
    <i r="1">
      <x v="4"/>
    </i>
    <i r="1">
      <x v="7"/>
    </i>
    <i r="1">
      <x v="8"/>
    </i>
    <i t="grand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pageFields count="1">
    <pageField fld="18" hier="-1"/>
  </pageFields>
  <dataFields count="1">
    <dataField name="Anzahl von LabID" fld="0" subtotal="count" baseField="0" baseItem="0"/>
  </dataFields>
  <chartFormats count="40">
    <chartFormat chart="11" format="70" series="1">
      <pivotArea type="data" outline="0" fieldPosition="0">
        <references count="1">
          <reference field="1" count="1" selected="0">
            <x v="0"/>
          </reference>
        </references>
      </pivotArea>
    </chartFormat>
    <chartFormat chart="11" format="71" series="1">
      <pivotArea type="data" outline="0" fieldPosition="0">
        <references count="1">
          <reference field="1" count="1" selected="0">
            <x v="1"/>
          </reference>
        </references>
      </pivotArea>
    </chartFormat>
    <chartFormat chart="11" format="72" series="1">
      <pivotArea type="data" outline="0" fieldPosition="0">
        <references count="1">
          <reference field="1" count="1" selected="0">
            <x v="2"/>
          </reference>
        </references>
      </pivotArea>
    </chartFormat>
    <chartFormat chart="11" format="73" series="1">
      <pivotArea type="data" outline="0" fieldPosition="0">
        <references count="1">
          <reference field="1" count="1" selected="0">
            <x v="3"/>
          </reference>
        </references>
      </pivotArea>
    </chartFormat>
    <chartFormat chart="4" format="22" series="1">
      <pivotArea type="data" outline="0" fieldPosition="0">
        <references count="1">
          <reference field="1" count="1" selected="0">
            <x v="0"/>
          </reference>
        </references>
      </pivotArea>
    </chartFormat>
    <chartFormat chart="4" format="23" series="1">
      <pivotArea type="data" outline="0" fieldPosition="0">
        <references count="1">
          <reference field="1" count="1" selected="0">
            <x v="1"/>
          </reference>
        </references>
      </pivotArea>
    </chartFormat>
    <chartFormat chart="4" format="24" series="1">
      <pivotArea type="data" outline="0" fieldPosition="0">
        <references count="1">
          <reference field="1" count="1" selected="0">
            <x v="2"/>
          </reference>
        </references>
      </pivotArea>
    </chartFormat>
    <chartFormat chart="4" format="25" series="1">
      <pivotArea type="data" outline="0" fieldPosition="0">
        <references count="1">
          <reference field="1" count="1" selected="0">
            <x v="3"/>
          </reference>
        </references>
      </pivotArea>
    </chartFormat>
    <chartFormat chart="0" format="27" series="1">
      <pivotArea type="data" outline="0" fieldPosition="0">
        <references count="1">
          <reference field="1" count="1" selected="0">
            <x v="0"/>
          </reference>
        </references>
      </pivotArea>
    </chartFormat>
    <chartFormat chart="0" format="28" series="1">
      <pivotArea type="data" outline="0" fieldPosition="0">
        <references count="1">
          <reference field="1" count="1" selected="0">
            <x v="1"/>
          </reference>
        </references>
      </pivotArea>
    </chartFormat>
    <chartFormat chart="0" format="29" series="1">
      <pivotArea type="data" outline="0" fieldPosition="0">
        <references count="1">
          <reference field="1" count="1" selected="0">
            <x v="2"/>
          </reference>
        </references>
      </pivotArea>
    </chartFormat>
    <chartFormat chart="0" format="30" series="1">
      <pivotArea type="data" outline="0" fieldPosition="0">
        <references count="1">
          <reference field="1" count="1" selected="0">
            <x v="3"/>
          </reference>
        </references>
      </pivotArea>
    </chartFormat>
    <chartFormat chart="12" format="3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2" format="3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2" format="3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2" format="3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13" format="3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3" format="3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3" format="3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3" format="3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14" format="3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4" format="4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4" format="4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4" format="4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15" format="4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5" format="4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5" format="4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5" format="4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16" format="4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6" format="4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6" format="4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6" format="5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17" format="5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7" format="5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7" format="5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7" format="5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18" format="5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8" format="5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8" format="5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8" format="5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2409271-2383-49A4-9F2A-254D88E4ECD9}" name="PivotTable1" cacheId="173" applyNumberFormats="0" applyBorderFormats="0" applyFontFormats="0" applyPatternFormats="0" applyAlignmentFormats="0" applyWidthHeightFormats="1" dataCaption="Werte" updatedVersion="6" minRefreshableVersion="3" useAutoFormatting="1" itemPrintTitles="1" createdVersion="6" indent="0" outline="1" outlineData="1" multipleFieldFilters="0" chartFormat="13" rowHeaderCaption="Clade">
  <location ref="A4:F32" firstHeaderRow="1" firstDataRow="2" firstDataCol="1" rowPageCount="1" colPageCount="1"/>
  <pivotFields count="19">
    <pivotField dataField="1" showAll="0"/>
    <pivotField axis="axisCol" showAll="0">
      <items count="8">
        <item x="3"/>
        <item x="2"/>
        <item x="1"/>
        <item x="0"/>
        <item h="1" x="6"/>
        <item h="1" x="4"/>
        <item h="1" x="5"/>
        <item t="default"/>
      </items>
    </pivotField>
    <pivotField axis="axisRow" showAll="0">
      <items count="29">
        <item x="8"/>
        <item x="3"/>
        <item x="14"/>
        <item x="0"/>
        <item x="10"/>
        <item x="4"/>
        <item x="5"/>
        <item x="24"/>
        <item x="9"/>
        <item x="19"/>
        <item x="7"/>
        <item x="2"/>
        <item m="1" x="26"/>
        <item m="1" x="27"/>
        <item x="18"/>
        <item x="23"/>
        <item x="11"/>
        <item x="1"/>
        <item x="20"/>
        <item x="6"/>
        <item x="22"/>
        <item x="13"/>
        <item x="17"/>
        <item x="21"/>
        <item x="12"/>
        <item x="16"/>
        <item x="15"/>
        <item x="2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5">
        <item x="0"/>
        <item h="1" m="1" x="3"/>
        <item x="1"/>
        <item x="2"/>
        <item t="default"/>
      </items>
    </pivotField>
  </pivotFields>
  <rowFields count="1">
    <field x="2"/>
  </rowFields>
  <rowItems count="2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 t="grand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pageFields count="1">
    <pageField fld="18" hier="-1"/>
  </pageFields>
  <dataFields count="1">
    <dataField name="Anzahl von LabID" fld="0" subtotal="count" baseField="0" baseItem="0"/>
  </dataFields>
  <chartFormats count="44">
    <chartFormat chart="11" format="70" series="1">
      <pivotArea type="data" outline="0" fieldPosition="0">
        <references count="1">
          <reference field="1" count="1" selected="0">
            <x v="0"/>
          </reference>
        </references>
      </pivotArea>
    </chartFormat>
    <chartFormat chart="11" format="71" series="1">
      <pivotArea type="data" outline="0" fieldPosition="0">
        <references count="1">
          <reference field="1" count="1" selected="0">
            <x v="1"/>
          </reference>
        </references>
      </pivotArea>
    </chartFormat>
    <chartFormat chart="11" format="72" series="1">
      <pivotArea type="data" outline="0" fieldPosition="0">
        <references count="1">
          <reference field="1" count="1" selected="0">
            <x v="2"/>
          </reference>
        </references>
      </pivotArea>
    </chartFormat>
    <chartFormat chart="11" format="73" series="1">
      <pivotArea type="data" outline="0" fieldPosition="0">
        <references count="1">
          <reference field="1" count="1" selected="0">
            <x v="3"/>
          </reference>
        </references>
      </pivotArea>
    </chartFormat>
    <chartFormat chart="4" format="22" series="1">
      <pivotArea type="data" outline="0" fieldPosition="0">
        <references count="1">
          <reference field="1" count="1" selected="0">
            <x v="0"/>
          </reference>
        </references>
      </pivotArea>
    </chartFormat>
    <chartFormat chart="4" format="23" series="1">
      <pivotArea type="data" outline="0" fieldPosition="0">
        <references count="1">
          <reference field="1" count="1" selected="0">
            <x v="1"/>
          </reference>
        </references>
      </pivotArea>
    </chartFormat>
    <chartFormat chart="4" format="24" series="1">
      <pivotArea type="data" outline="0" fieldPosition="0">
        <references count="1">
          <reference field="1" count="1" selected="0">
            <x v="2"/>
          </reference>
        </references>
      </pivotArea>
    </chartFormat>
    <chartFormat chart="4" format="25" series="1">
      <pivotArea type="data" outline="0" fieldPosition="0">
        <references count="1">
          <reference field="1" count="1" selected="0">
            <x v="3"/>
          </reference>
        </references>
      </pivotArea>
    </chartFormat>
    <chartFormat chart="0" format="27" series="1">
      <pivotArea type="data" outline="0" fieldPosition="0">
        <references count="1">
          <reference field="1" count="1" selected="0">
            <x v="0"/>
          </reference>
        </references>
      </pivotArea>
    </chartFormat>
    <chartFormat chart="0" format="28" series="1">
      <pivotArea type="data" outline="0" fieldPosition="0">
        <references count="1">
          <reference field="1" count="1" selected="0">
            <x v="1"/>
          </reference>
        </references>
      </pivotArea>
    </chartFormat>
    <chartFormat chart="0" format="29" series="1">
      <pivotArea type="data" outline="0" fieldPosition="0">
        <references count="1">
          <reference field="1" count="1" selected="0">
            <x v="2"/>
          </reference>
        </references>
      </pivotArea>
    </chartFormat>
    <chartFormat chart="0" format="30" series="1">
      <pivotArea type="data" outline="0" fieldPosition="0">
        <references count="1">
          <reference field="1" count="1" selected="0">
            <x v="3"/>
          </reference>
        </references>
      </pivotArea>
    </chartFormat>
    <chartFormat chart="12" format="3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2" format="3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2" format="3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2" format="3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12" format="3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12" format="3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12" format="3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6"/>
          </reference>
        </references>
      </pivotArea>
    </chartFormat>
    <chartFormat chart="12" format="3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7"/>
          </reference>
        </references>
      </pivotArea>
    </chartFormat>
    <chartFormat chart="12" format="39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8"/>
          </reference>
        </references>
      </pivotArea>
    </chartFormat>
    <chartFormat chart="12" format="4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9"/>
          </reference>
        </references>
      </pivotArea>
    </chartFormat>
    <chartFormat chart="12" format="4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0"/>
          </reference>
        </references>
      </pivotArea>
    </chartFormat>
    <chartFormat chart="12" format="4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1"/>
          </reference>
        </references>
      </pivotArea>
    </chartFormat>
    <chartFormat chart="12" format="4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2"/>
          </reference>
        </references>
      </pivotArea>
    </chartFormat>
    <chartFormat chart="12" format="4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3"/>
          </reference>
        </references>
      </pivotArea>
    </chartFormat>
    <chartFormat chart="12" format="4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4"/>
          </reference>
        </references>
      </pivotArea>
    </chartFormat>
    <chartFormat chart="12" format="4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5"/>
          </reference>
        </references>
      </pivotArea>
    </chartFormat>
    <chartFormat chart="12" format="4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6"/>
          </reference>
        </references>
      </pivotArea>
    </chartFormat>
    <chartFormat chart="12" format="4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7"/>
          </reference>
        </references>
      </pivotArea>
    </chartFormat>
    <chartFormat chart="12" format="49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8"/>
          </reference>
        </references>
      </pivotArea>
    </chartFormat>
    <chartFormat chart="12" format="5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9"/>
          </reference>
        </references>
      </pivotArea>
    </chartFormat>
    <chartFormat chart="12" format="5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0"/>
          </reference>
        </references>
      </pivotArea>
    </chartFormat>
    <chartFormat chart="12" format="5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1"/>
          </reference>
        </references>
      </pivotArea>
    </chartFormat>
    <chartFormat chart="12" format="5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2"/>
          </reference>
        </references>
      </pivotArea>
    </chartFormat>
    <chartFormat chart="12" format="5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3"/>
          </reference>
        </references>
      </pivotArea>
    </chartFormat>
    <chartFormat chart="12" format="5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4"/>
          </reference>
        </references>
      </pivotArea>
    </chartFormat>
    <chartFormat chart="12" format="5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5"/>
          </reference>
        </references>
      </pivotArea>
    </chartFormat>
    <chartFormat chart="12" format="5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6"/>
          </reference>
        </references>
      </pivotArea>
    </chartFormat>
    <chartFormat chart="12" format="5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7"/>
          </reference>
        </references>
      </pivotArea>
    </chartFormat>
    <chartFormat chart="12" format="6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2" format="6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2" format="6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2" format="6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646021B-FA3C-481B-8819-D4F4A6A67802}" name="Tabelle22" displayName="Tabelle22" ref="A1:S137" totalsRowCount="1" headerRowDxfId="39" dataDxfId="38">
  <autoFilter ref="A1:S136" xr:uid="{E68D5F15-ABD0-477D-9EBC-896597DBADB2}"/>
  <tableColumns count="19">
    <tableColumn id="1" xr3:uid="{18D50F85-23B9-4578-83B7-CFC9631D45FB}" name="LabID" totalsRowLabel="Ergebnis" dataDxfId="36" totalsRowDxfId="37"/>
    <tableColumn id="2" xr3:uid="{BFA9DDEF-17D8-42A2-A586-F4AFB0664625}" name="Clade" totalsRowFunction="count" dataDxfId="34" totalsRowDxfId="35"/>
    <tableColumn id="3" xr3:uid="{908DD043-A2CC-4098-BF49-97C7C45E102D}" name="Sea level" totalsRowFunction="count" dataDxfId="32" totalsRowDxfId="33"/>
    <tableColumn id="4" xr3:uid="{D4AFB0C0-6387-46E4-A7EC-00E660E31896}" name="Type of water body" totalsRowFunction="count" dataDxfId="30" totalsRowDxfId="31"/>
    <tableColumn id="5" xr3:uid="{0F86985E-D24C-47F0-AC26-025FB6ECE5BA}" name="Soil substrate" totalsRowFunction="count" dataDxfId="28" totalsRowDxfId="29"/>
    <tableColumn id="6" xr3:uid="{69218954-FA57-49BD-AB5C-CBAD78C47900}" name="Waterplants" totalsRowFunction="count" dataDxfId="26" totalsRowDxfId="27"/>
    <tableColumn id="7" xr3:uid="{947B228D-BC7E-480A-B773-B8795BAB3E03}" name="Water turbidity" totalsRowFunction="count" dataDxfId="24" totalsRowDxfId="25"/>
    <tableColumn id="8" xr3:uid="{F13242D8-2F5A-4CA4-BF14-CB42635D2167}" name="Watercondition" totalsRowFunction="count" dataDxfId="22" totalsRowDxfId="23"/>
    <tableColumn id="9" xr3:uid="{9FF3AE60-3349-4C23-A6C7-7F860A63CDDB}" name="Shore" totalsRowFunction="count" dataDxfId="20" totalsRowDxfId="21"/>
    <tableColumn id="10" xr3:uid="{DD605A95-4159-4F1D-A2D4-4C8CDEFA090B}" name="River embankment" totalsRowFunction="count" dataDxfId="18" totalsRowDxfId="19"/>
    <tableColumn id="11" xr3:uid="{F72E7BA2-7393-4986-B80C-D67E209B0995}" name="Riverbank vegetation" totalsRowFunction="count" dataDxfId="16" totalsRowDxfId="17"/>
    <tableColumn id="12" xr3:uid="{ADF15DC3-3711-4516-97B2-09D8A64C0A5E}" name="Water width [m]" totalsRowFunction="count" dataDxfId="14" totalsRowDxfId="15"/>
    <tableColumn id="13" xr3:uid="{177E7F1D-D49B-4D89-9A89-5D10B9F2AC67}" name="Water depth [m]" totalsRowFunction="count" dataDxfId="12" totalsRowDxfId="13"/>
    <tableColumn id="14" xr3:uid="{951D0EEC-04D0-4E7D-B252-BB2AD8BAEC1E}" name="Water temperature" totalsRowFunction="count" dataDxfId="10" totalsRowDxfId="11"/>
    <tableColumn id="15" xr3:uid="{19B0FFA5-B9BE-4FED-8CF4-0C6CA404A686}" name="pH value" totalsRowFunction="count" dataDxfId="8" totalsRowDxfId="9"/>
    <tableColumn id="16" xr3:uid="{6D1EF91A-92CB-467C-8B75-040F1915C54F}" name="type of sample" totalsRowFunction="count" dataDxfId="6" totalsRowDxfId="7"/>
    <tableColumn id="17" xr3:uid="{4F7D47AD-20A0-45B1-A2EA-685AC9807845}" name="Catching method" totalsRowFunction="count" dataDxfId="4" totalsRowDxfId="5"/>
    <tableColumn id="18" xr3:uid="{699FEC9F-620D-4A0D-9701-E3932C287B1E}" name="Date" totalsRowFunction="count" dataDxfId="2" totalsRowDxfId="3"/>
    <tableColumn id="19" xr3:uid="{6D823412-E1BC-4085-9736-466951F91B60}" name="Collector" totalsRowFunction="count" dataDxfId="0" totalsRowDxfId="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21AD19D-82A1-4F70-AD33-A2B96C73F33D}" name="Tabelle2" displayName="Tabelle2" ref="A1:S90" totalsRowCount="1" headerRowDxfId="79" dataDxfId="78">
  <autoFilter ref="A1:S89" xr:uid="{E68D5F15-ABD0-477D-9EBC-896597DBADB2}"/>
  <tableColumns count="19">
    <tableColumn id="1" xr3:uid="{4D1A2561-6FA4-44AF-8833-741C74EE8D90}" name="LabID" totalsRowLabel="Ergebnis" dataDxfId="77" totalsRowDxfId="58"/>
    <tableColumn id="2" xr3:uid="{E5317D8A-2F10-4F18-ABA6-8CA5972C1BF3}" name="Clade" totalsRowFunction="count" dataDxfId="76" totalsRowDxfId="57"/>
    <tableColumn id="3" xr3:uid="{391E35A4-5A9B-4F96-BADA-551CE9AD5870}" name="Sea level" totalsRowFunction="count" dataDxfId="75" totalsRowDxfId="56"/>
    <tableColumn id="4" xr3:uid="{E280B901-F4D3-40C4-853A-B71AFBACD07C}" name="Type of water body" totalsRowFunction="count" dataDxfId="74" totalsRowDxfId="55"/>
    <tableColumn id="5" xr3:uid="{533D4B82-1F2F-4B25-978E-5897B70146A6}" name="Soil substrate" totalsRowFunction="count" dataDxfId="73" totalsRowDxfId="54"/>
    <tableColumn id="6" xr3:uid="{7BAA1BEF-6E5E-4331-A90D-8587FE7AE230}" name="Waterplants" totalsRowFunction="count" dataDxfId="72" totalsRowDxfId="53"/>
    <tableColumn id="7" xr3:uid="{7EDBCA34-A510-4E39-8AEA-B1E18A6E86FB}" name="Water turbidity" totalsRowFunction="count" dataDxfId="71" totalsRowDxfId="52"/>
    <tableColumn id="8" xr3:uid="{84E44A87-5AB0-4920-AC78-047084394006}" name="Watercondition" totalsRowFunction="count" dataDxfId="70" totalsRowDxfId="51"/>
    <tableColumn id="9" xr3:uid="{6AB15C52-E44A-408D-A8F9-23A05BA780F4}" name="Shore" totalsRowFunction="count" dataDxfId="69" totalsRowDxfId="50"/>
    <tableColumn id="10" xr3:uid="{D7F5DE4D-049E-4169-8E2F-F09C321F0686}" name="River embankment" totalsRowFunction="count" dataDxfId="68" totalsRowDxfId="49"/>
    <tableColumn id="11" xr3:uid="{64BC4A8B-5E19-4BED-AD49-2B3A720A1BC3}" name="Riverbank vegetation" totalsRowFunction="count" dataDxfId="67" totalsRowDxfId="48"/>
    <tableColumn id="12" xr3:uid="{777C51B5-B0CA-434F-A566-4BA35D0B7BD2}" name="Water width [m]" totalsRowFunction="count" dataDxfId="66" totalsRowDxfId="47"/>
    <tableColumn id="13" xr3:uid="{7B144DD5-EE31-4D88-BEFD-758DFD349D37}" name="Water depth [m]" totalsRowFunction="count" dataDxfId="65" totalsRowDxfId="40"/>
    <tableColumn id="14" xr3:uid="{8C2F04AE-4963-4029-95FF-FD2D5E522311}" name="Water temperature" totalsRowFunction="count" dataDxfId="64" totalsRowDxfId="46"/>
    <tableColumn id="15" xr3:uid="{2D2DFFD8-65A8-42EA-A204-4937A437CAEC}" name="pH value" totalsRowFunction="count" dataDxfId="63" totalsRowDxfId="45"/>
    <tableColumn id="16" xr3:uid="{1D747033-240D-4B9D-92CE-98B9B546C7D8}" name="type of sample" totalsRowFunction="count" dataDxfId="62" totalsRowDxfId="44"/>
    <tableColumn id="17" xr3:uid="{AD66BE4E-E342-4436-B419-AC61D421129C}" name="Catching method" totalsRowFunction="count" dataDxfId="61" totalsRowDxfId="43"/>
    <tableColumn id="18" xr3:uid="{FC8C9E96-06C4-480A-AC1E-666DBF40F38E}" name="Date" totalsRowFunction="count" dataDxfId="60" totalsRowDxfId="42"/>
    <tableColumn id="19" xr3:uid="{D071198D-D7AE-497E-BBAD-54C2817A9621}" name="Collector" totalsRowFunction="count" dataDxfId="59" totalsRowDxfId="4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ivotTable" Target="../pivotTables/pivotTable6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ivotTable" Target="../pivotTables/pivotTable7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ivotTable" Target="../pivotTables/pivotTable8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ivotTable" Target="../pivotTables/pivotTable9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ivotTable" Target="../pivotTables/pivotTable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3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4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ivotTable" Target="../pivotTables/pivot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BB8EF-8DC0-41C3-A697-9D269FE1C53D}">
  <dimension ref="A1:S136"/>
  <sheetViews>
    <sheetView zoomScale="70" zoomScaleNormal="70" workbookViewId="0">
      <pane ySplit="1" topLeftCell="A2" activePane="bottomLeft" state="frozen"/>
      <selection pane="bottomLeft" activeCell="A2" sqref="A2:A109"/>
    </sheetView>
  </sheetViews>
  <sheetFormatPr baseColWidth="10" defaultRowHeight="15" x14ac:dyDescent="0.25"/>
  <cols>
    <col min="1" max="1" width="11.42578125" style="1"/>
    <col min="2" max="3" width="11.42578125" style="1" customWidth="1"/>
    <col min="4" max="4" width="18.140625" style="1" bestFit="1" customWidth="1"/>
    <col min="5" max="5" width="18.42578125" style="1" bestFit="1" customWidth="1"/>
    <col min="6" max="6" width="11.85546875" style="1" bestFit="1" customWidth="1"/>
    <col min="7" max="7" width="14.5703125" style="1" bestFit="1" customWidth="1"/>
    <col min="8" max="8" width="29" style="1" bestFit="1" customWidth="1"/>
    <col min="9" max="9" width="21.85546875" style="1" bestFit="1" customWidth="1"/>
    <col min="10" max="10" width="18" style="1" bestFit="1" customWidth="1"/>
    <col min="11" max="11" width="22" style="1" bestFit="1" customWidth="1"/>
    <col min="12" max="12" width="15.5703125" style="1" bestFit="1" customWidth="1"/>
    <col min="13" max="13" width="15.7109375" style="1" bestFit="1" customWidth="1"/>
    <col min="14" max="14" width="18.28515625" style="1" bestFit="1" customWidth="1"/>
    <col min="15" max="15" width="8.7109375" style="1" bestFit="1" customWidth="1"/>
    <col min="16" max="16" width="20" style="1" bestFit="1" customWidth="1"/>
    <col min="17" max="17" width="17.7109375" style="1" bestFit="1" customWidth="1"/>
    <col min="18" max="18" width="11.42578125" customWidth="1"/>
  </cols>
  <sheetData>
    <row r="1" spans="1:19" x14ac:dyDescent="0.25">
      <c r="A1" s="1" t="s">
        <v>0</v>
      </c>
      <c r="B1" s="11" t="s">
        <v>236</v>
      </c>
      <c r="C1" s="1" t="s">
        <v>107</v>
      </c>
      <c r="D1" s="11" t="s">
        <v>108</v>
      </c>
      <c r="E1" s="1" t="s">
        <v>109</v>
      </c>
      <c r="F1" s="1" t="s">
        <v>110</v>
      </c>
      <c r="G1" s="1" t="s">
        <v>111</v>
      </c>
      <c r="H1" s="1" t="s">
        <v>112</v>
      </c>
      <c r="I1" s="1" t="s">
        <v>113</v>
      </c>
      <c r="J1" s="1" t="s">
        <v>114</v>
      </c>
      <c r="K1" s="1" t="s">
        <v>115</v>
      </c>
      <c r="L1" s="1" t="s">
        <v>164</v>
      </c>
      <c r="M1" s="1" t="s">
        <v>165</v>
      </c>
      <c r="N1" s="11" t="s">
        <v>116</v>
      </c>
      <c r="O1" s="1" t="s">
        <v>117</v>
      </c>
      <c r="P1" s="1" t="s">
        <v>118</v>
      </c>
      <c r="Q1" s="11" t="s">
        <v>119</v>
      </c>
      <c r="R1" s="1" t="s">
        <v>128</v>
      </c>
      <c r="S1" s="11" t="s">
        <v>183</v>
      </c>
    </row>
    <row r="2" spans="1:19" x14ac:dyDescent="0.25">
      <c r="A2" s="2" t="s">
        <v>2</v>
      </c>
      <c r="B2" s="3" t="s">
        <v>100</v>
      </c>
      <c r="C2" s="1">
        <v>310</v>
      </c>
      <c r="D2" s="1" t="s">
        <v>120</v>
      </c>
      <c r="E2" s="1" t="s">
        <v>121</v>
      </c>
      <c r="F2" s="1" t="s">
        <v>122</v>
      </c>
      <c r="G2" s="1" t="s">
        <v>122</v>
      </c>
      <c r="H2" s="1" t="s">
        <v>123</v>
      </c>
      <c r="I2" s="1" t="s">
        <v>162</v>
      </c>
      <c r="J2" s="1" t="s">
        <v>149</v>
      </c>
      <c r="K2" s="1" t="s">
        <v>124</v>
      </c>
      <c r="L2" s="1" t="s">
        <v>136</v>
      </c>
      <c r="M2" s="1" t="s">
        <v>135</v>
      </c>
      <c r="N2" s="1">
        <v>11.8</v>
      </c>
      <c r="O2" s="1" t="s">
        <v>125</v>
      </c>
      <c r="P2" s="1" t="s">
        <v>126</v>
      </c>
      <c r="Q2" s="1" t="s">
        <v>127</v>
      </c>
      <c r="R2" s="4">
        <v>45420</v>
      </c>
      <c r="S2" s="1" t="s">
        <v>222</v>
      </c>
    </row>
    <row r="3" spans="1:19" x14ac:dyDescent="0.25">
      <c r="A3" s="2" t="s">
        <v>3</v>
      </c>
      <c r="B3" s="3" t="s">
        <v>101</v>
      </c>
      <c r="C3" s="1">
        <v>310</v>
      </c>
      <c r="D3" s="1" t="s">
        <v>120</v>
      </c>
      <c r="E3" s="1" t="s">
        <v>121</v>
      </c>
      <c r="F3" s="1" t="s">
        <v>122</v>
      </c>
      <c r="G3" s="1" t="s">
        <v>122</v>
      </c>
      <c r="H3" s="1" t="s">
        <v>123</v>
      </c>
      <c r="I3" s="1" t="s">
        <v>162</v>
      </c>
      <c r="J3" s="1" t="s">
        <v>149</v>
      </c>
      <c r="K3" s="1" t="s">
        <v>124</v>
      </c>
      <c r="L3" s="1" t="s">
        <v>136</v>
      </c>
      <c r="M3" s="1" t="s">
        <v>135</v>
      </c>
      <c r="N3" s="1">
        <v>11.8</v>
      </c>
      <c r="O3" s="1" t="s">
        <v>125</v>
      </c>
      <c r="P3" s="1" t="s">
        <v>126</v>
      </c>
      <c r="Q3" s="1" t="s">
        <v>127</v>
      </c>
      <c r="R3" s="4">
        <v>45420</v>
      </c>
      <c r="S3" s="1" t="s">
        <v>222</v>
      </c>
    </row>
    <row r="4" spans="1:19" ht="17.25" x14ac:dyDescent="0.25">
      <c r="A4" s="2" t="s">
        <v>4</v>
      </c>
      <c r="B4" s="3" t="s">
        <v>102</v>
      </c>
      <c r="C4" s="1">
        <v>1106</v>
      </c>
      <c r="D4" s="1" t="s">
        <v>129</v>
      </c>
      <c r="E4" s="1" t="s">
        <v>130</v>
      </c>
      <c r="F4" s="1" t="s">
        <v>131</v>
      </c>
      <c r="G4" s="1" t="s">
        <v>122</v>
      </c>
      <c r="H4" s="1" t="s">
        <v>123</v>
      </c>
      <c r="I4" s="1" t="s">
        <v>132</v>
      </c>
      <c r="J4" s="1" t="s">
        <v>149</v>
      </c>
      <c r="K4" s="1" t="s">
        <v>133</v>
      </c>
      <c r="L4" s="1" t="s">
        <v>137</v>
      </c>
      <c r="M4" s="1" t="s">
        <v>134</v>
      </c>
      <c r="N4" s="1">
        <v>10</v>
      </c>
      <c r="O4" s="1" t="s">
        <v>125</v>
      </c>
      <c r="P4" s="1" t="s">
        <v>138</v>
      </c>
      <c r="Q4" s="1" t="s">
        <v>139</v>
      </c>
      <c r="R4" s="4">
        <v>45060</v>
      </c>
      <c r="S4" s="1" t="s">
        <v>222</v>
      </c>
    </row>
    <row r="5" spans="1:19" ht="17.25" x14ac:dyDescent="0.25">
      <c r="A5" s="2" t="s">
        <v>5</v>
      </c>
      <c r="B5" s="3" t="s">
        <v>102</v>
      </c>
      <c r="C5" s="1">
        <v>1106</v>
      </c>
      <c r="D5" s="1" t="s">
        <v>129</v>
      </c>
      <c r="E5" s="1" t="s">
        <v>130</v>
      </c>
      <c r="F5" s="1" t="s">
        <v>131</v>
      </c>
      <c r="G5" s="1" t="s">
        <v>122</v>
      </c>
      <c r="H5" s="1" t="s">
        <v>123</v>
      </c>
      <c r="I5" s="1" t="s">
        <v>132</v>
      </c>
      <c r="J5" s="1" t="s">
        <v>149</v>
      </c>
      <c r="K5" s="1" t="s">
        <v>133</v>
      </c>
      <c r="L5" s="1" t="s">
        <v>137</v>
      </c>
      <c r="M5" s="1" t="s">
        <v>134</v>
      </c>
      <c r="N5" s="1">
        <v>10</v>
      </c>
      <c r="O5" s="1" t="s">
        <v>125</v>
      </c>
      <c r="P5" s="1" t="s">
        <v>138</v>
      </c>
      <c r="Q5" s="1" t="s">
        <v>139</v>
      </c>
      <c r="R5" s="4">
        <v>45060</v>
      </c>
      <c r="S5" s="1" t="s">
        <v>222</v>
      </c>
    </row>
    <row r="6" spans="1:19" ht="17.25" x14ac:dyDescent="0.25">
      <c r="A6" s="2" t="s">
        <v>6</v>
      </c>
      <c r="B6" s="3" t="s">
        <v>102</v>
      </c>
      <c r="C6" s="1">
        <v>1106</v>
      </c>
      <c r="D6" s="1" t="s">
        <v>129</v>
      </c>
      <c r="E6" s="1" t="s">
        <v>130</v>
      </c>
      <c r="F6" s="1" t="s">
        <v>131</v>
      </c>
      <c r="G6" s="1" t="s">
        <v>122</v>
      </c>
      <c r="H6" s="1" t="s">
        <v>123</v>
      </c>
      <c r="I6" s="1" t="s">
        <v>132</v>
      </c>
      <c r="J6" s="1" t="s">
        <v>149</v>
      </c>
      <c r="K6" s="1" t="s">
        <v>133</v>
      </c>
      <c r="L6" s="1" t="s">
        <v>137</v>
      </c>
      <c r="M6" s="1" t="s">
        <v>134</v>
      </c>
      <c r="N6" s="1">
        <v>10</v>
      </c>
      <c r="O6" s="1" t="s">
        <v>125</v>
      </c>
      <c r="P6" s="1" t="s">
        <v>138</v>
      </c>
      <c r="Q6" s="1" t="s">
        <v>139</v>
      </c>
      <c r="R6" s="4">
        <v>45060</v>
      </c>
      <c r="S6" s="1" t="s">
        <v>222</v>
      </c>
    </row>
    <row r="7" spans="1:19" ht="17.25" x14ac:dyDescent="0.25">
      <c r="A7" s="2" t="s">
        <v>7</v>
      </c>
      <c r="B7" s="3" t="s">
        <v>102</v>
      </c>
      <c r="C7" s="1">
        <v>577</v>
      </c>
      <c r="D7" s="1" t="s">
        <v>129</v>
      </c>
      <c r="E7" s="1" t="s">
        <v>130</v>
      </c>
      <c r="F7" s="1" t="s">
        <v>122</v>
      </c>
      <c r="G7" s="1" t="s">
        <v>140</v>
      </c>
      <c r="H7" s="1" t="s">
        <v>123</v>
      </c>
      <c r="I7" s="1" t="s">
        <v>132</v>
      </c>
      <c r="J7" s="1" t="s">
        <v>149</v>
      </c>
      <c r="K7" s="1" t="s">
        <v>141</v>
      </c>
      <c r="L7" s="1" t="s">
        <v>142</v>
      </c>
      <c r="M7" s="1" t="s">
        <v>143</v>
      </c>
      <c r="N7" s="1">
        <v>12</v>
      </c>
      <c r="O7" s="1" t="s">
        <v>125</v>
      </c>
      <c r="P7" s="1" t="s">
        <v>138</v>
      </c>
      <c r="Q7" s="1" t="s">
        <v>139</v>
      </c>
      <c r="R7" s="4">
        <v>45061</v>
      </c>
      <c r="S7" s="1" t="s">
        <v>222</v>
      </c>
    </row>
    <row r="8" spans="1:19" ht="17.25" x14ac:dyDescent="0.25">
      <c r="A8" s="2" t="s">
        <v>8</v>
      </c>
      <c r="B8" s="3" t="s">
        <v>101</v>
      </c>
      <c r="C8" s="1">
        <v>577</v>
      </c>
      <c r="D8" s="1" t="s">
        <v>129</v>
      </c>
      <c r="E8" s="1" t="s">
        <v>130</v>
      </c>
      <c r="F8" s="1" t="s">
        <v>122</v>
      </c>
      <c r="G8" s="1" t="s">
        <v>140</v>
      </c>
      <c r="H8" s="1" t="s">
        <v>123</v>
      </c>
      <c r="I8" s="1" t="s">
        <v>132</v>
      </c>
      <c r="J8" s="1" t="s">
        <v>149</v>
      </c>
      <c r="K8" s="1" t="s">
        <v>141</v>
      </c>
      <c r="L8" s="1" t="s">
        <v>142</v>
      </c>
      <c r="M8" s="1" t="s">
        <v>143</v>
      </c>
      <c r="N8" s="1">
        <v>12</v>
      </c>
      <c r="O8" s="1" t="s">
        <v>125</v>
      </c>
      <c r="P8" s="1" t="s">
        <v>138</v>
      </c>
      <c r="Q8" s="1" t="s">
        <v>139</v>
      </c>
      <c r="R8" s="4">
        <v>45061</v>
      </c>
      <c r="S8" s="1" t="s">
        <v>222</v>
      </c>
    </row>
    <row r="9" spans="1:19" ht="17.25" x14ac:dyDescent="0.25">
      <c r="A9" s="2" t="s">
        <v>9</v>
      </c>
      <c r="B9" s="3" t="s">
        <v>101</v>
      </c>
      <c r="C9" s="1">
        <v>577</v>
      </c>
      <c r="D9" s="1" t="s">
        <v>129</v>
      </c>
      <c r="E9" s="1" t="s">
        <v>130</v>
      </c>
      <c r="F9" s="1" t="s">
        <v>122</v>
      </c>
      <c r="G9" s="1" t="s">
        <v>140</v>
      </c>
      <c r="H9" s="1" t="s">
        <v>123</v>
      </c>
      <c r="I9" s="1" t="s">
        <v>132</v>
      </c>
      <c r="J9" s="1" t="s">
        <v>149</v>
      </c>
      <c r="K9" s="1" t="s">
        <v>141</v>
      </c>
      <c r="L9" s="1" t="s">
        <v>142</v>
      </c>
      <c r="M9" s="1" t="s">
        <v>143</v>
      </c>
      <c r="N9" s="1">
        <v>12</v>
      </c>
      <c r="O9" s="1" t="s">
        <v>125</v>
      </c>
      <c r="P9" s="1" t="s">
        <v>138</v>
      </c>
      <c r="Q9" s="1" t="s">
        <v>139</v>
      </c>
      <c r="R9" s="4">
        <v>45061</v>
      </c>
      <c r="S9" s="1" t="s">
        <v>222</v>
      </c>
    </row>
    <row r="10" spans="1:19" x14ac:dyDescent="0.25">
      <c r="A10" s="2" t="s">
        <v>10</v>
      </c>
      <c r="B10" s="3" t="s">
        <v>100</v>
      </c>
      <c r="C10" s="1">
        <v>280</v>
      </c>
      <c r="D10" s="1" t="s">
        <v>120</v>
      </c>
      <c r="E10" s="1" t="s">
        <v>125</v>
      </c>
      <c r="F10" s="1" t="s">
        <v>125</v>
      </c>
      <c r="G10" s="1" t="s">
        <v>125</v>
      </c>
      <c r="H10" s="1" t="s">
        <v>145</v>
      </c>
      <c r="I10" s="1" t="s">
        <v>146</v>
      </c>
      <c r="J10" s="1" t="s">
        <v>125</v>
      </c>
      <c r="K10" s="1" t="s">
        <v>147</v>
      </c>
      <c r="L10" s="1" t="s">
        <v>125</v>
      </c>
      <c r="M10" s="1" t="s">
        <v>125</v>
      </c>
      <c r="N10" s="1" t="s">
        <v>125</v>
      </c>
      <c r="O10" s="1" t="s">
        <v>125</v>
      </c>
      <c r="P10" s="1" t="s">
        <v>138</v>
      </c>
      <c r="Q10" s="1" t="s">
        <v>144</v>
      </c>
      <c r="R10" s="4">
        <v>45052</v>
      </c>
      <c r="S10" s="1" t="s">
        <v>222</v>
      </c>
    </row>
    <row r="11" spans="1:19" x14ac:dyDescent="0.25">
      <c r="A11" s="2" t="s">
        <v>11</v>
      </c>
      <c r="B11" s="3" t="s">
        <v>100</v>
      </c>
      <c r="C11" s="1">
        <v>280</v>
      </c>
      <c r="D11" s="1" t="s">
        <v>120</v>
      </c>
      <c r="E11" s="1" t="s">
        <v>125</v>
      </c>
      <c r="F11" s="1" t="s">
        <v>125</v>
      </c>
      <c r="G11" s="1" t="s">
        <v>125</v>
      </c>
      <c r="H11" s="1" t="s">
        <v>145</v>
      </c>
      <c r="I11" s="1" t="s">
        <v>146</v>
      </c>
      <c r="J11" s="1" t="s">
        <v>125</v>
      </c>
      <c r="K11" s="1" t="s">
        <v>147</v>
      </c>
      <c r="L11" s="1" t="s">
        <v>125</v>
      </c>
      <c r="M11" s="1" t="s">
        <v>125</v>
      </c>
      <c r="N11" s="1" t="s">
        <v>125</v>
      </c>
      <c r="O11" s="1" t="s">
        <v>125</v>
      </c>
      <c r="P11" s="1" t="s">
        <v>138</v>
      </c>
      <c r="Q11" s="1" t="s">
        <v>144</v>
      </c>
      <c r="R11" s="4">
        <v>45052</v>
      </c>
      <c r="S11" s="1" t="s">
        <v>222</v>
      </c>
    </row>
    <row r="12" spans="1:19" x14ac:dyDescent="0.25">
      <c r="A12" s="2" t="s">
        <v>12</v>
      </c>
      <c r="B12" s="3" t="s">
        <v>100</v>
      </c>
      <c r="C12" s="1">
        <v>280</v>
      </c>
      <c r="D12" s="1" t="s">
        <v>120</v>
      </c>
      <c r="E12" s="1" t="s">
        <v>125</v>
      </c>
      <c r="F12" s="1" t="s">
        <v>125</v>
      </c>
      <c r="G12" s="1" t="s">
        <v>125</v>
      </c>
      <c r="H12" s="1" t="s">
        <v>145</v>
      </c>
      <c r="I12" s="1" t="s">
        <v>146</v>
      </c>
      <c r="J12" s="1" t="s">
        <v>125</v>
      </c>
      <c r="K12" s="1" t="s">
        <v>147</v>
      </c>
      <c r="L12" s="1" t="s">
        <v>125</v>
      </c>
      <c r="M12" s="1" t="s">
        <v>125</v>
      </c>
      <c r="N12" s="1" t="s">
        <v>125</v>
      </c>
      <c r="O12" s="1" t="s">
        <v>125</v>
      </c>
      <c r="P12" s="1" t="s">
        <v>138</v>
      </c>
      <c r="Q12" s="1" t="s">
        <v>144</v>
      </c>
      <c r="R12" s="4">
        <v>45052</v>
      </c>
      <c r="S12" s="1" t="s">
        <v>222</v>
      </c>
    </row>
    <row r="13" spans="1:19" x14ac:dyDescent="0.25">
      <c r="A13" s="2" t="s">
        <v>13</v>
      </c>
      <c r="B13" s="3" t="s">
        <v>101</v>
      </c>
      <c r="C13" s="1">
        <v>367</v>
      </c>
      <c r="D13" s="1" t="s">
        <v>120</v>
      </c>
      <c r="E13" s="1" t="s">
        <v>121</v>
      </c>
      <c r="F13" s="1" t="s">
        <v>122</v>
      </c>
      <c r="G13" s="1" t="s">
        <v>122</v>
      </c>
      <c r="H13" s="1" t="s">
        <v>123</v>
      </c>
      <c r="I13" s="1" t="s">
        <v>132</v>
      </c>
      <c r="J13" s="1" t="s">
        <v>148</v>
      </c>
      <c r="K13" s="1" t="s">
        <v>147</v>
      </c>
      <c r="L13" s="1" t="s">
        <v>150</v>
      </c>
      <c r="M13" s="1">
        <v>0.75</v>
      </c>
      <c r="N13" s="1">
        <v>13.2</v>
      </c>
      <c r="O13" s="1" t="s">
        <v>125</v>
      </c>
      <c r="P13" s="1" t="s">
        <v>138</v>
      </c>
      <c r="Q13" s="1" t="s">
        <v>144</v>
      </c>
      <c r="R13" s="4">
        <v>45066</v>
      </c>
      <c r="S13" s="1" t="s">
        <v>222</v>
      </c>
    </row>
    <row r="14" spans="1:19" x14ac:dyDescent="0.25">
      <c r="A14" s="2" t="s">
        <v>14</v>
      </c>
      <c r="B14" s="3" t="s">
        <v>101</v>
      </c>
      <c r="C14" s="1">
        <v>367</v>
      </c>
      <c r="D14" s="1" t="s">
        <v>120</v>
      </c>
      <c r="E14" s="1" t="s">
        <v>121</v>
      </c>
      <c r="F14" s="1" t="s">
        <v>122</v>
      </c>
      <c r="G14" s="1" t="s">
        <v>122</v>
      </c>
      <c r="H14" s="1" t="s">
        <v>123</v>
      </c>
      <c r="I14" s="1" t="s">
        <v>132</v>
      </c>
      <c r="J14" s="1" t="s">
        <v>148</v>
      </c>
      <c r="K14" s="1" t="s">
        <v>147</v>
      </c>
      <c r="L14" s="1" t="s">
        <v>150</v>
      </c>
      <c r="M14" s="1">
        <v>0.75</v>
      </c>
      <c r="N14" s="1">
        <v>13.2</v>
      </c>
      <c r="O14" s="1" t="s">
        <v>125</v>
      </c>
      <c r="P14" s="1" t="s">
        <v>138</v>
      </c>
      <c r="Q14" s="1" t="s">
        <v>144</v>
      </c>
      <c r="R14" s="4">
        <v>45066</v>
      </c>
      <c r="S14" s="1" t="s">
        <v>222</v>
      </c>
    </row>
    <row r="15" spans="1:19" x14ac:dyDescent="0.25">
      <c r="A15" s="2" t="s">
        <v>15</v>
      </c>
      <c r="B15" s="3" t="s">
        <v>101</v>
      </c>
      <c r="C15" s="1">
        <v>383</v>
      </c>
      <c r="D15" s="1" t="s">
        <v>120</v>
      </c>
      <c r="E15" s="1" t="s">
        <v>152</v>
      </c>
      <c r="F15" s="1" t="s">
        <v>122</v>
      </c>
      <c r="G15" s="1" t="s">
        <v>140</v>
      </c>
      <c r="H15" s="1" t="s">
        <v>168</v>
      </c>
      <c r="I15" s="1" t="s">
        <v>132</v>
      </c>
      <c r="J15" s="1" t="s">
        <v>153</v>
      </c>
      <c r="K15" s="1" t="s">
        <v>147</v>
      </c>
      <c r="L15" s="1" t="s">
        <v>154</v>
      </c>
      <c r="M15" s="1">
        <v>0.5</v>
      </c>
      <c r="N15" s="1" t="s">
        <v>125</v>
      </c>
      <c r="O15" s="1" t="s">
        <v>125</v>
      </c>
      <c r="P15" s="1" t="s">
        <v>138</v>
      </c>
      <c r="Q15" s="1" t="s">
        <v>127</v>
      </c>
      <c r="R15" s="4">
        <v>45075</v>
      </c>
      <c r="S15" s="1" t="s">
        <v>222</v>
      </c>
    </row>
    <row r="16" spans="1:19" x14ac:dyDescent="0.25">
      <c r="A16" s="2" t="s">
        <v>16</v>
      </c>
      <c r="B16" s="3" t="s">
        <v>101</v>
      </c>
      <c r="C16" s="1">
        <v>1338</v>
      </c>
      <c r="D16" s="1" t="s">
        <v>155</v>
      </c>
      <c r="E16" s="1" t="s">
        <v>156</v>
      </c>
      <c r="F16" s="1" t="s">
        <v>131</v>
      </c>
      <c r="G16" s="1" t="s">
        <v>140</v>
      </c>
      <c r="H16" s="1" t="s">
        <v>123</v>
      </c>
      <c r="I16" s="1" t="s">
        <v>132</v>
      </c>
      <c r="J16" s="1" t="s">
        <v>149</v>
      </c>
      <c r="K16" s="1" t="s">
        <v>157</v>
      </c>
      <c r="L16" s="1" t="s">
        <v>125</v>
      </c>
      <c r="M16" s="1" t="s">
        <v>125</v>
      </c>
      <c r="N16" s="1">
        <v>14.3</v>
      </c>
      <c r="O16" s="1">
        <v>6.64</v>
      </c>
      <c r="P16" s="1" t="s">
        <v>138</v>
      </c>
      <c r="Q16" s="1" t="s">
        <v>158</v>
      </c>
      <c r="R16" s="4">
        <v>45071</v>
      </c>
      <c r="S16" s="1" t="s">
        <v>186</v>
      </c>
    </row>
    <row r="17" spans="1:19" x14ac:dyDescent="0.25">
      <c r="A17" s="2" t="s">
        <v>17</v>
      </c>
      <c r="B17" s="3" t="s">
        <v>101</v>
      </c>
      <c r="C17" s="1">
        <v>1338</v>
      </c>
      <c r="D17" s="1" t="s">
        <v>155</v>
      </c>
      <c r="E17" s="1" t="s">
        <v>156</v>
      </c>
      <c r="F17" s="1" t="s">
        <v>131</v>
      </c>
      <c r="G17" s="1" t="s">
        <v>140</v>
      </c>
      <c r="H17" s="1" t="s">
        <v>123</v>
      </c>
      <c r="I17" s="1" t="s">
        <v>132</v>
      </c>
      <c r="J17" s="1" t="s">
        <v>149</v>
      </c>
      <c r="K17" s="1" t="s">
        <v>157</v>
      </c>
      <c r="L17" s="1" t="s">
        <v>125</v>
      </c>
      <c r="M17" s="1" t="s">
        <v>125</v>
      </c>
      <c r="N17" s="1">
        <v>14.3</v>
      </c>
      <c r="O17" s="1">
        <v>6.64</v>
      </c>
      <c r="P17" s="1" t="s">
        <v>138</v>
      </c>
      <c r="Q17" s="1" t="s">
        <v>158</v>
      </c>
      <c r="R17" s="4">
        <v>45071</v>
      </c>
      <c r="S17" s="1" t="s">
        <v>186</v>
      </c>
    </row>
    <row r="18" spans="1:19" x14ac:dyDescent="0.25">
      <c r="A18" s="2" t="s">
        <v>18</v>
      </c>
      <c r="B18" s="3" t="s">
        <v>102</v>
      </c>
      <c r="C18" s="1">
        <v>1338</v>
      </c>
      <c r="D18" s="1" t="s">
        <v>155</v>
      </c>
      <c r="E18" s="1" t="s">
        <v>156</v>
      </c>
      <c r="F18" s="1" t="s">
        <v>131</v>
      </c>
      <c r="G18" s="1" t="s">
        <v>140</v>
      </c>
      <c r="H18" s="1" t="s">
        <v>123</v>
      </c>
      <c r="I18" s="1" t="s">
        <v>132</v>
      </c>
      <c r="J18" s="1" t="s">
        <v>149</v>
      </c>
      <c r="K18" s="1" t="s">
        <v>157</v>
      </c>
      <c r="L18" s="1" t="s">
        <v>125</v>
      </c>
      <c r="M18" s="1" t="s">
        <v>125</v>
      </c>
      <c r="N18" s="1">
        <v>14.3</v>
      </c>
      <c r="O18" s="1">
        <v>6.64</v>
      </c>
      <c r="P18" s="1" t="s">
        <v>138</v>
      </c>
      <c r="Q18" s="1" t="s">
        <v>158</v>
      </c>
      <c r="R18" s="4">
        <v>45071</v>
      </c>
      <c r="S18" s="1" t="s">
        <v>186</v>
      </c>
    </row>
    <row r="19" spans="1:19" x14ac:dyDescent="0.25">
      <c r="A19" s="2" t="s">
        <v>19</v>
      </c>
      <c r="B19" s="3" t="s">
        <v>101</v>
      </c>
      <c r="C19" s="1">
        <v>1338</v>
      </c>
      <c r="D19" s="1" t="s">
        <v>155</v>
      </c>
      <c r="E19" s="1" t="s">
        <v>156</v>
      </c>
      <c r="F19" s="1" t="s">
        <v>131</v>
      </c>
      <c r="G19" s="1" t="s">
        <v>140</v>
      </c>
      <c r="H19" s="1" t="s">
        <v>123</v>
      </c>
      <c r="I19" s="1" t="s">
        <v>132</v>
      </c>
      <c r="J19" s="1" t="s">
        <v>149</v>
      </c>
      <c r="K19" s="1" t="s">
        <v>157</v>
      </c>
      <c r="L19" s="1" t="s">
        <v>125</v>
      </c>
      <c r="M19" s="1" t="s">
        <v>125</v>
      </c>
      <c r="N19" s="1">
        <v>14.3</v>
      </c>
      <c r="O19" s="1">
        <v>6.64</v>
      </c>
      <c r="P19" s="1" t="s">
        <v>138</v>
      </c>
      <c r="Q19" s="1" t="s">
        <v>158</v>
      </c>
      <c r="R19" s="4">
        <v>45071</v>
      </c>
      <c r="S19" s="1" t="s">
        <v>186</v>
      </c>
    </row>
    <row r="20" spans="1:19" x14ac:dyDescent="0.25">
      <c r="A20" s="2" t="s">
        <v>20</v>
      </c>
      <c r="B20" s="3" t="s">
        <v>101</v>
      </c>
      <c r="C20" s="1">
        <v>1338</v>
      </c>
      <c r="D20" s="1" t="s">
        <v>155</v>
      </c>
      <c r="E20" s="1" t="s">
        <v>156</v>
      </c>
      <c r="F20" s="1" t="s">
        <v>131</v>
      </c>
      <c r="G20" s="1" t="s">
        <v>140</v>
      </c>
      <c r="H20" s="1" t="s">
        <v>123</v>
      </c>
      <c r="I20" s="1" t="s">
        <v>132</v>
      </c>
      <c r="J20" s="1" t="s">
        <v>149</v>
      </c>
      <c r="K20" s="1" t="s">
        <v>157</v>
      </c>
      <c r="L20" s="1" t="s">
        <v>125</v>
      </c>
      <c r="M20" s="1" t="s">
        <v>125</v>
      </c>
      <c r="N20" s="1">
        <v>14.3</v>
      </c>
      <c r="O20" s="1">
        <v>6.64</v>
      </c>
      <c r="P20" s="1" t="s">
        <v>138</v>
      </c>
      <c r="Q20" s="1" t="s">
        <v>158</v>
      </c>
      <c r="R20" s="4">
        <v>45071</v>
      </c>
      <c r="S20" s="1" t="s">
        <v>186</v>
      </c>
    </row>
    <row r="21" spans="1:19" x14ac:dyDescent="0.25">
      <c r="A21" s="2" t="s">
        <v>21</v>
      </c>
      <c r="B21" s="3">
        <v>10</v>
      </c>
      <c r="C21" s="1">
        <v>540</v>
      </c>
      <c r="D21" s="1" t="s">
        <v>120</v>
      </c>
      <c r="E21" s="1" t="s">
        <v>156</v>
      </c>
      <c r="F21" s="1" t="s">
        <v>122</v>
      </c>
      <c r="G21" s="1" t="s">
        <v>159</v>
      </c>
      <c r="H21" s="1" t="s">
        <v>160</v>
      </c>
      <c r="I21" s="1" t="s">
        <v>161</v>
      </c>
      <c r="J21" s="1" t="s">
        <v>153</v>
      </c>
      <c r="K21" s="1" t="s">
        <v>124</v>
      </c>
      <c r="L21" s="1" t="s">
        <v>163</v>
      </c>
      <c r="M21" s="1" t="s">
        <v>151</v>
      </c>
      <c r="N21" s="1">
        <v>10</v>
      </c>
      <c r="O21" s="1">
        <v>7</v>
      </c>
      <c r="P21" s="1" t="s">
        <v>166</v>
      </c>
      <c r="Q21" s="1" t="s">
        <v>167</v>
      </c>
      <c r="R21" s="4">
        <v>45069</v>
      </c>
      <c r="S21" s="1" t="s">
        <v>222</v>
      </c>
    </row>
    <row r="22" spans="1:19" x14ac:dyDescent="0.25">
      <c r="A22" s="2" t="s">
        <v>22</v>
      </c>
      <c r="B22" s="3">
        <v>10</v>
      </c>
      <c r="C22" s="1">
        <v>540</v>
      </c>
      <c r="D22" s="1" t="s">
        <v>120</v>
      </c>
      <c r="E22" s="1" t="s">
        <v>156</v>
      </c>
      <c r="F22" s="1" t="s">
        <v>122</v>
      </c>
      <c r="G22" s="1" t="s">
        <v>159</v>
      </c>
      <c r="H22" s="1" t="s">
        <v>160</v>
      </c>
      <c r="I22" s="1" t="s">
        <v>161</v>
      </c>
      <c r="J22" s="1" t="s">
        <v>153</v>
      </c>
      <c r="K22" s="1" t="s">
        <v>124</v>
      </c>
      <c r="L22" s="1" t="s">
        <v>163</v>
      </c>
      <c r="M22" s="1" t="s">
        <v>151</v>
      </c>
      <c r="N22" s="1">
        <v>10</v>
      </c>
      <c r="O22" s="1">
        <v>7</v>
      </c>
      <c r="P22" s="1" t="s">
        <v>166</v>
      </c>
      <c r="Q22" s="1" t="s">
        <v>167</v>
      </c>
      <c r="R22" s="4">
        <v>45069</v>
      </c>
      <c r="S22" s="1" t="s">
        <v>222</v>
      </c>
    </row>
    <row r="23" spans="1:19" x14ac:dyDescent="0.25">
      <c r="A23" s="2" t="s">
        <v>23</v>
      </c>
      <c r="B23" s="3">
        <v>10</v>
      </c>
      <c r="C23" s="1">
        <v>540</v>
      </c>
      <c r="D23" s="1" t="s">
        <v>120</v>
      </c>
      <c r="E23" s="1" t="s">
        <v>156</v>
      </c>
      <c r="F23" s="1" t="s">
        <v>122</v>
      </c>
      <c r="G23" s="1" t="s">
        <v>159</v>
      </c>
      <c r="H23" s="1" t="s">
        <v>160</v>
      </c>
      <c r="I23" s="1" t="s">
        <v>161</v>
      </c>
      <c r="J23" s="1" t="s">
        <v>153</v>
      </c>
      <c r="K23" s="1" t="s">
        <v>124</v>
      </c>
      <c r="L23" s="1" t="s">
        <v>163</v>
      </c>
      <c r="M23" s="1" t="s">
        <v>151</v>
      </c>
      <c r="N23" s="1">
        <v>10</v>
      </c>
      <c r="O23" s="1">
        <v>7</v>
      </c>
      <c r="P23" s="1" t="s">
        <v>166</v>
      </c>
      <c r="Q23" s="1" t="s">
        <v>167</v>
      </c>
      <c r="R23" s="4">
        <v>45069</v>
      </c>
      <c r="S23" s="1" t="s">
        <v>222</v>
      </c>
    </row>
    <row r="24" spans="1:19" x14ac:dyDescent="0.25">
      <c r="A24" s="2" t="s">
        <v>24</v>
      </c>
      <c r="B24" s="3" t="s">
        <v>100</v>
      </c>
      <c r="C24" s="1">
        <v>248</v>
      </c>
      <c r="D24" s="1" t="s">
        <v>120</v>
      </c>
      <c r="E24" s="1" t="s">
        <v>156</v>
      </c>
      <c r="F24" s="1" t="s">
        <v>122</v>
      </c>
      <c r="G24" s="1" t="s">
        <v>122</v>
      </c>
      <c r="H24" s="1" t="s">
        <v>168</v>
      </c>
      <c r="I24" s="1" t="s">
        <v>132</v>
      </c>
      <c r="J24" s="1" t="s">
        <v>153</v>
      </c>
      <c r="K24" s="1" t="s">
        <v>147</v>
      </c>
      <c r="L24" s="1" t="s">
        <v>125</v>
      </c>
      <c r="M24" s="1" t="s">
        <v>125</v>
      </c>
      <c r="N24" s="1">
        <v>15.7</v>
      </c>
      <c r="O24" s="1">
        <v>8.3000000000000007</v>
      </c>
      <c r="P24" s="1" t="s">
        <v>138</v>
      </c>
      <c r="Q24" s="1" t="s">
        <v>158</v>
      </c>
      <c r="R24" s="4">
        <v>45090</v>
      </c>
      <c r="S24" s="1" t="s">
        <v>185</v>
      </c>
    </row>
    <row r="25" spans="1:19" x14ac:dyDescent="0.25">
      <c r="A25" s="2" t="s">
        <v>25</v>
      </c>
      <c r="B25" s="3" t="s">
        <v>101</v>
      </c>
      <c r="C25" s="1">
        <v>413</v>
      </c>
      <c r="D25" s="1" t="s">
        <v>120</v>
      </c>
      <c r="E25" s="1" t="s">
        <v>121</v>
      </c>
      <c r="F25" s="1" t="s">
        <v>122</v>
      </c>
      <c r="G25" s="1" t="s">
        <v>122</v>
      </c>
      <c r="H25" s="1" t="s">
        <v>123</v>
      </c>
      <c r="I25" s="1" t="s">
        <v>146</v>
      </c>
      <c r="J25" s="1" t="s">
        <v>149</v>
      </c>
      <c r="K25" s="1" t="s">
        <v>147</v>
      </c>
      <c r="L25" s="1" t="s">
        <v>169</v>
      </c>
      <c r="M25" s="1" t="s">
        <v>170</v>
      </c>
      <c r="N25" s="1">
        <v>19</v>
      </c>
      <c r="O25" s="1" t="s">
        <v>125</v>
      </c>
      <c r="P25" s="1" t="s">
        <v>171</v>
      </c>
      <c r="Q25" s="1" t="s">
        <v>172</v>
      </c>
      <c r="R25" s="4">
        <v>45100</v>
      </c>
      <c r="S25" s="1" t="s">
        <v>222</v>
      </c>
    </row>
    <row r="26" spans="1:19" x14ac:dyDescent="0.25">
      <c r="A26" s="2" t="s">
        <v>26</v>
      </c>
      <c r="B26" s="3" t="s">
        <v>101</v>
      </c>
      <c r="C26" s="1">
        <v>360</v>
      </c>
      <c r="D26" s="1" t="s">
        <v>120</v>
      </c>
      <c r="E26" s="1" t="s">
        <v>121</v>
      </c>
      <c r="F26" s="1" t="s">
        <v>131</v>
      </c>
      <c r="G26" s="1" t="s">
        <v>122</v>
      </c>
      <c r="H26" s="1" t="s">
        <v>160</v>
      </c>
      <c r="I26" s="1" t="s">
        <v>146</v>
      </c>
      <c r="J26" s="1" t="s">
        <v>153</v>
      </c>
      <c r="K26" s="1" t="s">
        <v>147</v>
      </c>
      <c r="L26" s="1" t="s">
        <v>163</v>
      </c>
      <c r="M26" s="1" t="s">
        <v>173</v>
      </c>
      <c r="N26" s="1">
        <v>17</v>
      </c>
      <c r="O26" s="1" t="s">
        <v>125</v>
      </c>
      <c r="P26" s="1" t="s">
        <v>171</v>
      </c>
      <c r="Q26" s="1" t="s">
        <v>158</v>
      </c>
      <c r="R26" s="4">
        <v>45102</v>
      </c>
      <c r="S26" s="1" t="s">
        <v>222</v>
      </c>
    </row>
    <row r="27" spans="1:19" x14ac:dyDescent="0.25">
      <c r="A27" s="2" t="s">
        <v>27</v>
      </c>
      <c r="B27" s="3" t="s">
        <v>103</v>
      </c>
      <c r="C27" s="1">
        <v>994</v>
      </c>
      <c r="D27" s="1" t="s">
        <v>155</v>
      </c>
      <c r="E27" s="1" t="s">
        <v>146</v>
      </c>
      <c r="F27" s="1" t="s">
        <v>131</v>
      </c>
      <c r="G27" s="1" t="s">
        <v>122</v>
      </c>
      <c r="H27" s="1" t="s">
        <v>160</v>
      </c>
      <c r="I27" s="1" t="s">
        <v>132</v>
      </c>
      <c r="J27" s="1" t="s">
        <v>153</v>
      </c>
      <c r="K27" s="1" t="s">
        <v>174</v>
      </c>
      <c r="L27" s="1" t="s">
        <v>125</v>
      </c>
      <c r="M27" s="1" t="s">
        <v>125</v>
      </c>
      <c r="N27" s="1" t="s">
        <v>125</v>
      </c>
      <c r="O27" s="1" t="s">
        <v>125</v>
      </c>
      <c r="P27" s="1" t="s">
        <v>138</v>
      </c>
      <c r="Q27" s="1" t="s">
        <v>127</v>
      </c>
      <c r="R27" s="4">
        <v>45104</v>
      </c>
      <c r="S27" s="1" t="s">
        <v>185</v>
      </c>
    </row>
    <row r="28" spans="1:19" x14ac:dyDescent="0.25">
      <c r="A28" s="2" t="s">
        <v>28</v>
      </c>
      <c r="B28" s="3" t="s">
        <v>101</v>
      </c>
      <c r="C28" s="1">
        <v>994</v>
      </c>
      <c r="D28" s="1" t="s">
        <v>155</v>
      </c>
      <c r="E28" s="1" t="s">
        <v>146</v>
      </c>
      <c r="F28" s="1" t="s">
        <v>131</v>
      </c>
      <c r="G28" s="1" t="s">
        <v>122</v>
      </c>
      <c r="H28" s="1" t="s">
        <v>160</v>
      </c>
      <c r="I28" s="1" t="s">
        <v>132</v>
      </c>
      <c r="J28" s="1" t="s">
        <v>153</v>
      </c>
      <c r="K28" s="1" t="s">
        <v>174</v>
      </c>
      <c r="L28" s="1" t="s">
        <v>125</v>
      </c>
      <c r="M28" s="1" t="s">
        <v>125</v>
      </c>
      <c r="N28" s="1" t="s">
        <v>125</v>
      </c>
      <c r="O28" s="1" t="s">
        <v>125</v>
      </c>
      <c r="P28" s="1" t="s">
        <v>138</v>
      </c>
      <c r="Q28" s="1" t="s">
        <v>127</v>
      </c>
      <c r="R28" s="4">
        <v>45104</v>
      </c>
      <c r="S28" s="1" t="s">
        <v>185</v>
      </c>
    </row>
    <row r="29" spans="1:19" x14ac:dyDescent="0.25">
      <c r="A29" s="2" t="s">
        <v>29</v>
      </c>
      <c r="B29" s="3" t="s">
        <v>101</v>
      </c>
      <c r="C29" s="1">
        <v>994</v>
      </c>
      <c r="D29" s="1" t="s">
        <v>155</v>
      </c>
      <c r="E29" s="1" t="s">
        <v>146</v>
      </c>
      <c r="F29" s="1" t="s">
        <v>131</v>
      </c>
      <c r="G29" s="1" t="s">
        <v>122</v>
      </c>
      <c r="H29" s="1" t="s">
        <v>160</v>
      </c>
      <c r="I29" s="1" t="s">
        <v>132</v>
      </c>
      <c r="J29" s="1" t="s">
        <v>153</v>
      </c>
      <c r="K29" s="1" t="s">
        <v>174</v>
      </c>
      <c r="L29" s="1" t="s">
        <v>125</v>
      </c>
      <c r="M29" s="1" t="s">
        <v>125</v>
      </c>
      <c r="N29" s="1" t="s">
        <v>125</v>
      </c>
      <c r="O29" s="1" t="s">
        <v>125</v>
      </c>
      <c r="P29" s="1" t="s">
        <v>138</v>
      </c>
      <c r="Q29" s="1" t="s">
        <v>127</v>
      </c>
      <c r="R29" s="4">
        <v>45104</v>
      </c>
      <c r="S29" s="1" t="s">
        <v>185</v>
      </c>
    </row>
    <row r="30" spans="1:19" x14ac:dyDescent="0.25">
      <c r="A30" s="2" t="s">
        <v>30</v>
      </c>
      <c r="B30" s="3" t="s">
        <v>101</v>
      </c>
      <c r="C30" s="1">
        <v>994</v>
      </c>
      <c r="D30" s="1" t="s">
        <v>155</v>
      </c>
      <c r="E30" s="1" t="s">
        <v>146</v>
      </c>
      <c r="F30" s="1" t="s">
        <v>131</v>
      </c>
      <c r="G30" s="1" t="s">
        <v>122</v>
      </c>
      <c r="H30" s="1" t="s">
        <v>160</v>
      </c>
      <c r="I30" s="1" t="s">
        <v>132</v>
      </c>
      <c r="J30" s="1" t="s">
        <v>153</v>
      </c>
      <c r="K30" s="1" t="s">
        <v>174</v>
      </c>
      <c r="L30" s="1" t="s">
        <v>125</v>
      </c>
      <c r="M30" s="1" t="s">
        <v>125</v>
      </c>
      <c r="N30" s="1" t="s">
        <v>125</v>
      </c>
      <c r="O30" s="1" t="s">
        <v>125</v>
      </c>
      <c r="P30" s="1" t="s">
        <v>138</v>
      </c>
      <c r="Q30" s="1" t="s">
        <v>127</v>
      </c>
      <c r="R30" s="4">
        <v>45104</v>
      </c>
      <c r="S30" s="1" t="s">
        <v>185</v>
      </c>
    </row>
    <row r="31" spans="1:19" x14ac:dyDescent="0.25">
      <c r="A31" s="2" t="s">
        <v>31</v>
      </c>
      <c r="B31" s="3" t="s">
        <v>101</v>
      </c>
      <c r="C31" s="1">
        <v>994</v>
      </c>
      <c r="D31" s="1" t="s">
        <v>155</v>
      </c>
      <c r="E31" s="1" t="s">
        <v>146</v>
      </c>
      <c r="F31" s="1" t="s">
        <v>131</v>
      </c>
      <c r="G31" s="1" t="s">
        <v>122</v>
      </c>
      <c r="H31" s="1" t="s">
        <v>160</v>
      </c>
      <c r="I31" s="1" t="s">
        <v>132</v>
      </c>
      <c r="J31" s="1" t="s">
        <v>153</v>
      </c>
      <c r="K31" s="1" t="s">
        <v>174</v>
      </c>
      <c r="L31" s="1" t="s">
        <v>125</v>
      </c>
      <c r="M31" s="1" t="s">
        <v>125</v>
      </c>
      <c r="N31" s="1" t="s">
        <v>125</v>
      </c>
      <c r="O31" s="1" t="s">
        <v>125</v>
      </c>
      <c r="P31" s="1" t="s">
        <v>138</v>
      </c>
      <c r="Q31" s="1" t="s">
        <v>127</v>
      </c>
      <c r="R31" s="4">
        <v>45104</v>
      </c>
      <c r="S31" s="1" t="s">
        <v>185</v>
      </c>
    </row>
    <row r="32" spans="1:19" x14ac:dyDescent="0.25">
      <c r="A32" s="2" t="s">
        <v>32</v>
      </c>
      <c r="B32" s="3" t="s">
        <v>101</v>
      </c>
      <c r="C32" s="1">
        <v>1796</v>
      </c>
      <c r="D32" s="1" t="s">
        <v>155</v>
      </c>
      <c r="E32" s="1" t="s">
        <v>156</v>
      </c>
      <c r="F32" s="1" t="s">
        <v>122</v>
      </c>
      <c r="G32" s="1" t="s">
        <v>122</v>
      </c>
      <c r="H32" s="1" t="s">
        <v>123</v>
      </c>
      <c r="I32" s="1" t="s">
        <v>162</v>
      </c>
      <c r="J32" s="1" t="s">
        <v>149</v>
      </c>
      <c r="K32" s="1" t="s">
        <v>133</v>
      </c>
      <c r="L32" s="1" t="s">
        <v>125</v>
      </c>
      <c r="M32" s="1" t="s">
        <v>175</v>
      </c>
      <c r="N32" s="1">
        <v>18</v>
      </c>
      <c r="O32" s="1" t="s">
        <v>125</v>
      </c>
      <c r="P32" s="1" t="s">
        <v>138</v>
      </c>
      <c r="Q32" s="1" t="s">
        <v>158</v>
      </c>
      <c r="R32" s="4">
        <v>45105</v>
      </c>
      <c r="S32" s="1" t="s">
        <v>222</v>
      </c>
    </row>
    <row r="33" spans="1:19" x14ac:dyDescent="0.25">
      <c r="A33" s="2" t="s">
        <v>33</v>
      </c>
      <c r="B33" s="3" t="s">
        <v>101</v>
      </c>
      <c r="C33" s="1">
        <v>1796</v>
      </c>
      <c r="D33" s="1" t="s">
        <v>155</v>
      </c>
      <c r="E33" s="1" t="s">
        <v>156</v>
      </c>
      <c r="F33" s="1" t="s">
        <v>122</v>
      </c>
      <c r="G33" s="1" t="s">
        <v>122</v>
      </c>
      <c r="H33" s="1" t="s">
        <v>123</v>
      </c>
      <c r="I33" s="1" t="s">
        <v>162</v>
      </c>
      <c r="J33" s="1" t="s">
        <v>149</v>
      </c>
      <c r="K33" s="1" t="s">
        <v>133</v>
      </c>
      <c r="L33" s="1" t="s">
        <v>125</v>
      </c>
      <c r="M33" s="1" t="s">
        <v>175</v>
      </c>
      <c r="N33" s="1">
        <v>18</v>
      </c>
      <c r="O33" s="1" t="s">
        <v>125</v>
      </c>
      <c r="P33" s="1" t="s">
        <v>138</v>
      </c>
      <c r="Q33" s="1" t="s">
        <v>158</v>
      </c>
      <c r="R33" s="4">
        <v>45105</v>
      </c>
      <c r="S33" s="1" t="s">
        <v>222</v>
      </c>
    </row>
    <row r="34" spans="1:19" x14ac:dyDescent="0.25">
      <c r="A34" s="2" t="s">
        <v>34</v>
      </c>
      <c r="B34" s="3" t="s">
        <v>101</v>
      </c>
      <c r="C34" s="1">
        <v>1796</v>
      </c>
      <c r="D34" s="1" t="s">
        <v>155</v>
      </c>
      <c r="E34" s="1" t="s">
        <v>156</v>
      </c>
      <c r="F34" s="1" t="s">
        <v>122</v>
      </c>
      <c r="G34" s="1" t="s">
        <v>122</v>
      </c>
      <c r="H34" s="1" t="s">
        <v>123</v>
      </c>
      <c r="I34" s="1" t="s">
        <v>162</v>
      </c>
      <c r="J34" s="1" t="s">
        <v>149</v>
      </c>
      <c r="K34" s="1" t="s">
        <v>133</v>
      </c>
      <c r="L34" s="1" t="s">
        <v>125</v>
      </c>
      <c r="M34" s="1" t="s">
        <v>175</v>
      </c>
      <c r="N34" s="1">
        <v>18</v>
      </c>
      <c r="O34" s="1" t="s">
        <v>125</v>
      </c>
      <c r="P34" s="1" t="s">
        <v>138</v>
      </c>
      <c r="Q34" s="1" t="s">
        <v>158</v>
      </c>
      <c r="R34" s="4">
        <v>45105</v>
      </c>
      <c r="S34" s="1" t="s">
        <v>222</v>
      </c>
    </row>
    <row r="35" spans="1:19" x14ac:dyDescent="0.25">
      <c r="A35" s="2" t="s">
        <v>35</v>
      </c>
      <c r="B35" s="3" t="s">
        <v>101</v>
      </c>
      <c r="C35" s="1">
        <v>1796</v>
      </c>
      <c r="D35" s="1" t="s">
        <v>155</v>
      </c>
      <c r="E35" s="1" t="s">
        <v>156</v>
      </c>
      <c r="F35" s="1" t="s">
        <v>122</v>
      </c>
      <c r="G35" s="1" t="s">
        <v>122</v>
      </c>
      <c r="H35" s="1" t="s">
        <v>123</v>
      </c>
      <c r="I35" s="1" t="s">
        <v>162</v>
      </c>
      <c r="J35" s="1" t="s">
        <v>149</v>
      </c>
      <c r="K35" s="1" t="s">
        <v>133</v>
      </c>
      <c r="L35" s="1" t="s">
        <v>125</v>
      </c>
      <c r="M35" s="1" t="s">
        <v>175</v>
      </c>
      <c r="N35" s="1">
        <v>18</v>
      </c>
      <c r="O35" s="1" t="s">
        <v>125</v>
      </c>
      <c r="P35" s="1" t="s">
        <v>138</v>
      </c>
      <c r="Q35" s="1" t="s">
        <v>158</v>
      </c>
      <c r="R35" s="4">
        <v>45105</v>
      </c>
      <c r="S35" s="1" t="s">
        <v>222</v>
      </c>
    </row>
    <row r="36" spans="1:19" x14ac:dyDescent="0.25">
      <c r="A36" s="2" t="s">
        <v>36</v>
      </c>
      <c r="B36" s="3" t="s">
        <v>101</v>
      </c>
      <c r="C36" s="1">
        <v>1796</v>
      </c>
      <c r="D36" s="1" t="s">
        <v>155</v>
      </c>
      <c r="E36" s="1" t="s">
        <v>156</v>
      </c>
      <c r="F36" s="1" t="s">
        <v>122</v>
      </c>
      <c r="G36" s="1" t="s">
        <v>122</v>
      </c>
      <c r="H36" s="1" t="s">
        <v>123</v>
      </c>
      <c r="I36" s="1" t="s">
        <v>162</v>
      </c>
      <c r="J36" s="1" t="s">
        <v>149</v>
      </c>
      <c r="K36" s="1" t="s">
        <v>133</v>
      </c>
      <c r="L36" s="1" t="s">
        <v>125</v>
      </c>
      <c r="M36" s="1" t="s">
        <v>175</v>
      </c>
      <c r="N36" s="1">
        <v>18</v>
      </c>
      <c r="O36" s="1" t="s">
        <v>125</v>
      </c>
      <c r="P36" s="1" t="s">
        <v>138</v>
      </c>
      <c r="Q36" s="1" t="s">
        <v>158</v>
      </c>
      <c r="R36" s="4">
        <v>45105</v>
      </c>
      <c r="S36" s="1" t="s">
        <v>222</v>
      </c>
    </row>
    <row r="37" spans="1:19" x14ac:dyDescent="0.25">
      <c r="A37" s="2" t="s">
        <v>37</v>
      </c>
      <c r="B37" s="3" t="s">
        <v>102</v>
      </c>
      <c r="C37" s="1">
        <v>1514</v>
      </c>
      <c r="D37" s="1" t="s">
        <v>155</v>
      </c>
      <c r="E37" s="1" t="s">
        <v>152</v>
      </c>
      <c r="F37" s="1" t="s">
        <v>131</v>
      </c>
      <c r="G37" s="1" t="s">
        <v>122</v>
      </c>
      <c r="H37" s="1" t="s">
        <v>123</v>
      </c>
      <c r="I37" s="1" t="s">
        <v>132</v>
      </c>
      <c r="J37" s="1" t="s">
        <v>153</v>
      </c>
      <c r="K37" s="1" t="s">
        <v>157</v>
      </c>
      <c r="L37" s="1" t="s">
        <v>125</v>
      </c>
      <c r="M37" s="1" t="s">
        <v>151</v>
      </c>
      <c r="N37" s="1">
        <v>16</v>
      </c>
      <c r="O37" s="1" t="s">
        <v>125</v>
      </c>
      <c r="P37" s="1" t="s">
        <v>138</v>
      </c>
      <c r="Q37" s="1" t="s">
        <v>158</v>
      </c>
      <c r="R37" s="4">
        <v>45106</v>
      </c>
      <c r="S37" s="1" t="s">
        <v>222</v>
      </c>
    </row>
    <row r="38" spans="1:19" x14ac:dyDescent="0.25">
      <c r="A38" s="2" t="s">
        <v>38</v>
      </c>
      <c r="B38" s="3" t="s">
        <v>102</v>
      </c>
      <c r="C38" s="1">
        <v>1514</v>
      </c>
      <c r="D38" s="1" t="s">
        <v>155</v>
      </c>
      <c r="E38" s="1" t="s">
        <v>152</v>
      </c>
      <c r="F38" s="1" t="s">
        <v>131</v>
      </c>
      <c r="G38" s="1" t="s">
        <v>122</v>
      </c>
      <c r="H38" s="1" t="s">
        <v>123</v>
      </c>
      <c r="I38" s="1" t="s">
        <v>132</v>
      </c>
      <c r="J38" s="1" t="s">
        <v>153</v>
      </c>
      <c r="K38" s="1" t="s">
        <v>157</v>
      </c>
      <c r="L38" s="1" t="s">
        <v>125</v>
      </c>
      <c r="M38" s="1" t="s">
        <v>151</v>
      </c>
      <c r="N38" s="1">
        <v>16</v>
      </c>
      <c r="O38" s="1" t="s">
        <v>125</v>
      </c>
      <c r="P38" s="1" t="s">
        <v>138</v>
      </c>
      <c r="Q38" s="1" t="s">
        <v>158</v>
      </c>
      <c r="R38" s="4">
        <v>45106</v>
      </c>
      <c r="S38" s="1" t="s">
        <v>222</v>
      </c>
    </row>
    <row r="39" spans="1:19" x14ac:dyDescent="0.25">
      <c r="A39" s="2" t="s">
        <v>39</v>
      </c>
      <c r="B39" s="3" t="s">
        <v>100</v>
      </c>
      <c r="C39" s="1">
        <v>1514</v>
      </c>
      <c r="D39" s="1" t="s">
        <v>155</v>
      </c>
      <c r="E39" s="1" t="s">
        <v>152</v>
      </c>
      <c r="F39" s="1" t="s">
        <v>131</v>
      </c>
      <c r="G39" s="1" t="s">
        <v>122</v>
      </c>
      <c r="H39" s="1" t="s">
        <v>123</v>
      </c>
      <c r="I39" s="1" t="s">
        <v>132</v>
      </c>
      <c r="J39" s="1" t="s">
        <v>153</v>
      </c>
      <c r="K39" s="1" t="s">
        <v>157</v>
      </c>
      <c r="L39" s="1" t="s">
        <v>125</v>
      </c>
      <c r="M39" s="1" t="s">
        <v>151</v>
      </c>
      <c r="N39" s="1">
        <v>16</v>
      </c>
      <c r="O39" s="1" t="s">
        <v>125</v>
      </c>
      <c r="P39" s="1" t="s">
        <v>138</v>
      </c>
      <c r="Q39" s="1" t="s">
        <v>158</v>
      </c>
      <c r="R39" s="4">
        <v>45106</v>
      </c>
      <c r="S39" s="1" t="s">
        <v>222</v>
      </c>
    </row>
    <row r="40" spans="1:19" x14ac:dyDescent="0.25">
      <c r="A40" s="2" t="s">
        <v>40</v>
      </c>
      <c r="B40" s="3" t="s">
        <v>102</v>
      </c>
      <c r="C40" s="1">
        <v>1514</v>
      </c>
      <c r="D40" s="1" t="s">
        <v>155</v>
      </c>
      <c r="E40" s="1" t="s">
        <v>152</v>
      </c>
      <c r="F40" s="1" t="s">
        <v>131</v>
      </c>
      <c r="G40" s="1" t="s">
        <v>122</v>
      </c>
      <c r="H40" s="1" t="s">
        <v>123</v>
      </c>
      <c r="I40" s="1" t="s">
        <v>132</v>
      </c>
      <c r="J40" s="1" t="s">
        <v>153</v>
      </c>
      <c r="K40" s="1" t="s">
        <v>157</v>
      </c>
      <c r="L40" s="1" t="s">
        <v>125</v>
      </c>
      <c r="M40" s="1" t="s">
        <v>151</v>
      </c>
      <c r="N40" s="1">
        <v>16</v>
      </c>
      <c r="O40" s="1" t="s">
        <v>125</v>
      </c>
      <c r="P40" s="1" t="s">
        <v>138</v>
      </c>
      <c r="Q40" s="1" t="s">
        <v>158</v>
      </c>
      <c r="R40" s="4">
        <v>45106</v>
      </c>
      <c r="S40" s="1" t="s">
        <v>222</v>
      </c>
    </row>
    <row r="41" spans="1:19" x14ac:dyDescent="0.25">
      <c r="A41" s="2" t="s">
        <v>41</v>
      </c>
      <c r="B41" s="3" t="s">
        <v>100</v>
      </c>
      <c r="C41" s="1">
        <v>1514</v>
      </c>
      <c r="D41" s="1" t="s">
        <v>155</v>
      </c>
      <c r="E41" s="1" t="s">
        <v>152</v>
      </c>
      <c r="F41" s="1" t="s">
        <v>131</v>
      </c>
      <c r="G41" s="1" t="s">
        <v>122</v>
      </c>
      <c r="H41" s="1" t="s">
        <v>123</v>
      </c>
      <c r="I41" s="1" t="s">
        <v>132</v>
      </c>
      <c r="J41" s="1" t="s">
        <v>153</v>
      </c>
      <c r="K41" s="1" t="s">
        <v>157</v>
      </c>
      <c r="L41" s="1" t="s">
        <v>125</v>
      </c>
      <c r="M41" s="1" t="s">
        <v>151</v>
      </c>
      <c r="N41" s="1">
        <v>16</v>
      </c>
      <c r="O41" s="1" t="s">
        <v>125</v>
      </c>
      <c r="P41" s="1" t="s">
        <v>138</v>
      </c>
      <c r="Q41" s="1" t="s">
        <v>158</v>
      </c>
      <c r="R41" s="4">
        <v>45106</v>
      </c>
      <c r="S41" s="1" t="s">
        <v>222</v>
      </c>
    </row>
    <row r="42" spans="1:19" x14ac:dyDescent="0.25">
      <c r="A42" s="2" t="s">
        <v>42</v>
      </c>
      <c r="B42" s="3" t="s">
        <v>104</v>
      </c>
      <c r="C42" s="1">
        <v>291</v>
      </c>
      <c r="D42" s="1" t="s">
        <v>120</v>
      </c>
      <c r="E42" s="1" t="s">
        <v>152</v>
      </c>
      <c r="F42" s="1" t="s">
        <v>122</v>
      </c>
      <c r="G42" s="1" t="s">
        <v>122</v>
      </c>
      <c r="H42" s="1" t="s">
        <v>160</v>
      </c>
      <c r="I42" s="1" t="s">
        <v>132</v>
      </c>
      <c r="J42" s="1" t="s">
        <v>153</v>
      </c>
      <c r="K42" s="1" t="s">
        <v>147</v>
      </c>
      <c r="L42" s="1" t="s">
        <v>154</v>
      </c>
      <c r="M42" s="1" t="s">
        <v>176</v>
      </c>
      <c r="N42" s="1">
        <v>13</v>
      </c>
      <c r="O42" s="1">
        <v>6.8</v>
      </c>
      <c r="P42" s="1" t="s">
        <v>138</v>
      </c>
      <c r="Q42" s="1" t="s">
        <v>158</v>
      </c>
      <c r="R42" s="4">
        <v>45080</v>
      </c>
      <c r="S42" s="1" t="s">
        <v>222</v>
      </c>
    </row>
    <row r="43" spans="1:19" x14ac:dyDescent="0.25">
      <c r="A43" s="2" t="s">
        <v>43</v>
      </c>
      <c r="B43" s="3" t="s">
        <v>104</v>
      </c>
      <c r="C43" s="1">
        <v>291</v>
      </c>
      <c r="D43" s="1" t="s">
        <v>120</v>
      </c>
      <c r="E43" s="1" t="s">
        <v>152</v>
      </c>
      <c r="F43" s="1" t="s">
        <v>122</v>
      </c>
      <c r="G43" s="1" t="s">
        <v>122</v>
      </c>
      <c r="H43" s="1" t="s">
        <v>160</v>
      </c>
      <c r="I43" s="1" t="s">
        <v>132</v>
      </c>
      <c r="J43" s="1" t="s">
        <v>153</v>
      </c>
      <c r="K43" s="1" t="s">
        <v>147</v>
      </c>
      <c r="L43" s="1" t="s">
        <v>154</v>
      </c>
      <c r="M43" s="1" t="s">
        <v>176</v>
      </c>
      <c r="N43" s="1">
        <v>13</v>
      </c>
      <c r="O43" s="1">
        <v>6.8</v>
      </c>
      <c r="P43" s="1" t="s">
        <v>138</v>
      </c>
      <c r="Q43" s="1" t="s">
        <v>158</v>
      </c>
      <c r="R43" s="4">
        <v>45080</v>
      </c>
      <c r="S43" s="1" t="s">
        <v>222</v>
      </c>
    </row>
    <row r="44" spans="1:19" x14ac:dyDescent="0.25">
      <c r="A44" s="2" t="s">
        <v>44</v>
      </c>
      <c r="B44" s="3" t="s">
        <v>104</v>
      </c>
      <c r="C44" s="1">
        <v>291</v>
      </c>
      <c r="D44" s="1" t="s">
        <v>120</v>
      </c>
      <c r="E44" s="1" t="s">
        <v>152</v>
      </c>
      <c r="F44" s="1" t="s">
        <v>122</v>
      </c>
      <c r="G44" s="1" t="s">
        <v>122</v>
      </c>
      <c r="H44" s="1" t="s">
        <v>160</v>
      </c>
      <c r="I44" s="1" t="s">
        <v>132</v>
      </c>
      <c r="J44" s="1" t="s">
        <v>153</v>
      </c>
      <c r="K44" s="1" t="s">
        <v>147</v>
      </c>
      <c r="L44" s="1" t="s">
        <v>154</v>
      </c>
      <c r="M44" s="1" t="s">
        <v>176</v>
      </c>
      <c r="N44" s="1">
        <v>13</v>
      </c>
      <c r="O44" s="1">
        <v>6.8</v>
      </c>
      <c r="P44" s="1" t="s">
        <v>138</v>
      </c>
      <c r="Q44" s="1" t="s">
        <v>158</v>
      </c>
      <c r="R44" s="4">
        <v>45080</v>
      </c>
      <c r="S44" s="1" t="s">
        <v>222</v>
      </c>
    </row>
    <row r="45" spans="1:19" x14ac:dyDescent="0.25">
      <c r="A45" s="2" t="s">
        <v>45</v>
      </c>
      <c r="B45" s="3" t="s">
        <v>101</v>
      </c>
      <c r="C45" s="1">
        <v>291</v>
      </c>
      <c r="D45" s="1" t="s">
        <v>120</v>
      </c>
      <c r="E45" s="1" t="s">
        <v>152</v>
      </c>
      <c r="F45" s="1" t="s">
        <v>122</v>
      </c>
      <c r="G45" s="1" t="s">
        <v>122</v>
      </c>
      <c r="H45" s="1" t="s">
        <v>160</v>
      </c>
      <c r="I45" s="1" t="s">
        <v>132</v>
      </c>
      <c r="J45" s="1" t="s">
        <v>153</v>
      </c>
      <c r="K45" s="1" t="s">
        <v>147</v>
      </c>
      <c r="L45" s="1" t="s">
        <v>154</v>
      </c>
      <c r="M45" s="1" t="s">
        <v>176</v>
      </c>
      <c r="N45" s="1">
        <v>13</v>
      </c>
      <c r="O45" s="1">
        <v>6.8</v>
      </c>
      <c r="P45" s="1" t="s">
        <v>138</v>
      </c>
      <c r="Q45" s="1" t="s">
        <v>158</v>
      </c>
      <c r="R45" s="4">
        <v>45080</v>
      </c>
      <c r="S45" s="1" t="s">
        <v>222</v>
      </c>
    </row>
    <row r="46" spans="1:19" x14ac:dyDescent="0.25">
      <c r="A46" s="2" t="s">
        <v>46</v>
      </c>
      <c r="B46" s="3" t="s">
        <v>101</v>
      </c>
      <c r="C46" s="1">
        <v>291</v>
      </c>
      <c r="D46" s="1" t="s">
        <v>120</v>
      </c>
      <c r="E46" s="1" t="s">
        <v>152</v>
      </c>
      <c r="F46" s="1" t="s">
        <v>122</v>
      </c>
      <c r="G46" s="1" t="s">
        <v>122</v>
      </c>
      <c r="H46" s="1" t="s">
        <v>160</v>
      </c>
      <c r="I46" s="1" t="s">
        <v>132</v>
      </c>
      <c r="J46" s="1" t="s">
        <v>153</v>
      </c>
      <c r="K46" s="1" t="s">
        <v>147</v>
      </c>
      <c r="L46" s="1" t="s">
        <v>154</v>
      </c>
      <c r="M46" s="1" t="s">
        <v>176</v>
      </c>
      <c r="N46" s="1">
        <v>13</v>
      </c>
      <c r="O46" s="1">
        <v>6.8</v>
      </c>
      <c r="P46" s="1" t="s">
        <v>138</v>
      </c>
      <c r="Q46" s="1" t="s">
        <v>158</v>
      </c>
      <c r="R46" s="4">
        <v>45080</v>
      </c>
      <c r="S46" s="1" t="s">
        <v>222</v>
      </c>
    </row>
    <row r="47" spans="1:19" x14ac:dyDescent="0.25">
      <c r="A47" s="2" t="s">
        <v>47</v>
      </c>
      <c r="B47" s="3" t="s">
        <v>101</v>
      </c>
      <c r="C47" s="1">
        <v>1970</v>
      </c>
      <c r="D47" s="1" t="s">
        <v>155</v>
      </c>
      <c r="E47" s="1" t="s">
        <v>121</v>
      </c>
      <c r="F47" s="1" t="s">
        <v>177</v>
      </c>
      <c r="G47" s="1" t="s">
        <v>122</v>
      </c>
      <c r="H47" s="1" t="s">
        <v>160</v>
      </c>
      <c r="I47" s="1" t="s">
        <v>162</v>
      </c>
      <c r="J47" s="1" t="s">
        <v>153</v>
      </c>
      <c r="K47" s="1" t="s">
        <v>178</v>
      </c>
      <c r="L47" s="1" t="s">
        <v>125</v>
      </c>
      <c r="M47" s="1" t="s">
        <v>125</v>
      </c>
      <c r="N47" s="1">
        <v>12</v>
      </c>
      <c r="O47" s="1" t="s">
        <v>125</v>
      </c>
      <c r="P47" s="1" t="s">
        <v>138</v>
      </c>
      <c r="Q47" s="1" t="s">
        <v>158</v>
      </c>
      <c r="R47" s="4">
        <v>45111</v>
      </c>
      <c r="S47" s="1" t="s">
        <v>222</v>
      </c>
    </row>
    <row r="48" spans="1:19" x14ac:dyDescent="0.25">
      <c r="A48" s="2" t="s">
        <v>48</v>
      </c>
      <c r="B48" s="3" t="s">
        <v>101</v>
      </c>
      <c r="C48" s="1">
        <v>1970</v>
      </c>
      <c r="D48" s="1" t="s">
        <v>155</v>
      </c>
      <c r="E48" s="1" t="s">
        <v>121</v>
      </c>
      <c r="F48" s="1" t="s">
        <v>177</v>
      </c>
      <c r="G48" s="1" t="s">
        <v>122</v>
      </c>
      <c r="H48" s="1" t="s">
        <v>160</v>
      </c>
      <c r="I48" s="1" t="s">
        <v>162</v>
      </c>
      <c r="J48" s="1" t="s">
        <v>153</v>
      </c>
      <c r="K48" s="1" t="s">
        <v>178</v>
      </c>
      <c r="L48" s="1" t="s">
        <v>125</v>
      </c>
      <c r="M48" s="1" t="s">
        <v>125</v>
      </c>
      <c r="N48" s="1">
        <v>12</v>
      </c>
      <c r="O48" s="1" t="s">
        <v>125</v>
      </c>
      <c r="P48" s="1" t="s">
        <v>138</v>
      </c>
      <c r="Q48" s="1" t="s">
        <v>158</v>
      </c>
      <c r="R48" s="4">
        <v>45111</v>
      </c>
      <c r="S48" s="1" t="s">
        <v>222</v>
      </c>
    </row>
    <row r="49" spans="1:19" x14ac:dyDescent="0.25">
      <c r="A49" s="2" t="s">
        <v>49</v>
      </c>
      <c r="B49" s="3" t="s">
        <v>101</v>
      </c>
      <c r="C49" s="1">
        <v>1970</v>
      </c>
      <c r="D49" s="1" t="s">
        <v>155</v>
      </c>
      <c r="E49" s="1" t="s">
        <v>121</v>
      </c>
      <c r="F49" s="1" t="s">
        <v>177</v>
      </c>
      <c r="G49" s="1" t="s">
        <v>122</v>
      </c>
      <c r="H49" s="1" t="s">
        <v>160</v>
      </c>
      <c r="I49" s="1" t="s">
        <v>162</v>
      </c>
      <c r="J49" s="1" t="s">
        <v>153</v>
      </c>
      <c r="K49" s="1" t="s">
        <v>178</v>
      </c>
      <c r="L49" s="1" t="s">
        <v>125</v>
      </c>
      <c r="M49" s="1" t="s">
        <v>125</v>
      </c>
      <c r="N49" s="1">
        <v>12</v>
      </c>
      <c r="O49" s="1" t="s">
        <v>125</v>
      </c>
      <c r="P49" s="1" t="s">
        <v>138</v>
      </c>
      <c r="Q49" s="1" t="s">
        <v>158</v>
      </c>
      <c r="R49" s="4">
        <v>45111</v>
      </c>
      <c r="S49" s="1" t="s">
        <v>222</v>
      </c>
    </row>
    <row r="50" spans="1:19" x14ac:dyDescent="0.25">
      <c r="A50" s="2" t="s">
        <v>50</v>
      </c>
      <c r="B50" s="3" t="s">
        <v>101</v>
      </c>
      <c r="C50" s="1" t="s">
        <v>125</v>
      </c>
      <c r="D50" s="1" t="s">
        <v>125</v>
      </c>
      <c r="E50" s="1" t="s">
        <v>125</v>
      </c>
      <c r="F50" s="1" t="s">
        <v>125</v>
      </c>
      <c r="G50" s="1" t="s">
        <v>125</v>
      </c>
      <c r="H50" s="1" t="s">
        <v>125</v>
      </c>
      <c r="I50" s="1" t="s">
        <v>125</v>
      </c>
      <c r="J50" s="1" t="s">
        <v>125</v>
      </c>
      <c r="K50" s="1" t="s">
        <v>125</v>
      </c>
      <c r="L50" s="1" t="s">
        <v>125</v>
      </c>
      <c r="M50" s="1" t="s">
        <v>125</v>
      </c>
      <c r="N50" s="1" t="s">
        <v>125</v>
      </c>
      <c r="O50" s="1" t="s">
        <v>125</v>
      </c>
      <c r="P50" s="1" t="s">
        <v>125</v>
      </c>
      <c r="Q50" s="1" t="s">
        <v>125</v>
      </c>
      <c r="R50" s="1" t="s">
        <v>125</v>
      </c>
      <c r="S50" s="1" t="s">
        <v>222</v>
      </c>
    </row>
    <row r="51" spans="1:19" x14ac:dyDescent="0.25">
      <c r="A51" s="2" t="s">
        <v>51</v>
      </c>
      <c r="B51" s="3" t="s">
        <v>101</v>
      </c>
      <c r="C51" s="1" t="s">
        <v>125</v>
      </c>
      <c r="D51" s="1" t="s">
        <v>125</v>
      </c>
      <c r="E51" s="1" t="s">
        <v>125</v>
      </c>
      <c r="F51" s="1" t="s">
        <v>125</v>
      </c>
      <c r="G51" s="1" t="s">
        <v>125</v>
      </c>
      <c r="H51" s="1" t="s">
        <v>125</v>
      </c>
      <c r="I51" s="1" t="s">
        <v>125</v>
      </c>
      <c r="J51" s="1" t="s">
        <v>125</v>
      </c>
      <c r="K51" s="1" t="s">
        <v>125</v>
      </c>
      <c r="L51" s="1" t="s">
        <v>125</v>
      </c>
      <c r="M51" s="1" t="s">
        <v>125</v>
      </c>
      <c r="N51" s="1" t="s">
        <v>125</v>
      </c>
      <c r="O51" s="1" t="s">
        <v>125</v>
      </c>
      <c r="P51" s="1" t="s">
        <v>125</v>
      </c>
      <c r="Q51" s="1" t="s">
        <v>125</v>
      </c>
      <c r="R51" s="1" t="s">
        <v>125</v>
      </c>
      <c r="S51" s="1" t="s">
        <v>222</v>
      </c>
    </row>
    <row r="52" spans="1:19" x14ac:dyDescent="0.25">
      <c r="A52" s="2" t="s">
        <v>52</v>
      </c>
      <c r="B52" s="3" t="s">
        <v>101</v>
      </c>
      <c r="C52" s="1" t="s">
        <v>125</v>
      </c>
      <c r="D52" s="1" t="s">
        <v>125</v>
      </c>
      <c r="E52" s="1" t="s">
        <v>125</v>
      </c>
      <c r="F52" s="1" t="s">
        <v>125</v>
      </c>
      <c r="G52" s="1" t="s">
        <v>125</v>
      </c>
      <c r="H52" s="1" t="s">
        <v>125</v>
      </c>
      <c r="I52" s="1" t="s">
        <v>125</v>
      </c>
      <c r="J52" s="1" t="s">
        <v>125</v>
      </c>
      <c r="K52" s="1" t="s">
        <v>125</v>
      </c>
      <c r="L52" s="1" t="s">
        <v>125</v>
      </c>
      <c r="M52" s="1" t="s">
        <v>125</v>
      </c>
      <c r="N52" s="1" t="s">
        <v>125</v>
      </c>
      <c r="O52" s="1" t="s">
        <v>125</v>
      </c>
      <c r="P52" s="1" t="s">
        <v>125</v>
      </c>
      <c r="Q52" s="1" t="s">
        <v>125</v>
      </c>
      <c r="R52" s="1" t="s">
        <v>125</v>
      </c>
      <c r="S52" s="1" t="s">
        <v>222</v>
      </c>
    </row>
    <row r="53" spans="1:19" x14ac:dyDescent="0.25">
      <c r="A53" s="2" t="s">
        <v>53</v>
      </c>
      <c r="B53" s="3" t="s">
        <v>101</v>
      </c>
      <c r="C53" s="1" t="s">
        <v>125</v>
      </c>
      <c r="D53" s="1" t="s">
        <v>125</v>
      </c>
      <c r="E53" s="1" t="s">
        <v>125</v>
      </c>
      <c r="F53" s="1" t="s">
        <v>125</v>
      </c>
      <c r="G53" s="1" t="s">
        <v>125</v>
      </c>
      <c r="H53" s="1" t="s">
        <v>125</v>
      </c>
      <c r="I53" s="1" t="s">
        <v>125</v>
      </c>
      <c r="J53" s="1" t="s">
        <v>125</v>
      </c>
      <c r="K53" s="1" t="s">
        <v>125</v>
      </c>
      <c r="L53" s="1" t="s">
        <v>125</v>
      </c>
      <c r="M53" s="1" t="s">
        <v>125</v>
      </c>
      <c r="N53" s="1" t="s">
        <v>125</v>
      </c>
      <c r="O53" s="1" t="s">
        <v>125</v>
      </c>
      <c r="P53" s="1" t="s">
        <v>125</v>
      </c>
      <c r="Q53" s="1" t="s">
        <v>125</v>
      </c>
      <c r="R53" s="1" t="s">
        <v>125</v>
      </c>
      <c r="S53" s="1" t="s">
        <v>222</v>
      </c>
    </row>
    <row r="54" spans="1:19" x14ac:dyDescent="0.25">
      <c r="A54" s="2" t="s">
        <v>54</v>
      </c>
      <c r="B54" s="3" t="s">
        <v>101</v>
      </c>
      <c r="C54" s="1" t="s">
        <v>125</v>
      </c>
      <c r="D54" s="1" t="s">
        <v>125</v>
      </c>
      <c r="E54" s="1" t="s">
        <v>125</v>
      </c>
      <c r="F54" s="1" t="s">
        <v>125</v>
      </c>
      <c r="G54" s="1" t="s">
        <v>125</v>
      </c>
      <c r="H54" s="1" t="s">
        <v>125</v>
      </c>
      <c r="I54" s="1" t="s">
        <v>125</v>
      </c>
      <c r="J54" s="1" t="s">
        <v>125</v>
      </c>
      <c r="K54" s="1" t="s">
        <v>125</v>
      </c>
      <c r="L54" s="1" t="s">
        <v>125</v>
      </c>
      <c r="M54" s="1" t="s">
        <v>125</v>
      </c>
      <c r="N54" s="1" t="s">
        <v>125</v>
      </c>
      <c r="O54" s="1" t="s">
        <v>125</v>
      </c>
      <c r="P54" s="1" t="s">
        <v>125</v>
      </c>
      <c r="Q54" s="1" t="s">
        <v>125</v>
      </c>
      <c r="R54" s="1" t="s">
        <v>125</v>
      </c>
      <c r="S54" s="1" t="s">
        <v>222</v>
      </c>
    </row>
    <row r="55" spans="1:19" x14ac:dyDescent="0.25">
      <c r="A55" s="2" t="s">
        <v>55</v>
      </c>
      <c r="B55" s="3" t="s">
        <v>101</v>
      </c>
      <c r="C55" s="1">
        <v>1950</v>
      </c>
      <c r="D55" s="1" t="s">
        <v>155</v>
      </c>
      <c r="E55" s="1" t="s">
        <v>179</v>
      </c>
      <c r="F55" s="1" t="s">
        <v>122</v>
      </c>
      <c r="G55" s="1" t="s">
        <v>122</v>
      </c>
      <c r="H55" s="1" t="s">
        <v>123</v>
      </c>
      <c r="I55" s="1" t="s">
        <v>132</v>
      </c>
      <c r="J55" s="1" t="s">
        <v>153</v>
      </c>
      <c r="K55" s="1" t="s">
        <v>174</v>
      </c>
      <c r="L55" s="1" t="s">
        <v>180</v>
      </c>
      <c r="M55" s="1">
        <v>8</v>
      </c>
      <c r="N55" s="1">
        <v>13</v>
      </c>
      <c r="O55" s="1" t="s">
        <v>125</v>
      </c>
      <c r="P55" s="1" t="s">
        <v>138</v>
      </c>
      <c r="Q55" s="1" t="s">
        <v>158</v>
      </c>
      <c r="R55" s="4">
        <v>45175</v>
      </c>
      <c r="S55" s="1" t="s">
        <v>222</v>
      </c>
    </row>
    <row r="56" spans="1:19" x14ac:dyDescent="0.25">
      <c r="A56" s="2" t="s">
        <v>56</v>
      </c>
      <c r="B56" s="3" t="s">
        <v>101</v>
      </c>
      <c r="C56" s="1">
        <v>1950</v>
      </c>
      <c r="D56" s="1" t="s">
        <v>155</v>
      </c>
      <c r="E56" s="1" t="s">
        <v>179</v>
      </c>
      <c r="F56" s="1" t="s">
        <v>122</v>
      </c>
      <c r="G56" s="1" t="s">
        <v>122</v>
      </c>
      <c r="H56" s="1" t="s">
        <v>123</v>
      </c>
      <c r="I56" s="1" t="s">
        <v>132</v>
      </c>
      <c r="J56" s="1" t="s">
        <v>153</v>
      </c>
      <c r="K56" s="1" t="s">
        <v>174</v>
      </c>
      <c r="L56" s="1" t="s">
        <v>180</v>
      </c>
      <c r="M56" s="1">
        <v>8</v>
      </c>
      <c r="N56" s="1">
        <v>13</v>
      </c>
      <c r="O56" s="1" t="s">
        <v>125</v>
      </c>
      <c r="P56" s="1" t="s">
        <v>138</v>
      </c>
      <c r="Q56" s="1" t="s">
        <v>158</v>
      </c>
      <c r="R56" s="4">
        <v>45175</v>
      </c>
      <c r="S56" s="1" t="s">
        <v>222</v>
      </c>
    </row>
    <row r="57" spans="1:19" x14ac:dyDescent="0.25">
      <c r="A57" s="2" t="s">
        <v>57</v>
      </c>
      <c r="B57" s="3" t="s">
        <v>101</v>
      </c>
      <c r="C57" s="1">
        <v>1950</v>
      </c>
      <c r="D57" s="1" t="s">
        <v>155</v>
      </c>
      <c r="E57" s="1" t="s">
        <v>179</v>
      </c>
      <c r="F57" s="1" t="s">
        <v>122</v>
      </c>
      <c r="G57" s="1" t="s">
        <v>122</v>
      </c>
      <c r="H57" s="1" t="s">
        <v>123</v>
      </c>
      <c r="I57" s="1" t="s">
        <v>132</v>
      </c>
      <c r="J57" s="1" t="s">
        <v>153</v>
      </c>
      <c r="K57" s="1" t="s">
        <v>174</v>
      </c>
      <c r="L57" s="1" t="s">
        <v>180</v>
      </c>
      <c r="M57" s="1">
        <v>8</v>
      </c>
      <c r="N57" s="1">
        <v>13</v>
      </c>
      <c r="O57" s="1" t="s">
        <v>125</v>
      </c>
      <c r="P57" s="1" t="s">
        <v>138</v>
      </c>
      <c r="Q57" s="1" t="s">
        <v>158</v>
      </c>
      <c r="R57" s="4">
        <v>45175</v>
      </c>
      <c r="S57" s="1" t="s">
        <v>222</v>
      </c>
    </row>
    <row r="58" spans="1:19" x14ac:dyDescent="0.25">
      <c r="A58" s="2" t="s">
        <v>58</v>
      </c>
      <c r="B58" s="3" t="s">
        <v>102</v>
      </c>
      <c r="C58" s="1">
        <v>1638</v>
      </c>
      <c r="D58" s="1" t="s">
        <v>155</v>
      </c>
      <c r="E58" s="1" t="s">
        <v>181</v>
      </c>
      <c r="F58" s="1" t="s">
        <v>122</v>
      </c>
      <c r="G58" s="1" t="s">
        <v>122</v>
      </c>
      <c r="H58" s="1" t="s">
        <v>123</v>
      </c>
      <c r="I58" s="1" t="s">
        <v>162</v>
      </c>
      <c r="J58" s="1" t="s">
        <v>149</v>
      </c>
      <c r="K58" s="1" t="s">
        <v>182</v>
      </c>
      <c r="L58" s="1" t="s">
        <v>125</v>
      </c>
      <c r="M58" s="1" t="s">
        <v>125</v>
      </c>
      <c r="N58" s="1" t="s">
        <v>125</v>
      </c>
      <c r="O58" s="1" t="s">
        <v>125</v>
      </c>
      <c r="P58" s="1" t="s">
        <v>138</v>
      </c>
      <c r="Q58" s="1" t="s">
        <v>158</v>
      </c>
      <c r="R58" s="4">
        <v>45178</v>
      </c>
      <c r="S58" s="1" t="s">
        <v>222</v>
      </c>
    </row>
    <row r="59" spans="1:19" x14ac:dyDescent="0.25">
      <c r="A59" s="2" t="s">
        <v>59</v>
      </c>
      <c r="B59" s="3" t="s">
        <v>102</v>
      </c>
      <c r="C59" s="1">
        <v>1638</v>
      </c>
      <c r="D59" s="1" t="s">
        <v>155</v>
      </c>
      <c r="E59" s="1" t="s">
        <v>181</v>
      </c>
      <c r="F59" s="1" t="s">
        <v>122</v>
      </c>
      <c r="G59" s="1" t="s">
        <v>122</v>
      </c>
      <c r="H59" s="1" t="s">
        <v>123</v>
      </c>
      <c r="I59" s="1" t="s">
        <v>162</v>
      </c>
      <c r="J59" s="1" t="s">
        <v>149</v>
      </c>
      <c r="K59" s="1" t="s">
        <v>182</v>
      </c>
      <c r="L59" s="1" t="s">
        <v>125</v>
      </c>
      <c r="M59" s="1" t="s">
        <v>125</v>
      </c>
      <c r="N59" s="1" t="s">
        <v>125</v>
      </c>
      <c r="O59" s="1" t="s">
        <v>125</v>
      </c>
      <c r="P59" s="1" t="s">
        <v>138</v>
      </c>
      <c r="Q59" s="1" t="s">
        <v>158</v>
      </c>
      <c r="R59" s="4">
        <v>45178</v>
      </c>
      <c r="S59" s="1" t="s">
        <v>222</v>
      </c>
    </row>
    <row r="60" spans="1:19" x14ac:dyDescent="0.25">
      <c r="A60" s="2" t="s">
        <v>60</v>
      </c>
      <c r="B60" s="3" t="s">
        <v>102</v>
      </c>
      <c r="C60" s="1">
        <v>1638</v>
      </c>
      <c r="D60" s="1" t="s">
        <v>155</v>
      </c>
      <c r="E60" s="1" t="s">
        <v>181</v>
      </c>
      <c r="F60" s="1" t="s">
        <v>122</v>
      </c>
      <c r="G60" s="1" t="s">
        <v>122</v>
      </c>
      <c r="H60" s="1" t="s">
        <v>123</v>
      </c>
      <c r="I60" s="1" t="s">
        <v>162</v>
      </c>
      <c r="J60" s="1" t="s">
        <v>149</v>
      </c>
      <c r="K60" s="1" t="s">
        <v>182</v>
      </c>
      <c r="L60" s="1" t="s">
        <v>125</v>
      </c>
      <c r="M60" s="1" t="s">
        <v>125</v>
      </c>
      <c r="N60" s="1" t="s">
        <v>125</v>
      </c>
      <c r="O60" s="1" t="s">
        <v>125</v>
      </c>
      <c r="P60" s="1" t="s">
        <v>138</v>
      </c>
      <c r="Q60" s="1" t="s">
        <v>158</v>
      </c>
      <c r="R60" s="4">
        <v>45178</v>
      </c>
      <c r="S60" s="1" t="s">
        <v>222</v>
      </c>
    </row>
    <row r="61" spans="1:19" x14ac:dyDescent="0.25">
      <c r="A61" s="2" t="s">
        <v>61</v>
      </c>
      <c r="B61" s="3" t="s">
        <v>101</v>
      </c>
      <c r="C61" s="1">
        <v>839</v>
      </c>
      <c r="D61" s="1" t="s">
        <v>120</v>
      </c>
      <c r="E61" s="1" t="s">
        <v>181</v>
      </c>
      <c r="F61" s="1" t="s">
        <v>131</v>
      </c>
      <c r="G61" s="1" t="s">
        <v>122</v>
      </c>
      <c r="H61" s="1" t="s">
        <v>160</v>
      </c>
      <c r="I61" s="1" t="s">
        <v>162</v>
      </c>
      <c r="J61" s="1" t="s">
        <v>149</v>
      </c>
      <c r="K61" s="1" t="s">
        <v>124</v>
      </c>
      <c r="L61" s="1">
        <v>5</v>
      </c>
      <c r="M61" s="1">
        <v>1.5</v>
      </c>
      <c r="N61" s="1">
        <v>15</v>
      </c>
      <c r="O61" s="1" t="s">
        <v>125</v>
      </c>
      <c r="P61" s="1" t="s">
        <v>138</v>
      </c>
      <c r="Q61" s="1" t="s">
        <v>158</v>
      </c>
      <c r="R61" s="4">
        <v>45194</v>
      </c>
      <c r="S61" s="1" t="s">
        <v>222</v>
      </c>
    </row>
    <row r="62" spans="1:19" x14ac:dyDescent="0.25">
      <c r="A62" s="2" t="s">
        <v>62</v>
      </c>
      <c r="B62" s="3" t="s">
        <v>101</v>
      </c>
      <c r="C62" s="1">
        <v>839</v>
      </c>
      <c r="D62" s="1" t="s">
        <v>120</v>
      </c>
      <c r="E62" s="1" t="s">
        <v>181</v>
      </c>
      <c r="F62" s="1" t="s">
        <v>131</v>
      </c>
      <c r="G62" s="1" t="s">
        <v>122</v>
      </c>
      <c r="H62" s="1" t="s">
        <v>160</v>
      </c>
      <c r="I62" s="1" t="s">
        <v>162</v>
      </c>
      <c r="J62" s="1" t="s">
        <v>149</v>
      </c>
      <c r="K62" s="1" t="s">
        <v>124</v>
      </c>
      <c r="L62" s="1">
        <v>5</v>
      </c>
      <c r="M62" s="1">
        <v>1.5</v>
      </c>
      <c r="N62" s="1">
        <v>15</v>
      </c>
      <c r="O62" s="1" t="s">
        <v>125</v>
      </c>
      <c r="P62" s="1" t="s">
        <v>138</v>
      </c>
      <c r="Q62" s="1" t="s">
        <v>158</v>
      </c>
      <c r="R62" s="4">
        <v>45194</v>
      </c>
      <c r="S62" s="1" t="s">
        <v>222</v>
      </c>
    </row>
    <row r="63" spans="1:19" x14ac:dyDescent="0.25">
      <c r="A63" s="2" t="s">
        <v>63</v>
      </c>
      <c r="B63" s="3" t="s">
        <v>101</v>
      </c>
      <c r="C63" s="1">
        <v>839</v>
      </c>
      <c r="D63" s="1" t="s">
        <v>120</v>
      </c>
      <c r="E63" s="1" t="s">
        <v>181</v>
      </c>
      <c r="F63" s="1" t="s">
        <v>131</v>
      </c>
      <c r="G63" s="1" t="s">
        <v>122</v>
      </c>
      <c r="H63" s="1" t="s">
        <v>160</v>
      </c>
      <c r="I63" s="1" t="s">
        <v>162</v>
      </c>
      <c r="J63" s="1" t="s">
        <v>149</v>
      </c>
      <c r="K63" s="1" t="s">
        <v>124</v>
      </c>
      <c r="L63" s="1">
        <v>5</v>
      </c>
      <c r="M63" s="1">
        <v>1.5</v>
      </c>
      <c r="N63" s="1">
        <v>15</v>
      </c>
      <c r="O63" s="1" t="s">
        <v>125</v>
      </c>
      <c r="P63" s="1" t="s">
        <v>138</v>
      </c>
      <c r="Q63" s="1" t="s">
        <v>158</v>
      </c>
      <c r="R63" s="4">
        <v>45194</v>
      </c>
      <c r="S63" s="1" t="s">
        <v>222</v>
      </c>
    </row>
    <row r="64" spans="1:19" x14ac:dyDescent="0.25">
      <c r="A64" s="2" t="s">
        <v>64</v>
      </c>
      <c r="B64" s="3" t="s">
        <v>101</v>
      </c>
      <c r="C64" s="1">
        <v>839</v>
      </c>
      <c r="D64" s="1" t="s">
        <v>120</v>
      </c>
      <c r="E64" s="1" t="s">
        <v>181</v>
      </c>
      <c r="F64" s="1" t="s">
        <v>131</v>
      </c>
      <c r="G64" s="1" t="s">
        <v>122</v>
      </c>
      <c r="H64" s="1" t="s">
        <v>160</v>
      </c>
      <c r="I64" s="1" t="s">
        <v>162</v>
      </c>
      <c r="J64" s="1" t="s">
        <v>149</v>
      </c>
      <c r="K64" s="1" t="s">
        <v>124</v>
      </c>
      <c r="L64" s="1">
        <v>5</v>
      </c>
      <c r="M64" s="1">
        <v>1.5</v>
      </c>
      <c r="N64" s="1">
        <v>15</v>
      </c>
      <c r="O64" s="1" t="s">
        <v>125</v>
      </c>
      <c r="P64" s="1" t="s">
        <v>138</v>
      </c>
      <c r="Q64" s="1" t="s">
        <v>158</v>
      </c>
      <c r="R64" s="4">
        <v>45194</v>
      </c>
      <c r="S64" s="1" t="s">
        <v>222</v>
      </c>
    </row>
    <row r="65" spans="1:19" x14ac:dyDescent="0.25">
      <c r="A65" s="2" t="s">
        <v>65</v>
      </c>
      <c r="B65" s="3" t="s">
        <v>101</v>
      </c>
      <c r="C65" s="1">
        <v>839</v>
      </c>
      <c r="D65" s="1" t="s">
        <v>120</v>
      </c>
      <c r="E65" s="1" t="s">
        <v>181</v>
      </c>
      <c r="F65" s="1" t="s">
        <v>131</v>
      </c>
      <c r="G65" s="1" t="s">
        <v>122</v>
      </c>
      <c r="H65" s="1" t="s">
        <v>160</v>
      </c>
      <c r="I65" s="1" t="s">
        <v>162</v>
      </c>
      <c r="J65" s="1" t="s">
        <v>149</v>
      </c>
      <c r="K65" s="1" t="s">
        <v>124</v>
      </c>
      <c r="L65" s="1">
        <v>5</v>
      </c>
      <c r="M65" s="1">
        <v>1.5</v>
      </c>
      <c r="N65" s="1">
        <v>15</v>
      </c>
      <c r="O65" s="1" t="s">
        <v>125</v>
      </c>
      <c r="P65" s="1" t="s">
        <v>138</v>
      </c>
      <c r="Q65" s="1" t="s">
        <v>158</v>
      </c>
      <c r="R65" s="4">
        <v>45194</v>
      </c>
      <c r="S65" s="1" t="s">
        <v>222</v>
      </c>
    </row>
    <row r="66" spans="1:19" x14ac:dyDescent="0.25">
      <c r="A66" s="2" t="s">
        <v>66</v>
      </c>
      <c r="B66" s="3" t="s">
        <v>101</v>
      </c>
      <c r="C66" s="1">
        <v>493</v>
      </c>
      <c r="D66" s="1" t="s">
        <v>155</v>
      </c>
      <c r="E66" s="1" t="s">
        <v>125</v>
      </c>
      <c r="F66" s="1" t="s">
        <v>125</v>
      </c>
      <c r="G66" s="1" t="s">
        <v>125</v>
      </c>
      <c r="H66" s="1" t="s">
        <v>125</v>
      </c>
      <c r="I66" s="1" t="s">
        <v>125</v>
      </c>
      <c r="J66" s="1" t="s">
        <v>125</v>
      </c>
      <c r="K66" s="1" t="s">
        <v>125</v>
      </c>
      <c r="L66" s="1" t="s">
        <v>125</v>
      </c>
      <c r="M66" s="1" t="s">
        <v>125</v>
      </c>
      <c r="N66" s="1" t="s">
        <v>125</v>
      </c>
      <c r="O66" s="1" t="s">
        <v>125</v>
      </c>
      <c r="P66" s="1" t="s">
        <v>187</v>
      </c>
      <c r="Q66" s="1" t="s">
        <v>125</v>
      </c>
      <c r="R66" s="5">
        <v>45196</v>
      </c>
      <c r="S66" s="1" t="s">
        <v>186</v>
      </c>
    </row>
    <row r="67" spans="1:19" x14ac:dyDescent="0.25">
      <c r="A67" s="2" t="s">
        <v>67</v>
      </c>
      <c r="B67" s="3" t="s">
        <v>101</v>
      </c>
      <c r="C67" s="1">
        <v>493</v>
      </c>
      <c r="D67" s="1" t="s">
        <v>155</v>
      </c>
      <c r="E67" s="1" t="s">
        <v>125</v>
      </c>
      <c r="F67" s="1" t="s">
        <v>125</v>
      </c>
      <c r="G67" s="1" t="s">
        <v>125</v>
      </c>
      <c r="H67" s="1" t="s">
        <v>125</v>
      </c>
      <c r="I67" s="1" t="s">
        <v>125</v>
      </c>
      <c r="J67" s="1" t="s">
        <v>125</v>
      </c>
      <c r="K67" s="1" t="s">
        <v>125</v>
      </c>
      <c r="L67" s="1" t="s">
        <v>125</v>
      </c>
      <c r="M67" s="1" t="s">
        <v>125</v>
      </c>
      <c r="N67" s="1" t="s">
        <v>125</v>
      </c>
      <c r="O67" s="1" t="s">
        <v>125</v>
      </c>
      <c r="P67" s="1" t="s">
        <v>187</v>
      </c>
      <c r="Q67" s="1" t="s">
        <v>125</v>
      </c>
      <c r="R67" s="5">
        <v>45196</v>
      </c>
      <c r="S67" s="1" t="s">
        <v>186</v>
      </c>
    </row>
    <row r="68" spans="1:19" x14ac:dyDescent="0.25">
      <c r="A68" s="2" t="s">
        <v>68</v>
      </c>
      <c r="B68" s="3" t="s">
        <v>101</v>
      </c>
      <c r="C68" s="1">
        <v>493</v>
      </c>
      <c r="D68" s="1" t="s">
        <v>155</v>
      </c>
      <c r="E68" s="1" t="s">
        <v>125</v>
      </c>
      <c r="F68" s="1" t="s">
        <v>125</v>
      </c>
      <c r="G68" s="1" t="s">
        <v>125</v>
      </c>
      <c r="H68" s="1" t="s">
        <v>125</v>
      </c>
      <c r="I68" s="1" t="s">
        <v>125</v>
      </c>
      <c r="J68" s="1" t="s">
        <v>125</v>
      </c>
      <c r="K68" s="1" t="s">
        <v>125</v>
      </c>
      <c r="L68" s="1" t="s">
        <v>125</v>
      </c>
      <c r="M68" s="1" t="s">
        <v>125</v>
      </c>
      <c r="N68" s="1" t="s">
        <v>125</v>
      </c>
      <c r="O68" s="1" t="s">
        <v>125</v>
      </c>
      <c r="P68" s="1" t="s">
        <v>187</v>
      </c>
      <c r="Q68" s="1" t="s">
        <v>125</v>
      </c>
      <c r="R68" s="5">
        <v>45196</v>
      </c>
      <c r="S68" s="1" t="s">
        <v>186</v>
      </c>
    </row>
    <row r="69" spans="1:19" x14ac:dyDescent="0.25">
      <c r="A69" s="2" t="s">
        <v>69</v>
      </c>
      <c r="B69" s="3" t="s">
        <v>101</v>
      </c>
      <c r="C69" s="1">
        <v>493</v>
      </c>
      <c r="D69" s="1" t="s">
        <v>155</v>
      </c>
      <c r="E69" s="1" t="s">
        <v>125</v>
      </c>
      <c r="F69" s="1" t="s">
        <v>125</v>
      </c>
      <c r="G69" s="1" t="s">
        <v>125</v>
      </c>
      <c r="H69" s="1" t="s">
        <v>125</v>
      </c>
      <c r="I69" s="1" t="s">
        <v>125</v>
      </c>
      <c r="J69" s="1" t="s">
        <v>125</v>
      </c>
      <c r="K69" s="1" t="s">
        <v>125</v>
      </c>
      <c r="L69" s="1" t="s">
        <v>125</v>
      </c>
      <c r="M69" s="1" t="s">
        <v>125</v>
      </c>
      <c r="N69" s="1" t="s">
        <v>125</v>
      </c>
      <c r="O69" s="1" t="s">
        <v>125</v>
      </c>
      <c r="P69" s="1" t="s">
        <v>187</v>
      </c>
      <c r="Q69" s="1" t="s">
        <v>125</v>
      </c>
      <c r="R69" s="5">
        <v>45196</v>
      </c>
      <c r="S69" s="1" t="s">
        <v>186</v>
      </c>
    </row>
    <row r="70" spans="1:19" x14ac:dyDescent="0.25">
      <c r="A70" s="2" t="s">
        <v>70</v>
      </c>
      <c r="B70" s="3" t="s">
        <v>101</v>
      </c>
      <c r="C70" s="1">
        <v>493</v>
      </c>
      <c r="D70" s="1" t="s">
        <v>155</v>
      </c>
      <c r="E70" s="1" t="s">
        <v>125</v>
      </c>
      <c r="F70" s="1" t="s">
        <v>125</v>
      </c>
      <c r="G70" s="1" t="s">
        <v>125</v>
      </c>
      <c r="H70" s="1" t="s">
        <v>125</v>
      </c>
      <c r="I70" s="1" t="s">
        <v>125</v>
      </c>
      <c r="J70" s="1" t="s">
        <v>125</v>
      </c>
      <c r="K70" s="1" t="s">
        <v>125</v>
      </c>
      <c r="L70" s="1" t="s">
        <v>125</v>
      </c>
      <c r="M70" s="1" t="s">
        <v>125</v>
      </c>
      <c r="N70" s="1" t="s">
        <v>125</v>
      </c>
      <c r="O70" s="1" t="s">
        <v>125</v>
      </c>
      <c r="P70" s="1" t="s">
        <v>187</v>
      </c>
      <c r="Q70" s="1" t="s">
        <v>125</v>
      </c>
      <c r="R70" s="5">
        <v>45196</v>
      </c>
      <c r="S70" s="1" t="s">
        <v>186</v>
      </c>
    </row>
    <row r="71" spans="1:19" x14ac:dyDescent="0.25">
      <c r="A71" s="2" t="s">
        <v>71</v>
      </c>
      <c r="B71" s="3" t="s">
        <v>103</v>
      </c>
      <c r="C71" s="1">
        <v>1297</v>
      </c>
      <c r="D71" s="1" t="s">
        <v>184</v>
      </c>
      <c r="E71" s="1" t="s">
        <v>125</v>
      </c>
      <c r="F71" s="1" t="s">
        <v>125</v>
      </c>
      <c r="G71" s="1" t="s">
        <v>125</v>
      </c>
      <c r="H71" s="1" t="s">
        <v>125</v>
      </c>
      <c r="I71" s="1" t="s">
        <v>125</v>
      </c>
      <c r="J71" s="1" t="s">
        <v>125</v>
      </c>
      <c r="K71" s="1" t="s">
        <v>125</v>
      </c>
      <c r="L71" s="1" t="s">
        <v>125</v>
      </c>
      <c r="M71" s="1" t="s">
        <v>125</v>
      </c>
      <c r="N71" s="1" t="s">
        <v>125</v>
      </c>
      <c r="O71" s="1" t="s">
        <v>125</v>
      </c>
      <c r="P71" s="1" t="s">
        <v>126</v>
      </c>
      <c r="Q71" s="1" t="s">
        <v>125</v>
      </c>
      <c r="R71" s="4">
        <v>45053</v>
      </c>
      <c r="S71" s="1" t="s">
        <v>185</v>
      </c>
    </row>
    <row r="72" spans="1:19" x14ac:dyDescent="0.25">
      <c r="A72" s="2" t="s">
        <v>72</v>
      </c>
      <c r="B72" s="3" t="s">
        <v>101</v>
      </c>
      <c r="C72" s="1">
        <v>1297</v>
      </c>
      <c r="D72" s="1" t="s">
        <v>184</v>
      </c>
      <c r="E72" s="1" t="s">
        <v>125</v>
      </c>
      <c r="F72" s="1" t="s">
        <v>125</v>
      </c>
      <c r="G72" s="1" t="s">
        <v>125</v>
      </c>
      <c r="H72" s="1" t="s">
        <v>125</v>
      </c>
      <c r="I72" s="1" t="s">
        <v>125</v>
      </c>
      <c r="J72" s="1" t="s">
        <v>125</v>
      </c>
      <c r="K72" s="1" t="s">
        <v>125</v>
      </c>
      <c r="L72" s="1" t="s">
        <v>125</v>
      </c>
      <c r="M72" s="1" t="s">
        <v>125</v>
      </c>
      <c r="N72" s="1" t="s">
        <v>125</v>
      </c>
      <c r="O72" s="1" t="s">
        <v>125</v>
      </c>
      <c r="P72" s="1" t="s">
        <v>126</v>
      </c>
      <c r="Q72" s="1" t="s">
        <v>125</v>
      </c>
      <c r="R72" s="4">
        <v>45053</v>
      </c>
      <c r="S72" s="1" t="s">
        <v>185</v>
      </c>
    </row>
    <row r="73" spans="1:19" x14ac:dyDescent="0.25">
      <c r="A73" s="2" t="s">
        <v>73</v>
      </c>
      <c r="B73" s="3" t="s">
        <v>101</v>
      </c>
      <c r="C73" s="1">
        <v>1297</v>
      </c>
      <c r="D73" s="1" t="s">
        <v>184</v>
      </c>
      <c r="E73" s="1" t="s">
        <v>125</v>
      </c>
      <c r="F73" s="1" t="s">
        <v>125</v>
      </c>
      <c r="G73" s="1" t="s">
        <v>125</v>
      </c>
      <c r="H73" s="1" t="s">
        <v>125</v>
      </c>
      <c r="I73" s="1" t="s">
        <v>125</v>
      </c>
      <c r="J73" s="1" t="s">
        <v>125</v>
      </c>
      <c r="K73" s="1" t="s">
        <v>125</v>
      </c>
      <c r="L73" s="1" t="s">
        <v>125</v>
      </c>
      <c r="M73" s="1" t="s">
        <v>125</v>
      </c>
      <c r="N73" s="1" t="s">
        <v>125</v>
      </c>
      <c r="O73" s="1" t="s">
        <v>125</v>
      </c>
      <c r="P73" s="1" t="s">
        <v>126</v>
      </c>
      <c r="Q73" s="1" t="s">
        <v>125</v>
      </c>
      <c r="R73" s="4">
        <v>45053</v>
      </c>
      <c r="S73" s="1" t="s">
        <v>185</v>
      </c>
    </row>
    <row r="74" spans="1:19" x14ac:dyDescent="0.25">
      <c r="A74" s="2" t="s">
        <v>74</v>
      </c>
      <c r="B74" s="3" t="s">
        <v>101</v>
      </c>
      <c r="C74" s="1">
        <v>1297</v>
      </c>
      <c r="D74" s="1" t="s">
        <v>184</v>
      </c>
      <c r="E74" s="1" t="s">
        <v>125</v>
      </c>
      <c r="F74" s="1" t="s">
        <v>125</v>
      </c>
      <c r="G74" s="1" t="s">
        <v>125</v>
      </c>
      <c r="H74" s="1" t="s">
        <v>125</v>
      </c>
      <c r="I74" s="1" t="s">
        <v>125</v>
      </c>
      <c r="J74" s="1" t="s">
        <v>125</v>
      </c>
      <c r="K74" s="1" t="s">
        <v>125</v>
      </c>
      <c r="L74" s="1" t="s">
        <v>125</v>
      </c>
      <c r="M74" s="1" t="s">
        <v>125</v>
      </c>
      <c r="N74" s="1" t="s">
        <v>125</v>
      </c>
      <c r="O74" s="1" t="s">
        <v>125</v>
      </c>
      <c r="P74" s="1" t="s">
        <v>126</v>
      </c>
      <c r="Q74" s="1" t="s">
        <v>125</v>
      </c>
      <c r="R74" s="4">
        <v>45053</v>
      </c>
      <c r="S74" s="1" t="s">
        <v>185</v>
      </c>
    </row>
    <row r="75" spans="1:19" x14ac:dyDescent="0.25">
      <c r="A75" s="2" t="s">
        <v>75</v>
      </c>
      <c r="B75" s="3" t="s">
        <v>105</v>
      </c>
      <c r="C75" s="1">
        <v>1297</v>
      </c>
      <c r="D75" s="1" t="s">
        <v>184</v>
      </c>
      <c r="E75" s="1" t="s">
        <v>125</v>
      </c>
      <c r="F75" s="1" t="s">
        <v>125</v>
      </c>
      <c r="G75" s="1" t="s">
        <v>125</v>
      </c>
      <c r="H75" s="1" t="s">
        <v>125</v>
      </c>
      <c r="I75" s="1" t="s">
        <v>125</v>
      </c>
      <c r="J75" s="1" t="s">
        <v>125</v>
      </c>
      <c r="K75" s="1" t="s">
        <v>125</v>
      </c>
      <c r="L75" s="1" t="s">
        <v>125</v>
      </c>
      <c r="M75" s="1" t="s">
        <v>125</v>
      </c>
      <c r="N75" s="1" t="s">
        <v>125</v>
      </c>
      <c r="O75" s="1" t="s">
        <v>125</v>
      </c>
      <c r="P75" s="1" t="s">
        <v>126</v>
      </c>
      <c r="Q75" s="1" t="s">
        <v>125</v>
      </c>
      <c r="R75" s="4">
        <v>45053</v>
      </c>
      <c r="S75" s="1" t="s">
        <v>185</v>
      </c>
    </row>
    <row r="76" spans="1:19" x14ac:dyDescent="0.25">
      <c r="A76" s="2" t="s">
        <v>76</v>
      </c>
      <c r="B76" s="3" t="s">
        <v>101</v>
      </c>
      <c r="C76" s="1">
        <v>673</v>
      </c>
      <c r="D76" s="1" t="s">
        <v>125</v>
      </c>
      <c r="E76" s="1" t="s">
        <v>125</v>
      </c>
      <c r="F76" s="1" t="s">
        <v>125</v>
      </c>
      <c r="G76" s="1" t="s">
        <v>125</v>
      </c>
      <c r="H76" s="1" t="s">
        <v>125</v>
      </c>
      <c r="I76" s="1" t="s">
        <v>125</v>
      </c>
      <c r="J76" s="1" t="s">
        <v>125</v>
      </c>
      <c r="K76" s="1" t="s">
        <v>125</v>
      </c>
      <c r="L76" s="1" t="s">
        <v>125</v>
      </c>
      <c r="M76" s="1" t="s">
        <v>125</v>
      </c>
      <c r="N76" s="1" t="s">
        <v>125</v>
      </c>
      <c r="O76" s="1" t="s">
        <v>125</v>
      </c>
      <c r="P76" s="1" t="s">
        <v>138</v>
      </c>
      <c r="Q76" s="1" t="s">
        <v>125</v>
      </c>
      <c r="R76" s="4">
        <v>45015</v>
      </c>
      <c r="S76" s="1" t="s">
        <v>185</v>
      </c>
    </row>
    <row r="77" spans="1:19" x14ac:dyDescent="0.25">
      <c r="A77" s="2" t="s">
        <v>77</v>
      </c>
      <c r="B77" s="3" t="s">
        <v>103</v>
      </c>
      <c r="C77" s="1">
        <v>673</v>
      </c>
      <c r="D77" s="1" t="s">
        <v>125</v>
      </c>
      <c r="E77" s="1" t="s">
        <v>125</v>
      </c>
      <c r="F77" s="1" t="s">
        <v>125</v>
      </c>
      <c r="G77" s="1" t="s">
        <v>125</v>
      </c>
      <c r="H77" s="1" t="s">
        <v>125</v>
      </c>
      <c r="I77" s="1" t="s">
        <v>125</v>
      </c>
      <c r="J77" s="1" t="s">
        <v>125</v>
      </c>
      <c r="K77" s="1" t="s">
        <v>125</v>
      </c>
      <c r="L77" s="1" t="s">
        <v>125</v>
      </c>
      <c r="M77" s="1" t="s">
        <v>125</v>
      </c>
      <c r="N77" s="1" t="s">
        <v>125</v>
      </c>
      <c r="O77" s="1" t="s">
        <v>125</v>
      </c>
      <c r="P77" s="1" t="s">
        <v>138</v>
      </c>
      <c r="Q77" s="1" t="s">
        <v>125</v>
      </c>
      <c r="R77" s="4">
        <v>45015</v>
      </c>
      <c r="S77" s="1" t="s">
        <v>185</v>
      </c>
    </row>
    <row r="78" spans="1:19" x14ac:dyDescent="0.25">
      <c r="A78" s="2" t="s">
        <v>78</v>
      </c>
      <c r="B78" s="3" t="s">
        <v>101</v>
      </c>
      <c r="C78" s="1">
        <v>673</v>
      </c>
      <c r="D78" s="1" t="s">
        <v>125</v>
      </c>
      <c r="E78" s="1" t="s">
        <v>125</v>
      </c>
      <c r="F78" s="1" t="s">
        <v>125</v>
      </c>
      <c r="G78" s="1" t="s">
        <v>125</v>
      </c>
      <c r="H78" s="1" t="s">
        <v>125</v>
      </c>
      <c r="I78" s="1" t="s">
        <v>125</v>
      </c>
      <c r="J78" s="1" t="s">
        <v>125</v>
      </c>
      <c r="K78" s="1" t="s">
        <v>125</v>
      </c>
      <c r="L78" s="1" t="s">
        <v>125</v>
      </c>
      <c r="M78" s="1" t="s">
        <v>125</v>
      </c>
      <c r="N78" s="1" t="s">
        <v>125</v>
      </c>
      <c r="O78" s="1" t="s">
        <v>125</v>
      </c>
      <c r="P78" s="1" t="s">
        <v>138</v>
      </c>
      <c r="Q78" s="1" t="s">
        <v>125</v>
      </c>
      <c r="R78" s="4">
        <v>45015</v>
      </c>
      <c r="S78" s="1" t="s">
        <v>185</v>
      </c>
    </row>
    <row r="79" spans="1:19" x14ac:dyDescent="0.25">
      <c r="A79" s="2" t="s">
        <v>79</v>
      </c>
      <c r="B79" s="3" t="s">
        <v>101</v>
      </c>
      <c r="C79" s="1">
        <v>673</v>
      </c>
      <c r="D79" s="1" t="s">
        <v>125</v>
      </c>
      <c r="E79" s="1" t="s">
        <v>125</v>
      </c>
      <c r="F79" s="1" t="s">
        <v>125</v>
      </c>
      <c r="G79" s="1" t="s">
        <v>125</v>
      </c>
      <c r="H79" s="1" t="s">
        <v>125</v>
      </c>
      <c r="I79" s="1" t="s">
        <v>125</v>
      </c>
      <c r="J79" s="1" t="s">
        <v>125</v>
      </c>
      <c r="K79" s="1" t="s">
        <v>125</v>
      </c>
      <c r="L79" s="1" t="s">
        <v>125</v>
      </c>
      <c r="M79" s="1" t="s">
        <v>125</v>
      </c>
      <c r="N79" s="1" t="s">
        <v>125</v>
      </c>
      <c r="O79" s="1" t="s">
        <v>125</v>
      </c>
      <c r="P79" s="1" t="s">
        <v>138</v>
      </c>
      <c r="Q79" s="1" t="s">
        <v>125</v>
      </c>
      <c r="R79" s="4">
        <v>45015</v>
      </c>
      <c r="S79" s="1" t="s">
        <v>185</v>
      </c>
    </row>
    <row r="80" spans="1:19" x14ac:dyDescent="0.25">
      <c r="A80" s="2" t="s">
        <v>80</v>
      </c>
      <c r="B80" s="3" t="s">
        <v>101</v>
      </c>
      <c r="C80" s="1">
        <v>673</v>
      </c>
      <c r="D80" s="1" t="s">
        <v>125</v>
      </c>
      <c r="E80" s="1" t="s">
        <v>125</v>
      </c>
      <c r="F80" s="1" t="s">
        <v>125</v>
      </c>
      <c r="G80" s="1" t="s">
        <v>125</v>
      </c>
      <c r="H80" s="1" t="s">
        <v>125</v>
      </c>
      <c r="I80" s="1" t="s">
        <v>125</v>
      </c>
      <c r="J80" s="1" t="s">
        <v>125</v>
      </c>
      <c r="K80" s="1" t="s">
        <v>125</v>
      </c>
      <c r="L80" s="1" t="s">
        <v>125</v>
      </c>
      <c r="M80" s="1" t="s">
        <v>125</v>
      </c>
      <c r="N80" s="1" t="s">
        <v>125</v>
      </c>
      <c r="O80" s="1" t="s">
        <v>125</v>
      </c>
      <c r="P80" s="1" t="s">
        <v>138</v>
      </c>
      <c r="Q80" s="1" t="s">
        <v>125</v>
      </c>
      <c r="R80" s="4">
        <v>45015</v>
      </c>
      <c r="S80" s="1" t="s">
        <v>185</v>
      </c>
    </row>
    <row r="81" spans="1:19" x14ac:dyDescent="0.25">
      <c r="A81" s="2" t="s">
        <v>81</v>
      </c>
      <c r="B81" s="3" t="s">
        <v>101</v>
      </c>
      <c r="C81" s="1">
        <v>673</v>
      </c>
      <c r="D81" s="1" t="s">
        <v>125</v>
      </c>
      <c r="E81" s="1" t="s">
        <v>125</v>
      </c>
      <c r="F81" s="1" t="s">
        <v>125</v>
      </c>
      <c r="G81" s="1" t="s">
        <v>125</v>
      </c>
      <c r="H81" s="1" t="s">
        <v>125</v>
      </c>
      <c r="I81" s="1" t="s">
        <v>125</v>
      </c>
      <c r="J81" s="1" t="s">
        <v>125</v>
      </c>
      <c r="K81" s="1" t="s">
        <v>125</v>
      </c>
      <c r="L81" s="1" t="s">
        <v>125</v>
      </c>
      <c r="M81" s="1" t="s">
        <v>125</v>
      </c>
      <c r="N81" s="1" t="s">
        <v>125</v>
      </c>
      <c r="O81" s="1" t="s">
        <v>125</v>
      </c>
      <c r="P81" s="1" t="s">
        <v>138</v>
      </c>
      <c r="Q81" s="1" t="s">
        <v>125</v>
      </c>
      <c r="R81" s="4">
        <v>45015</v>
      </c>
      <c r="S81" s="1" t="s">
        <v>185</v>
      </c>
    </row>
    <row r="82" spans="1:19" x14ac:dyDescent="0.25">
      <c r="A82" s="2" t="s">
        <v>82</v>
      </c>
      <c r="B82" s="3" t="s">
        <v>103</v>
      </c>
      <c r="C82" s="1">
        <v>750</v>
      </c>
      <c r="D82" s="1" t="s">
        <v>125</v>
      </c>
      <c r="E82" s="1" t="s">
        <v>125</v>
      </c>
      <c r="F82" s="1" t="s">
        <v>125</v>
      </c>
      <c r="G82" s="1" t="s">
        <v>125</v>
      </c>
      <c r="H82" s="1" t="s">
        <v>125</v>
      </c>
      <c r="I82" s="1" t="s">
        <v>125</v>
      </c>
      <c r="J82" s="1" t="s">
        <v>125</v>
      </c>
      <c r="K82" s="1" t="s">
        <v>125</v>
      </c>
      <c r="L82" s="1" t="s">
        <v>125</v>
      </c>
      <c r="M82" s="1" t="s">
        <v>125</v>
      </c>
      <c r="N82" s="1" t="s">
        <v>125</v>
      </c>
      <c r="O82" s="1" t="s">
        <v>125</v>
      </c>
      <c r="P82" s="1" t="s">
        <v>138</v>
      </c>
      <c r="Q82" s="1" t="s">
        <v>125</v>
      </c>
      <c r="R82" s="4">
        <v>45036</v>
      </c>
      <c r="S82" s="1" t="s">
        <v>185</v>
      </c>
    </row>
    <row r="83" spans="1:19" x14ac:dyDescent="0.25">
      <c r="A83" s="2" t="s">
        <v>83</v>
      </c>
      <c r="B83" s="3" t="s">
        <v>101</v>
      </c>
      <c r="C83" s="1">
        <v>750</v>
      </c>
      <c r="D83" s="1" t="s">
        <v>125</v>
      </c>
      <c r="E83" s="1" t="s">
        <v>125</v>
      </c>
      <c r="F83" s="1" t="s">
        <v>125</v>
      </c>
      <c r="G83" s="1" t="s">
        <v>125</v>
      </c>
      <c r="H83" s="1" t="s">
        <v>125</v>
      </c>
      <c r="I83" s="1" t="s">
        <v>125</v>
      </c>
      <c r="J83" s="1" t="s">
        <v>125</v>
      </c>
      <c r="K83" s="1" t="s">
        <v>125</v>
      </c>
      <c r="L83" s="1" t="s">
        <v>125</v>
      </c>
      <c r="M83" s="1" t="s">
        <v>125</v>
      </c>
      <c r="N83" s="1" t="s">
        <v>125</v>
      </c>
      <c r="O83" s="1" t="s">
        <v>125</v>
      </c>
      <c r="P83" s="1" t="s">
        <v>138</v>
      </c>
      <c r="Q83" s="1" t="s">
        <v>125</v>
      </c>
      <c r="R83" s="4">
        <v>45036</v>
      </c>
      <c r="S83" s="1" t="s">
        <v>185</v>
      </c>
    </row>
    <row r="84" spans="1:19" x14ac:dyDescent="0.25">
      <c r="A84" s="2" t="s">
        <v>84</v>
      </c>
      <c r="B84" s="3" t="s">
        <v>103</v>
      </c>
      <c r="C84" s="1">
        <v>750</v>
      </c>
      <c r="D84" s="1" t="s">
        <v>125</v>
      </c>
      <c r="E84" s="1" t="s">
        <v>125</v>
      </c>
      <c r="F84" s="1" t="s">
        <v>125</v>
      </c>
      <c r="G84" s="1" t="s">
        <v>125</v>
      </c>
      <c r="H84" s="1" t="s">
        <v>125</v>
      </c>
      <c r="I84" s="1" t="s">
        <v>125</v>
      </c>
      <c r="J84" s="1" t="s">
        <v>125</v>
      </c>
      <c r="K84" s="1" t="s">
        <v>125</v>
      </c>
      <c r="L84" s="1" t="s">
        <v>125</v>
      </c>
      <c r="M84" s="1" t="s">
        <v>125</v>
      </c>
      <c r="N84" s="1" t="s">
        <v>125</v>
      </c>
      <c r="O84" s="1" t="s">
        <v>125</v>
      </c>
      <c r="P84" s="1" t="s">
        <v>138</v>
      </c>
      <c r="Q84" s="1" t="s">
        <v>125</v>
      </c>
      <c r="R84" s="4">
        <v>45036</v>
      </c>
      <c r="S84" s="1" t="s">
        <v>185</v>
      </c>
    </row>
    <row r="85" spans="1:19" x14ac:dyDescent="0.25">
      <c r="A85" s="2" t="s">
        <v>85</v>
      </c>
      <c r="B85" s="3" t="s">
        <v>101</v>
      </c>
      <c r="C85" s="1">
        <v>750</v>
      </c>
      <c r="D85" s="1" t="s">
        <v>125</v>
      </c>
      <c r="E85" s="1" t="s">
        <v>125</v>
      </c>
      <c r="F85" s="1" t="s">
        <v>125</v>
      </c>
      <c r="G85" s="1" t="s">
        <v>125</v>
      </c>
      <c r="H85" s="1" t="s">
        <v>125</v>
      </c>
      <c r="I85" s="1" t="s">
        <v>125</v>
      </c>
      <c r="J85" s="1" t="s">
        <v>125</v>
      </c>
      <c r="K85" s="1" t="s">
        <v>125</v>
      </c>
      <c r="L85" s="1" t="s">
        <v>125</v>
      </c>
      <c r="M85" s="1" t="s">
        <v>125</v>
      </c>
      <c r="N85" s="1" t="s">
        <v>125</v>
      </c>
      <c r="O85" s="1" t="s">
        <v>125</v>
      </c>
      <c r="P85" s="1" t="s">
        <v>138</v>
      </c>
      <c r="Q85" s="1" t="s">
        <v>125</v>
      </c>
      <c r="R85" s="4">
        <v>45036</v>
      </c>
      <c r="S85" s="1" t="s">
        <v>185</v>
      </c>
    </row>
    <row r="86" spans="1:19" x14ac:dyDescent="0.25">
      <c r="A86" s="2" t="s">
        <v>86</v>
      </c>
      <c r="B86" s="3" t="s">
        <v>106</v>
      </c>
      <c r="C86" s="1">
        <v>750</v>
      </c>
      <c r="D86" s="1" t="s">
        <v>125</v>
      </c>
      <c r="E86" s="1" t="s">
        <v>125</v>
      </c>
      <c r="F86" s="1" t="s">
        <v>125</v>
      </c>
      <c r="G86" s="1" t="s">
        <v>125</v>
      </c>
      <c r="H86" s="1" t="s">
        <v>125</v>
      </c>
      <c r="I86" s="1" t="s">
        <v>125</v>
      </c>
      <c r="J86" s="1" t="s">
        <v>125</v>
      </c>
      <c r="K86" s="1" t="s">
        <v>125</v>
      </c>
      <c r="L86" s="1" t="s">
        <v>125</v>
      </c>
      <c r="M86" s="1" t="s">
        <v>125</v>
      </c>
      <c r="N86" s="1" t="s">
        <v>125</v>
      </c>
      <c r="O86" s="1" t="s">
        <v>125</v>
      </c>
      <c r="P86" s="1" t="s">
        <v>138</v>
      </c>
      <c r="Q86" s="1" t="s">
        <v>125</v>
      </c>
      <c r="R86" s="4">
        <v>45036</v>
      </c>
      <c r="S86" s="1" t="s">
        <v>185</v>
      </c>
    </row>
    <row r="87" spans="1:19" x14ac:dyDescent="0.25">
      <c r="A87" s="2" t="s">
        <v>87</v>
      </c>
      <c r="B87" s="3" t="s">
        <v>106</v>
      </c>
      <c r="C87" s="1">
        <v>750</v>
      </c>
      <c r="D87" s="1" t="s">
        <v>125</v>
      </c>
      <c r="E87" s="1" t="s">
        <v>125</v>
      </c>
      <c r="F87" s="1" t="s">
        <v>125</v>
      </c>
      <c r="G87" s="1" t="s">
        <v>125</v>
      </c>
      <c r="H87" s="1" t="s">
        <v>125</v>
      </c>
      <c r="I87" s="1" t="s">
        <v>125</v>
      </c>
      <c r="J87" s="1" t="s">
        <v>125</v>
      </c>
      <c r="K87" s="1" t="s">
        <v>125</v>
      </c>
      <c r="L87" s="1" t="s">
        <v>125</v>
      </c>
      <c r="M87" s="1" t="s">
        <v>125</v>
      </c>
      <c r="N87" s="1" t="s">
        <v>125</v>
      </c>
      <c r="O87" s="1" t="s">
        <v>125</v>
      </c>
      <c r="P87" s="1" t="s">
        <v>138</v>
      </c>
      <c r="Q87" s="1" t="s">
        <v>125</v>
      </c>
      <c r="R87" s="4">
        <v>45036</v>
      </c>
      <c r="S87" s="1" t="s">
        <v>185</v>
      </c>
    </row>
    <row r="88" spans="1:19" x14ac:dyDescent="0.25">
      <c r="A88" s="2" t="s">
        <v>88</v>
      </c>
      <c r="B88" s="3" t="s">
        <v>106</v>
      </c>
      <c r="C88" s="1">
        <v>750</v>
      </c>
      <c r="D88" s="1" t="s">
        <v>125</v>
      </c>
      <c r="E88" s="1" t="s">
        <v>125</v>
      </c>
      <c r="F88" s="1" t="s">
        <v>125</v>
      </c>
      <c r="G88" s="1" t="s">
        <v>125</v>
      </c>
      <c r="H88" s="1" t="s">
        <v>125</v>
      </c>
      <c r="I88" s="1" t="s">
        <v>125</v>
      </c>
      <c r="J88" s="1" t="s">
        <v>125</v>
      </c>
      <c r="K88" s="1" t="s">
        <v>125</v>
      </c>
      <c r="L88" s="1" t="s">
        <v>125</v>
      </c>
      <c r="M88" s="1" t="s">
        <v>125</v>
      </c>
      <c r="N88" s="1" t="s">
        <v>125</v>
      </c>
      <c r="O88" s="1" t="s">
        <v>125</v>
      </c>
      <c r="P88" s="1" t="s">
        <v>138</v>
      </c>
      <c r="Q88" s="1" t="s">
        <v>125</v>
      </c>
      <c r="R88" s="4">
        <v>45036</v>
      </c>
      <c r="S88" s="1" t="s">
        <v>185</v>
      </c>
    </row>
    <row r="89" spans="1:19" x14ac:dyDescent="0.25">
      <c r="A89" s="2" t="s">
        <v>89</v>
      </c>
      <c r="B89" s="3" t="s">
        <v>106</v>
      </c>
      <c r="C89" s="1">
        <v>750</v>
      </c>
      <c r="D89" s="1" t="s">
        <v>125</v>
      </c>
      <c r="E89" s="1" t="s">
        <v>125</v>
      </c>
      <c r="F89" s="1" t="s">
        <v>125</v>
      </c>
      <c r="G89" s="1" t="s">
        <v>125</v>
      </c>
      <c r="H89" s="1" t="s">
        <v>125</v>
      </c>
      <c r="I89" s="1" t="s">
        <v>125</v>
      </c>
      <c r="J89" s="1" t="s">
        <v>125</v>
      </c>
      <c r="K89" s="1" t="s">
        <v>125</v>
      </c>
      <c r="L89" s="1" t="s">
        <v>125</v>
      </c>
      <c r="M89" s="1" t="s">
        <v>125</v>
      </c>
      <c r="N89" s="1" t="s">
        <v>125</v>
      </c>
      <c r="O89" s="1" t="s">
        <v>125</v>
      </c>
      <c r="P89" s="1" t="s">
        <v>138</v>
      </c>
      <c r="Q89" s="1" t="s">
        <v>125</v>
      </c>
      <c r="R89" s="4">
        <v>45036</v>
      </c>
      <c r="S89" s="1" t="s">
        <v>185</v>
      </c>
    </row>
    <row r="90" spans="1:19" x14ac:dyDescent="0.25">
      <c r="A90" s="2" t="s">
        <v>90</v>
      </c>
      <c r="B90" s="3" t="s">
        <v>106</v>
      </c>
      <c r="C90" s="1">
        <v>750</v>
      </c>
      <c r="D90" s="1" t="s">
        <v>125</v>
      </c>
      <c r="E90" s="1" t="s">
        <v>125</v>
      </c>
      <c r="F90" s="1" t="s">
        <v>125</v>
      </c>
      <c r="G90" s="1" t="s">
        <v>125</v>
      </c>
      <c r="H90" s="1" t="s">
        <v>125</v>
      </c>
      <c r="I90" s="1" t="s">
        <v>125</v>
      </c>
      <c r="J90" s="1" t="s">
        <v>125</v>
      </c>
      <c r="K90" s="1" t="s">
        <v>125</v>
      </c>
      <c r="L90" s="1" t="s">
        <v>125</v>
      </c>
      <c r="M90" s="1" t="s">
        <v>125</v>
      </c>
      <c r="N90" s="1" t="s">
        <v>125</v>
      </c>
      <c r="O90" s="1" t="s">
        <v>125</v>
      </c>
      <c r="P90" s="1" t="s">
        <v>138</v>
      </c>
      <c r="Q90" s="1" t="s">
        <v>125</v>
      </c>
      <c r="R90" s="4">
        <v>45036</v>
      </c>
      <c r="S90" s="1" t="s">
        <v>185</v>
      </c>
    </row>
    <row r="91" spans="1:19" x14ac:dyDescent="0.25">
      <c r="A91" s="2" t="s">
        <v>91</v>
      </c>
      <c r="B91" s="3" t="s">
        <v>101</v>
      </c>
      <c r="C91" s="1">
        <v>1653</v>
      </c>
      <c r="D91" s="1" t="s">
        <v>120</v>
      </c>
      <c r="E91" s="1" t="s">
        <v>121</v>
      </c>
      <c r="F91" s="1" t="s">
        <v>122</v>
      </c>
      <c r="G91" s="1" t="s">
        <v>122</v>
      </c>
      <c r="H91" s="1" t="s">
        <v>160</v>
      </c>
      <c r="I91" s="1" t="s">
        <v>132</v>
      </c>
      <c r="J91" s="1" t="s">
        <v>149</v>
      </c>
      <c r="K91" s="1" t="s">
        <v>133</v>
      </c>
      <c r="L91" s="1" t="s">
        <v>150</v>
      </c>
      <c r="M91" s="1">
        <v>0.05</v>
      </c>
      <c r="N91" s="1">
        <v>14.1</v>
      </c>
      <c r="O91" s="1" t="s">
        <v>125</v>
      </c>
      <c r="P91" s="1" t="s">
        <v>138</v>
      </c>
      <c r="Q91" s="1" t="s">
        <v>144</v>
      </c>
      <c r="R91" s="4">
        <v>45203</v>
      </c>
      <c r="S91" s="1" t="s">
        <v>222</v>
      </c>
    </row>
    <row r="92" spans="1:19" x14ac:dyDescent="0.25">
      <c r="A92" s="2" t="s">
        <v>92</v>
      </c>
      <c r="B92" s="3" t="s">
        <v>101</v>
      </c>
      <c r="C92" s="1">
        <v>1653</v>
      </c>
      <c r="D92" s="1" t="s">
        <v>120</v>
      </c>
      <c r="E92" s="1" t="s">
        <v>121</v>
      </c>
      <c r="F92" s="1" t="s">
        <v>122</v>
      </c>
      <c r="G92" s="1" t="s">
        <v>122</v>
      </c>
      <c r="H92" s="1" t="s">
        <v>160</v>
      </c>
      <c r="I92" s="1" t="s">
        <v>132</v>
      </c>
      <c r="J92" s="1" t="s">
        <v>149</v>
      </c>
      <c r="K92" s="1" t="s">
        <v>133</v>
      </c>
      <c r="L92" s="1" t="s">
        <v>150</v>
      </c>
      <c r="M92" s="1">
        <v>0.05</v>
      </c>
      <c r="N92" s="1">
        <v>14.1</v>
      </c>
      <c r="O92" s="1" t="s">
        <v>125</v>
      </c>
      <c r="P92" s="1" t="s">
        <v>138</v>
      </c>
      <c r="Q92" s="1" t="s">
        <v>144</v>
      </c>
      <c r="R92" s="4">
        <v>45203</v>
      </c>
      <c r="S92" s="1" t="s">
        <v>222</v>
      </c>
    </row>
    <row r="93" spans="1:19" x14ac:dyDescent="0.25">
      <c r="A93" s="2" t="s">
        <v>93</v>
      </c>
      <c r="B93" s="3" t="s">
        <v>101</v>
      </c>
      <c r="C93" s="1">
        <v>1653</v>
      </c>
      <c r="D93" s="1" t="s">
        <v>120</v>
      </c>
      <c r="E93" s="1" t="s">
        <v>121</v>
      </c>
      <c r="F93" s="1" t="s">
        <v>122</v>
      </c>
      <c r="G93" s="1" t="s">
        <v>122</v>
      </c>
      <c r="H93" s="1" t="s">
        <v>160</v>
      </c>
      <c r="I93" s="1" t="s">
        <v>132</v>
      </c>
      <c r="J93" s="1" t="s">
        <v>149</v>
      </c>
      <c r="K93" s="1" t="s">
        <v>133</v>
      </c>
      <c r="L93" s="1" t="s">
        <v>150</v>
      </c>
      <c r="M93" s="1">
        <v>0.05</v>
      </c>
      <c r="N93" s="1">
        <v>14.1</v>
      </c>
      <c r="O93" s="1" t="s">
        <v>125</v>
      </c>
      <c r="P93" s="1" t="s">
        <v>138</v>
      </c>
      <c r="Q93" s="1" t="s">
        <v>144</v>
      </c>
      <c r="R93" s="4">
        <v>45203</v>
      </c>
      <c r="S93" s="1" t="s">
        <v>222</v>
      </c>
    </row>
    <row r="94" spans="1:19" x14ac:dyDescent="0.25">
      <c r="A94" s="2" t="s">
        <v>94</v>
      </c>
      <c r="B94" s="3" t="s">
        <v>101</v>
      </c>
      <c r="C94" s="1">
        <v>1459</v>
      </c>
      <c r="D94" s="1" t="s">
        <v>155</v>
      </c>
      <c r="E94" s="1" t="s">
        <v>188</v>
      </c>
      <c r="F94" s="1" t="s">
        <v>122</v>
      </c>
      <c r="G94" s="1" t="s">
        <v>140</v>
      </c>
      <c r="H94" s="1" t="s">
        <v>125</v>
      </c>
      <c r="I94" s="1" t="s">
        <v>162</v>
      </c>
      <c r="J94" s="1" t="s">
        <v>153</v>
      </c>
      <c r="K94" s="1" t="s">
        <v>178</v>
      </c>
      <c r="L94" s="1" t="s">
        <v>125</v>
      </c>
      <c r="M94" s="1">
        <v>65</v>
      </c>
      <c r="N94" s="1">
        <v>11.2</v>
      </c>
      <c r="O94" s="1">
        <v>6</v>
      </c>
      <c r="P94" s="1" t="s">
        <v>138</v>
      </c>
      <c r="Q94" s="1" t="s">
        <v>158</v>
      </c>
      <c r="R94" s="4">
        <v>45219</v>
      </c>
      <c r="S94" s="1" t="s">
        <v>222</v>
      </c>
    </row>
    <row r="95" spans="1:19" x14ac:dyDescent="0.25">
      <c r="A95" s="2" t="s">
        <v>95</v>
      </c>
      <c r="B95" s="3" t="s">
        <v>101</v>
      </c>
      <c r="C95" s="1">
        <v>1459</v>
      </c>
      <c r="D95" s="1" t="s">
        <v>155</v>
      </c>
      <c r="E95" s="1" t="s">
        <v>188</v>
      </c>
      <c r="F95" s="1" t="s">
        <v>122</v>
      </c>
      <c r="G95" s="1" t="s">
        <v>140</v>
      </c>
      <c r="H95" s="1" t="s">
        <v>125</v>
      </c>
      <c r="I95" s="1" t="s">
        <v>162</v>
      </c>
      <c r="J95" s="1" t="s">
        <v>153</v>
      </c>
      <c r="K95" s="1" t="s">
        <v>178</v>
      </c>
      <c r="L95" s="1" t="s">
        <v>125</v>
      </c>
      <c r="M95" s="1">
        <v>65</v>
      </c>
      <c r="N95" s="1">
        <v>11.2</v>
      </c>
      <c r="O95" s="1">
        <v>6</v>
      </c>
      <c r="P95" s="1" t="s">
        <v>138</v>
      </c>
      <c r="Q95" s="1" t="s">
        <v>158</v>
      </c>
      <c r="R95" s="4">
        <v>45219</v>
      </c>
      <c r="S95" s="1" t="s">
        <v>222</v>
      </c>
    </row>
    <row r="96" spans="1:19" x14ac:dyDescent="0.25">
      <c r="A96" s="2" t="s">
        <v>96</v>
      </c>
      <c r="B96" s="3" t="s">
        <v>101</v>
      </c>
      <c r="C96" s="1">
        <v>976</v>
      </c>
      <c r="D96" s="1" t="s">
        <v>155</v>
      </c>
      <c r="E96" s="1" t="s">
        <v>125</v>
      </c>
      <c r="F96" s="1" t="s">
        <v>125</v>
      </c>
      <c r="G96" s="1" t="s">
        <v>125</v>
      </c>
      <c r="H96" s="1" t="s">
        <v>125</v>
      </c>
      <c r="I96" s="1" t="s">
        <v>125</v>
      </c>
      <c r="J96" s="1" t="s">
        <v>125</v>
      </c>
      <c r="K96" s="1" t="s">
        <v>125</v>
      </c>
      <c r="L96" s="1" t="s">
        <v>125</v>
      </c>
      <c r="M96" s="1" t="s">
        <v>125</v>
      </c>
      <c r="N96" s="1" t="s">
        <v>125</v>
      </c>
      <c r="O96" s="1" t="s">
        <v>125</v>
      </c>
      <c r="P96" s="1" t="s">
        <v>187</v>
      </c>
      <c r="Q96" s="1" t="s">
        <v>125</v>
      </c>
      <c r="R96" s="4">
        <v>45186</v>
      </c>
      <c r="S96" s="1" t="s">
        <v>186</v>
      </c>
    </row>
    <row r="97" spans="1:19" x14ac:dyDescent="0.25">
      <c r="A97" s="2" t="s">
        <v>97</v>
      </c>
      <c r="B97" s="3" t="s">
        <v>101</v>
      </c>
      <c r="C97" s="1">
        <v>976</v>
      </c>
      <c r="D97" s="1" t="s">
        <v>155</v>
      </c>
      <c r="E97" s="1" t="s">
        <v>125</v>
      </c>
      <c r="F97" s="1" t="s">
        <v>125</v>
      </c>
      <c r="G97" s="1" t="s">
        <v>125</v>
      </c>
      <c r="H97" s="1" t="s">
        <v>125</v>
      </c>
      <c r="I97" s="1" t="s">
        <v>125</v>
      </c>
      <c r="J97" s="1" t="s">
        <v>125</v>
      </c>
      <c r="K97" s="1" t="s">
        <v>125</v>
      </c>
      <c r="L97" s="1" t="s">
        <v>125</v>
      </c>
      <c r="M97" s="1" t="s">
        <v>125</v>
      </c>
      <c r="N97" s="1" t="s">
        <v>125</v>
      </c>
      <c r="O97" s="1" t="s">
        <v>125</v>
      </c>
      <c r="P97" s="1" t="s">
        <v>187</v>
      </c>
      <c r="Q97" s="1" t="s">
        <v>125</v>
      </c>
      <c r="R97" s="4">
        <v>45186</v>
      </c>
      <c r="S97" s="1" t="s">
        <v>186</v>
      </c>
    </row>
    <row r="98" spans="1:19" x14ac:dyDescent="0.25">
      <c r="A98" s="2" t="s">
        <v>98</v>
      </c>
      <c r="B98" s="3" t="s">
        <v>101</v>
      </c>
      <c r="C98" s="1">
        <v>976</v>
      </c>
      <c r="D98" s="1" t="s">
        <v>155</v>
      </c>
      <c r="E98" s="1" t="s">
        <v>125</v>
      </c>
      <c r="F98" s="1" t="s">
        <v>125</v>
      </c>
      <c r="G98" s="1" t="s">
        <v>125</v>
      </c>
      <c r="H98" s="1" t="s">
        <v>125</v>
      </c>
      <c r="I98" s="1" t="s">
        <v>125</v>
      </c>
      <c r="J98" s="1" t="s">
        <v>125</v>
      </c>
      <c r="K98" s="1" t="s">
        <v>125</v>
      </c>
      <c r="L98" s="1" t="s">
        <v>125</v>
      </c>
      <c r="M98" s="1" t="s">
        <v>125</v>
      </c>
      <c r="N98" s="1" t="s">
        <v>125</v>
      </c>
      <c r="O98" s="1" t="s">
        <v>125</v>
      </c>
      <c r="P98" s="1" t="s">
        <v>187</v>
      </c>
      <c r="Q98" s="1" t="s">
        <v>125</v>
      </c>
      <c r="R98" s="4">
        <v>45186</v>
      </c>
      <c r="S98" s="1" t="s">
        <v>186</v>
      </c>
    </row>
    <row r="99" spans="1:19" x14ac:dyDescent="0.25">
      <c r="A99" s="2" t="s">
        <v>99</v>
      </c>
      <c r="B99" s="3" t="s">
        <v>101</v>
      </c>
      <c r="C99" s="1">
        <v>976</v>
      </c>
      <c r="D99" s="1" t="s">
        <v>155</v>
      </c>
      <c r="E99" s="1" t="s">
        <v>125</v>
      </c>
      <c r="F99" s="1" t="s">
        <v>125</v>
      </c>
      <c r="G99" s="1" t="s">
        <v>125</v>
      </c>
      <c r="H99" s="1" t="s">
        <v>125</v>
      </c>
      <c r="I99" s="1" t="s">
        <v>125</v>
      </c>
      <c r="J99" s="1" t="s">
        <v>125</v>
      </c>
      <c r="K99" s="1" t="s">
        <v>125</v>
      </c>
      <c r="L99" s="1" t="s">
        <v>125</v>
      </c>
      <c r="M99" s="1" t="s">
        <v>125</v>
      </c>
      <c r="N99" s="1" t="s">
        <v>125</v>
      </c>
      <c r="O99" s="1" t="s">
        <v>125</v>
      </c>
      <c r="P99" s="1" t="s">
        <v>187</v>
      </c>
      <c r="Q99" s="1" t="s">
        <v>125</v>
      </c>
      <c r="R99" s="4">
        <v>45186</v>
      </c>
      <c r="S99" s="1" t="s">
        <v>186</v>
      </c>
    </row>
    <row r="100" spans="1:19" x14ac:dyDescent="0.25">
      <c r="A100" s="1" t="s">
        <v>189</v>
      </c>
      <c r="B100" s="3" t="s">
        <v>101</v>
      </c>
      <c r="C100" s="1">
        <v>399</v>
      </c>
      <c r="D100" s="1" t="s">
        <v>120</v>
      </c>
      <c r="E100" s="1" t="s">
        <v>179</v>
      </c>
      <c r="F100" s="1" t="s">
        <v>122</v>
      </c>
      <c r="G100" s="1" t="s">
        <v>122</v>
      </c>
      <c r="H100" s="1" t="s">
        <v>145</v>
      </c>
      <c r="I100" s="1" t="s">
        <v>132</v>
      </c>
      <c r="J100" s="1" t="s">
        <v>153</v>
      </c>
      <c r="K100" s="1" t="s">
        <v>133</v>
      </c>
      <c r="L100" s="1">
        <v>3</v>
      </c>
      <c r="M100" s="1">
        <v>0.7</v>
      </c>
      <c r="N100" s="1" t="s">
        <v>125</v>
      </c>
      <c r="O100" s="1" t="s">
        <v>125</v>
      </c>
      <c r="P100" s="1" t="s">
        <v>187</v>
      </c>
      <c r="Q100" s="1" t="s">
        <v>144</v>
      </c>
      <c r="R100" s="4">
        <v>45518</v>
      </c>
      <c r="S100" s="1" t="s">
        <v>222</v>
      </c>
    </row>
    <row r="101" spans="1:19" x14ac:dyDescent="0.25">
      <c r="A101" s="1" t="s">
        <v>190</v>
      </c>
      <c r="B101" s="3" t="s">
        <v>101</v>
      </c>
      <c r="C101" s="1">
        <v>399</v>
      </c>
      <c r="D101" s="1" t="s">
        <v>120</v>
      </c>
      <c r="E101" s="1" t="s">
        <v>179</v>
      </c>
      <c r="F101" s="1" t="s">
        <v>122</v>
      </c>
      <c r="G101" s="1" t="s">
        <v>122</v>
      </c>
      <c r="H101" s="1" t="s">
        <v>145</v>
      </c>
      <c r="I101" s="1" t="s">
        <v>132</v>
      </c>
      <c r="J101" s="1" t="s">
        <v>153</v>
      </c>
      <c r="K101" s="1" t="s">
        <v>133</v>
      </c>
      <c r="L101" s="1">
        <v>3</v>
      </c>
      <c r="M101" s="1">
        <v>0.7</v>
      </c>
      <c r="N101" s="1" t="s">
        <v>125</v>
      </c>
      <c r="O101" s="1" t="s">
        <v>125</v>
      </c>
      <c r="P101" s="1" t="s">
        <v>187</v>
      </c>
      <c r="Q101" s="1" t="s">
        <v>144</v>
      </c>
      <c r="R101" s="4">
        <v>45518</v>
      </c>
      <c r="S101" s="1" t="s">
        <v>222</v>
      </c>
    </row>
    <row r="102" spans="1:19" x14ac:dyDescent="0.25">
      <c r="A102" s="1" t="s">
        <v>191</v>
      </c>
      <c r="B102" s="3" t="s">
        <v>101</v>
      </c>
      <c r="C102" s="1">
        <v>399</v>
      </c>
      <c r="D102" s="1" t="s">
        <v>120</v>
      </c>
      <c r="E102" s="1" t="s">
        <v>179</v>
      </c>
      <c r="F102" s="1" t="s">
        <v>122</v>
      </c>
      <c r="G102" s="1" t="s">
        <v>122</v>
      </c>
      <c r="H102" s="1" t="s">
        <v>145</v>
      </c>
      <c r="I102" s="1" t="s">
        <v>132</v>
      </c>
      <c r="J102" s="1" t="s">
        <v>153</v>
      </c>
      <c r="K102" s="1" t="s">
        <v>133</v>
      </c>
      <c r="L102" s="1">
        <v>3</v>
      </c>
      <c r="M102" s="1">
        <v>0.7</v>
      </c>
      <c r="N102" s="1" t="s">
        <v>125</v>
      </c>
      <c r="O102" s="1" t="s">
        <v>125</v>
      </c>
      <c r="P102" s="1" t="s">
        <v>187</v>
      </c>
      <c r="Q102" s="1" t="s">
        <v>144</v>
      </c>
      <c r="R102" s="4">
        <v>45518</v>
      </c>
      <c r="S102" s="1" t="s">
        <v>222</v>
      </c>
    </row>
    <row r="103" spans="1:19" x14ac:dyDescent="0.25">
      <c r="A103" s="1" t="s">
        <v>192</v>
      </c>
      <c r="B103" s="3" t="s">
        <v>101</v>
      </c>
      <c r="C103" s="1">
        <v>399</v>
      </c>
      <c r="D103" s="1" t="s">
        <v>120</v>
      </c>
      <c r="E103" s="1" t="s">
        <v>179</v>
      </c>
      <c r="F103" s="1" t="s">
        <v>122</v>
      </c>
      <c r="G103" s="1" t="s">
        <v>122</v>
      </c>
      <c r="H103" s="1" t="s">
        <v>145</v>
      </c>
      <c r="I103" s="1" t="s">
        <v>132</v>
      </c>
      <c r="J103" s="1" t="s">
        <v>153</v>
      </c>
      <c r="K103" s="1" t="s">
        <v>133</v>
      </c>
      <c r="L103" s="1">
        <v>3</v>
      </c>
      <c r="M103" s="1">
        <v>0.7</v>
      </c>
      <c r="N103" s="1" t="s">
        <v>125</v>
      </c>
      <c r="O103" s="1" t="s">
        <v>125</v>
      </c>
      <c r="P103" s="1" t="s">
        <v>187</v>
      </c>
      <c r="Q103" s="1" t="s">
        <v>144</v>
      </c>
      <c r="R103" s="4">
        <v>45518</v>
      </c>
      <c r="S103" s="1" t="s">
        <v>222</v>
      </c>
    </row>
    <row r="104" spans="1:19" x14ac:dyDescent="0.25">
      <c r="A104" s="1" t="s">
        <v>193</v>
      </c>
      <c r="B104" s="3" t="s">
        <v>101</v>
      </c>
      <c r="C104" s="1">
        <v>399</v>
      </c>
      <c r="D104" s="1" t="s">
        <v>120</v>
      </c>
      <c r="E104" s="1" t="s">
        <v>179</v>
      </c>
      <c r="F104" s="1" t="s">
        <v>122</v>
      </c>
      <c r="G104" s="1" t="s">
        <v>122</v>
      </c>
      <c r="H104" s="1" t="s">
        <v>145</v>
      </c>
      <c r="I104" s="1" t="s">
        <v>132</v>
      </c>
      <c r="J104" s="1" t="s">
        <v>153</v>
      </c>
      <c r="K104" s="1" t="s">
        <v>133</v>
      </c>
      <c r="L104" s="1">
        <v>3</v>
      </c>
      <c r="M104" s="1">
        <v>0.7</v>
      </c>
      <c r="N104" s="1" t="s">
        <v>125</v>
      </c>
      <c r="O104" s="1" t="s">
        <v>125</v>
      </c>
      <c r="P104" s="1" t="s">
        <v>187</v>
      </c>
      <c r="Q104" s="1" t="s">
        <v>144</v>
      </c>
      <c r="R104" s="4">
        <v>45518</v>
      </c>
      <c r="S104" s="1" t="s">
        <v>222</v>
      </c>
    </row>
    <row r="105" spans="1:19" x14ac:dyDescent="0.25">
      <c r="A105" s="1" t="s">
        <v>194</v>
      </c>
      <c r="B105" s="3" t="s">
        <v>101</v>
      </c>
      <c r="C105" s="1">
        <v>2105</v>
      </c>
      <c r="D105" s="1" t="s">
        <v>155</v>
      </c>
      <c r="E105" s="1" t="s">
        <v>199</v>
      </c>
      <c r="F105" s="1" t="s">
        <v>131</v>
      </c>
      <c r="G105" s="1" t="s">
        <v>122</v>
      </c>
      <c r="H105" s="1" t="s">
        <v>123</v>
      </c>
      <c r="I105" s="1" t="s">
        <v>125</v>
      </c>
      <c r="J105" s="1" t="s">
        <v>149</v>
      </c>
      <c r="K105" s="1" t="s">
        <v>125</v>
      </c>
      <c r="L105" s="1" t="s">
        <v>125</v>
      </c>
      <c r="M105" s="1" t="s">
        <v>125</v>
      </c>
      <c r="N105" s="1" t="s">
        <v>125</v>
      </c>
      <c r="O105" s="1" t="s">
        <v>125</v>
      </c>
      <c r="P105" s="1" t="s">
        <v>187</v>
      </c>
      <c r="Q105" s="1" t="s">
        <v>158</v>
      </c>
      <c r="R105" s="4">
        <v>45533</v>
      </c>
      <c r="S105" s="1" t="s">
        <v>222</v>
      </c>
    </row>
    <row r="106" spans="1:19" x14ac:dyDescent="0.25">
      <c r="A106" s="1" t="s">
        <v>195</v>
      </c>
      <c r="B106" s="3" t="s">
        <v>101</v>
      </c>
      <c r="C106" s="1">
        <v>2105</v>
      </c>
      <c r="D106" s="1" t="s">
        <v>155</v>
      </c>
      <c r="E106" s="1" t="s">
        <v>199</v>
      </c>
      <c r="F106" s="1" t="s">
        <v>131</v>
      </c>
      <c r="G106" s="1" t="s">
        <v>122</v>
      </c>
      <c r="H106" s="1" t="s">
        <v>123</v>
      </c>
      <c r="I106" s="1" t="s">
        <v>125</v>
      </c>
      <c r="J106" s="1" t="s">
        <v>149</v>
      </c>
      <c r="K106" s="1" t="s">
        <v>125</v>
      </c>
      <c r="L106" s="1" t="s">
        <v>125</v>
      </c>
      <c r="M106" s="1" t="s">
        <v>125</v>
      </c>
      <c r="N106" s="1" t="s">
        <v>125</v>
      </c>
      <c r="O106" s="1" t="s">
        <v>125</v>
      </c>
      <c r="P106" s="1" t="s">
        <v>187</v>
      </c>
      <c r="Q106" s="1" t="s">
        <v>158</v>
      </c>
      <c r="R106" s="4">
        <v>45533</v>
      </c>
      <c r="S106" s="1" t="s">
        <v>222</v>
      </c>
    </row>
    <row r="107" spans="1:19" x14ac:dyDescent="0.25">
      <c r="A107" s="1" t="s">
        <v>196</v>
      </c>
      <c r="B107" s="3" t="s">
        <v>101</v>
      </c>
      <c r="C107" s="1">
        <v>2105</v>
      </c>
      <c r="D107" s="1" t="s">
        <v>155</v>
      </c>
      <c r="E107" s="1" t="s">
        <v>199</v>
      </c>
      <c r="F107" s="1" t="s">
        <v>131</v>
      </c>
      <c r="G107" s="1" t="s">
        <v>122</v>
      </c>
      <c r="H107" s="1" t="s">
        <v>123</v>
      </c>
      <c r="I107" s="1" t="s">
        <v>125</v>
      </c>
      <c r="J107" s="1" t="s">
        <v>149</v>
      </c>
      <c r="K107" s="1" t="s">
        <v>125</v>
      </c>
      <c r="L107" s="1" t="s">
        <v>125</v>
      </c>
      <c r="M107" s="1" t="s">
        <v>125</v>
      </c>
      <c r="N107" s="1" t="s">
        <v>125</v>
      </c>
      <c r="O107" s="1" t="s">
        <v>125</v>
      </c>
      <c r="P107" s="1" t="s">
        <v>187</v>
      </c>
      <c r="Q107" s="1" t="s">
        <v>158</v>
      </c>
      <c r="R107" s="4">
        <v>45533</v>
      </c>
      <c r="S107" s="1" t="s">
        <v>222</v>
      </c>
    </row>
    <row r="108" spans="1:19" x14ac:dyDescent="0.25">
      <c r="A108" s="1" t="s">
        <v>197</v>
      </c>
      <c r="B108" s="3" t="s">
        <v>101</v>
      </c>
      <c r="C108" s="1">
        <v>2105</v>
      </c>
      <c r="D108" s="1" t="s">
        <v>155</v>
      </c>
      <c r="E108" s="1" t="s">
        <v>199</v>
      </c>
      <c r="F108" s="1" t="s">
        <v>131</v>
      </c>
      <c r="G108" s="1" t="s">
        <v>122</v>
      </c>
      <c r="H108" s="1" t="s">
        <v>123</v>
      </c>
      <c r="I108" s="1" t="s">
        <v>125</v>
      </c>
      <c r="J108" s="1" t="s">
        <v>149</v>
      </c>
      <c r="K108" s="1" t="s">
        <v>125</v>
      </c>
      <c r="L108" s="1" t="s">
        <v>125</v>
      </c>
      <c r="M108" s="1" t="s">
        <v>125</v>
      </c>
      <c r="N108" s="1" t="s">
        <v>125</v>
      </c>
      <c r="O108" s="1" t="s">
        <v>125</v>
      </c>
      <c r="P108" s="1" t="s">
        <v>187</v>
      </c>
      <c r="Q108" s="1" t="s">
        <v>158</v>
      </c>
      <c r="R108" s="4">
        <v>45533</v>
      </c>
      <c r="S108" s="1" t="s">
        <v>222</v>
      </c>
    </row>
    <row r="109" spans="1:19" x14ac:dyDescent="0.25">
      <c r="A109" s="1" t="s">
        <v>198</v>
      </c>
      <c r="B109" s="3" t="s">
        <v>101</v>
      </c>
      <c r="C109" s="1">
        <v>2105</v>
      </c>
      <c r="D109" s="1" t="s">
        <v>155</v>
      </c>
      <c r="E109" s="1" t="s">
        <v>199</v>
      </c>
      <c r="F109" s="1" t="s">
        <v>131</v>
      </c>
      <c r="G109" s="1" t="s">
        <v>122</v>
      </c>
      <c r="H109" s="1" t="s">
        <v>123</v>
      </c>
      <c r="I109" s="1" t="s">
        <v>125</v>
      </c>
      <c r="J109" s="1" t="s">
        <v>149</v>
      </c>
      <c r="K109" s="1" t="s">
        <v>125</v>
      </c>
      <c r="L109" s="1" t="s">
        <v>125</v>
      </c>
      <c r="M109" s="1" t="s">
        <v>125</v>
      </c>
      <c r="N109" s="1" t="s">
        <v>125</v>
      </c>
      <c r="O109" s="1" t="s">
        <v>125</v>
      </c>
      <c r="P109" s="1" t="s">
        <v>187</v>
      </c>
      <c r="Q109" s="1" t="s">
        <v>158</v>
      </c>
      <c r="R109" s="4">
        <v>45533</v>
      </c>
      <c r="S109" s="1" t="s">
        <v>222</v>
      </c>
    </row>
    <row r="110" spans="1:19" x14ac:dyDescent="0.25">
      <c r="A110" s="6" t="s">
        <v>200</v>
      </c>
      <c r="B110" s="6" t="s">
        <v>229</v>
      </c>
      <c r="C110" s="6" t="s">
        <v>125</v>
      </c>
      <c r="D110" s="6" t="s">
        <v>125</v>
      </c>
      <c r="E110" s="6" t="s">
        <v>125</v>
      </c>
      <c r="F110" s="6" t="s">
        <v>125</v>
      </c>
      <c r="G110" s="6" t="s">
        <v>125</v>
      </c>
      <c r="H110" s="6" t="s">
        <v>125</v>
      </c>
      <c r="I110" s="6" t="s">
        <v>125</v>
      </c>
      <c r="J110" s="6" t="s">
        <v>125</v>
      </c>
      <c r="K110" s="6" t="s">
        <v>125</v>
      </c>
      <c r="L110" s="6" t="s">
        <v>125</v>
      </c>
      <c r="M110" s="6" t="s">
        <v>125</v>
      </c>
      <c r="N110" s="6" t="s">
        <v>125</v>
      </c>
      <c r="O110" s="6" t="s">
        <v>125</v>
      </c>
      <c r="P110" s="6" t="s">
        <v>126</v>
      </c>
      <c r="Q110" s="6" t="s">
        <v>125</v>
      </c>
      <c r="R110" s="7">
        <v>45437</v>
      </c>
      <c r="S110" s="8" t="s">
        <v>223</v>
      </c>
    </row>
    <row r="111" spans="1:19" x14ac:dyDescent="0.25">
      <c r="A111" s="6" t="s">
        <v>201</v>
      </c>
      <c r="B111" s="6" t="s">
        <v>229</v>
      </c>
      <c r="C111" s="6" t="s">
        <v>125</v>
      </c>
      <c r="D111" s="6" t="s">
        <v>125</v>
      </c>
      <c r="E111" s="6" t="s">
        <v>125</v>
      </c>
      <c r="F111" s="6" t="s">
        <v>125</v>
      </c>
      <c r="G111" s="6" t="s">
        <v>125</v>
      </c>
      <c r="H111" s="6" t="s">
        <v>125</v>
      </c>
      <c r="I111" s="6" t="s">
        <v>125</v>
      </c>
      <c r="J111" s="6" t="s">
        <v>125</v>
      </c>
      <c r="K111" s="6" t="s">
        <v>125</v>
      </c>
      <c r="L111" s="6" t="s">
        <v>125</v>
      </c>
      <c r="M111" s="6" t="s">
        <v>125</v>
      </c>
      <c r="N111" s="6" t="s">
        <v>125</v>
      </c>
      <c r="O111" s="6" t="s">
        <v>125</v>
      </c>
      <c r="P111" s="6" t="s">
        <v>126</v>
      </c>
      <c r="Q111" s="6" t="s">
        <v>125</v>
      </c>
      <c r="R111" s="7">
        <v>45437</v>
      </c>
      <c r="S111" s="8" t="s">
        <v>223</v>
      </c>
    </row>
    <row r="112" spans="1:19" x14ac:dyDescent="0.25">
      <c r="A112" s="6" t="s">
        <v>202</v>
      </c>
      <c r="B112" s="6" t="s">
        <v>229</v>
      </c>
      <c r="C112" s="6" t="s">
        <v>125</v>
      </c>
      <c r="D112" s="6" t="s">
        <v>125</v>
      </c>
      <c r="E112" s="6" t="s">
        <v>125</v>
      </c>
      <c r="F112" s="6" t="s">
        <v>125</v>
      </c>
      <c r="G112" s="6" t="s">
        <v>125</v>
      </c>
      <c r="H112" s="6" t="s">
        <v>125</v>
      </c>
      <c r="I112" s="6" t="s">
        <v>125</v>
      </c>
      <c r="J112" s="6" t="s">
        <v>125</v>
      </c>
      <c r="K112" s="6" t="s">
        <v>125</v>
      </c>
      <c r="L112" s="6" t="s">
        <v>125</v>
      </c>
      <c r="M112" s="6" t="s">
        <v>125</v>
      </c>
      <c r="N112" s="6" t="s">
        <v>125</v>
      </c>
      <c r="O112" s="6" t="s">
        <v>125</v>
      </c>
      <c r="P112" s="6" t="s">
        <v>126</v>
      </c>
      <c r="Q112" s="6" t="s">
        <v>125</v>
      </c>
      <c r="R112" s="7">
        <v>45437</v>
      </c>
      <c r="S112" s="8" t="s">
        <v>223</v>
      </c>
    </row>
    <row r="113" spans="1:19" x14ac:dyDescent="0.25">
      <c r="A113" s="6" t="s">
        <v>203</v>
      </c>
      <c r="B113" s="6" t="s">
        <v>229</v>
      </c>
      <c r="C113" s="6" t="s">
        <v>125</v>
      </c>
      <c r="D113" s="6" t="s">
        <v>125</v>
      </c>
      <c r="E113" s="6" t="s">
        <v>125</v>
      </c>
      <c r="F113" s="6" t="s">
        <v>125</v>
      </c>
      <c r="G113" s="6" t="s">
        <v>125</v>
      </c>
      <c r="H113" s="6" t="s">
        <v>125</v>
      </c>
      <c r="I113" s="6" t="s">
        <v>125</v>
      </c>
      <c r="J113" s="6" t="s">
        <v>125</v>
      </c>
      <c r="K113" s="6" t="s">
        <v>125</v>
      </c>
      <c r="L113" s="6" t="s">
        <v>125</v>
      </c>
      <c r="M113" s="6" t="s">
        <v>125</v>
      </c>
      <c r="N113" s="6" t="s">
        <v>125</v>
      </c>
      <c r="O113" s="6" t="s">
        <v>125</v>
      </c>
      <c r="P113" s="6" t="s">
        <v>126</v>
      </c>
      <c r="Q113" s="6" t="s">
        <v>125</v>
      </c>
      <c r="R113" s="7">
        <v>45437</v>
      </c>
      <c r="S113" s="8" t="s">
        <v>223</v>
      </c>
    </row>
    <row r="114" spans="1:19" x14ac:dyDescent="0.25">
      <c r="A114" s="6" t="s">
        <v>204</v>
      </c>
      <c r="B114" s="6" t="s">
        <v>229</v>
      </c>
      <c r="C114" s="6" t="s">
        <v>125</v>
      </c>
      <c r="D114" s="6" t="s">
        <v>125</v>
      </c>
      <c r="E114" s="6" t="s">
        <v>125</v>
      </c>
      <c r="F114" s="6" t="s">
        <v>125</v>
      </c>
      <c r="G114" s="6" t="s">
        <v>125</v>
      </c>
      <c r="H114" s="6" t="s">
        <v>125</v>
      </c>
      <c r="I114" s="6" t="s">
        <v>125</v>
      </c>
      <c r="J114" s="6" t="s">
        <v>125</v>
      </c>
      <c r="K114" s="6" t="s">
        <v>125</v>
      </c>
      <c r="L114" s="6" t="s">
        <v>125</v>
      </c>
      <c r="M114" s="6" t="s">
        <v>125</v>
      </c>
      <c r="N114" s="6" t="s">
        <v>125</v>
      </c>
      <c r="O114" s="6" t="s">
        <v>125</v>
      </c>
      <c r="P114" s="6" t="s">
        <v>126</v>
      </c>
      <c r="Q114" s="6" t="s">
        <v>125</v>
      </c>
      <c r="R114" s="7">
        <v>45437</v>
      </c>
      <c r="S114" s="8" t="s">
        <v>223</v>
      </c>
    </row>
    <row r="115" spans="1:19" x14ac:dyDescent="0.25">
      <c r="A115" s="6" t="s">
        <v>205</v>
      </c>
      <c r="B115" s="6" t="s">
        <v>229</v>
      </c>
      <c r="C115" s="6" t="s">
        <v>125</v>
      </c>
      <c r="D115" s="6" t="s">
        <v>125</v>
      </c>
      <c r="E115" s="6" t="s">
        <v>125</v>
      </c>
      <c r="F115" s="6" t="s">
        <v>125</v>
      </c>
      <c r="G115" s="6" t="s">
        <v>125</v>
      </c>
      <c r="H115" s="6" t="s">
        <v>125</v>
      </c>
      <c r="I115" s="6" t="s">
        <v>125</v>
      </c>
      <c r="J115" s="6" t="s">
        <v>125</v>
      </c>
      <c r="K115" s="6" t="s">
        <v>125</v>
      </c>
      <c r="L115" s="6" t="s">
        <v>125</v>
      </c>
      <c r="M115" s="6" t="s">
        <v>125</v>
      </c>
      <c r="N115" s="6" t="s">
        <v>125</v>
      </c>
      <c r="O115" s="6" t="s">
        <v>125</v>
      </c>
      <c r="P115" s="6" t="s">
        <v>126</v>
      </c>
      <c r="Q115" s="6" t="s">
        <v>125</v>
      </c>
      <c r="R115" s="7">
        <v>45437</v>
      </c>
      <c r="S115" s="8" t="s">
        <v>223</v>
      </c>
    </row>
    <row r="116" spans="1:19" x14ac:dyDescent="0.25">
      <c r="A116" s="6" t="s">
        <v>206</v>
      </c>
      <c r="B116" s="6" t="s">
        <v>230</v>
      </c>
      <c r="C116" s="6" t="s">
        <v>125</v>
      </c>
      <c r="D116" s="6" t="s">
        <v>125</v>
      </c>
      <c r="E116" s="6" t="s">
        <v>125</v>
      </c>
      <c r="F116" s="6" t="s">
        <v>125</v>
      </c>
      <c r="G116" s="6" t="s">
        <v>125</v>
      </c>
      <c r="H116" s="6" t="s">
        <v>125</v>
      </c>
      <c r="I116" s="6" t="s">
        <v>125</v>
      </c>
      <c r="J116" s="6" t="s">
        <v>125</v>
      </c>
      <c r="K116" s="6" t="s">
        <v>125</v>
      </c>
      <c r="L116" s="6" t="s">
        <v>125</v>
      </c>
      <c r="M116" s="6" t="s">
        <v>125</v>
      </c>
      <c r="N116" s="6" t="s">
        <v>125</v>
      </c>
      <c r="O116" s="6" t="s">
        <v>125</v>
      </c>
      <c r="P116" s="6" t="s">
        <v>187</v>
      </c>
      <c r="Q116" s="6" t="s">
        <v>125</v>
      </c>
      <c r="R116" s="9">
        <v>45439</v>
      </c>
      <c r="S116" s="8" t="s">
        <v>223</v>
      </c>
    </row>
    <row r="117" spans="1:19" x14ac:dyDescent="0.25">
      <c r="A117" s="6" t="s">
        <v>207</v>
      </c>
      <c r="B117" s="6" t="s">
        <v>230</v>
      </c>
      <c r="C117" s="6" t="s">
        <v>125</v>
      </c>
      <c r="D117" s="6" t="s">
        <v>125</v>
      </c>
      <c r="E117" s="6" t="s">
        <v>125</v>
      </c>
      <c r="F117" s="6" t="s">
        <v>125</v>
      </c>
      <c r="G117" s="6" t="s">
        <v>125</v>
      </c>
      <c r="H117" s="6" t="s">
        <v>125</v>
      </c>
      <c r="I117" s="6" t="s">
        <v>125</v>
      </c>
      <c r="J117" s="6" t="s">
        <v>125</v>
      </c>
      <c r="K117" s="6" t="s">
        <v>125</v>
      </c>
      <c r="L117" s="6" t="s">
        <v>125</v>
      </c>
      <c r="M117" s="6" t="s">
        <v>125</v>
      </c>
      <c r="N117" s="6" t="s">
        <v>125</v>
      </c>
      <c r="O117" s="6" t="s">
        <v>125</v>
      </c>
      <c r="P117" s="6" t="s">
        <v>187</v>
      </c>
      <c r="Q117" s="6" t="s">
        <v>125</v>
      </c>
      <c r="R117" s="9">
        <v>45439</v>
      </c>
      <c r="S117" s="8" t="s">
        <v>223</v>
      </c>
    </row>
    <row r="118" spans="1:19" x14ac:dyDescent="0.25">
      <c r="A118" s="6" t="s">
        <v>208</v>
      </c>
      <c r="B118" s="6" t="s">
        <v>230</v>
      </c>
      <c r="C118" s="6" t="s">
        <v>125</v>
      </c>
      <c r="D118" s="6" t="s">
        <v>125</v>
      </c>
      <c r="E118" s="6" t="s">
        <v>125</v>
      </c>
      <c r="F118" s="6" t="s">
        <v>125</v>
      </c>
      <c r="G118" s="6" t="s">
        <v>125</v>
      </c>
      <c r="H118" s="6" t="s">
        <v>125</v>
      </c>
      <c r="I118" s="6" t="s">
        <v>125</v>
      </c>
      <c r="J118" s="6" t="s">
        <v>125</v>
      </c>
      <c r="K118" s="6" t="s">
        <v>125</v>
      </c>
      <c r="L118" s="6" t="s">
        <v>125</v>
      </c>
      <c r="M118" s="6" t="s">
        <v>125</v>
      </c>
      <c r="N118" s="6" t="s">
        <v>125</v>
      </c>
      <c r="O118" s="6" t="s">
        <v>125</v>
      </c>
      <c r="P118" s="6" t="s">
        <v>187</v>
      </c>
      <c r="Q118" s="6" t="s">
        <v>125</v>
      </c>
      <c r="R118" s="9">
        <v>45439</v>
      </c>
      <c r="S118" s="8" t="s">
        <v>223</v>
      </c>
    </row>
    <row r="119" spans="1:19" x14ac:dyDescent="0.25">
      <c r="A119" s="6" t="s">
        <v>209</v>
      </c>
      <c r="B119" s="6" t="s">
        <v>230</v>
      </c>
      <c r="C119" s="6" t="s">
        <v>125</v>
      </c>
      <c r="D119" s="6" t="s">
        <v>125</v>
      </c>
      <c r="E119" s="6" t="s">
        <v>125</v>
      </c>
      <c r="F119" s="6" t="s">
        <v>125</v>
      </c>
      <c r="G119" s="6" t="s">
        <v>125</v>
      </c>
      <c r="H119" s="6" t="s">
        <v>125</v>
      </c>
      <c r="I119" s="6" t="s">
        <v>125</v>
      </c>
      <c r="J119" s="6" t="s">
        <v>125</v>
      </c>
      <c r="K119" s="6" t="s">
        <v>125</v>
      </c>
      <c r="L119" s="6" t="s">
        <v>125</v>
      </c>
      <c r="M119" s="6" t="s">
        <v>125</v>
      </c>
      <c r="N119" s="6" t="s">
        <v>125</v>
      </c>
      <c r="O119" s="6" t="s">
        <v>125</v>
      </c>
      <c r="P119" s="6" t="s">
        <v>187</v>
      </c>
      <c r="Q119" s="6" t="s">
        <v>125</v>
      </c>
      <c r="R119" s="9">
        <v>45439</v>
      </c>
      <c r="S119" s="8" t="s">
        <v>223</v>
      </c>
    </row>
    <row r="120" spans="1:19" x14ac:dyDescent="0.25">
      <c r="A120" s="6" t="s">
        <v>210</v>
      </c>
      <c r="B120" s="6" t="s">
        <v>230</v>
      </c>
      <c r="C120" s="6" t="s">
        <v>125</v>
      </c>
      <c r="D120" s="6" t="s">
        <v>125</v>
      </c>
      <c r="E120" s="6" t="s">
        <v>125</v>
      </c>
      <c r="F120" s="6" t="s">
        <v>125</v>
      </c>
      <c r="G120" s="6" t="s">
        <v>125</v>
      </c>
      <c r="H120" s="6" t="s">
        <v>125</v>
      </c>
      <c r="I120" s="6" t="s">
        <v>125</v>
      </c>
      <c r="J120" s="6" t="s">
        <v>125</v>
      </c>
      <c r="K120" s="6" t="s">
        <v>125</v>
      </c>
      <c r="L120" s="6" t="s">
        <v>125</v>
      </c>
      <c r="M120" s="6" t="s">
        <v>125</v>
      </c>
      <c r="N120" s="6" t="s">
        <v>125</v>
      </c>
      <c r="O120" s="6" t="s">
        <v>125</v>
      </c>
      <c r="P120" s="6" t="s">
        <v>187</v>
      </c>
      <c r="Q120" s="6" t="s">
        <v>125</v>
      </c>
      <c r="R120" s="9">
        <v>45439</v>
      </c>
      <c r="S120" s="8" t="s">
        <v>223</v>
      </c>
    </row>
    <row r="121" spans="1:19" x14ac:dyDescent="0.25">
      <c r="A121" s="6" t="s">
        <v>211</v>
      </c>
      <c r="B121" s="6" t="s">
        <v>230</v>
      </c>
      <c r="C121" s="6" t="s">
        <v>125</v>
      </c>
      <c r="D121" s="6" t="s">
        <v>125</v>
      </c>
      <c r="E121" s="6" t="s">
        <v>125</v>
      </c>
      <c r="F121" s="6" t="s">
        <v>125</v>
      </c>
      <c r="G121" s="6" t="s">
        <v>125</v>
      </c>
      <c r="H121" s="6" t="s">
        <v>125</v>
      </c>
      <c r="I121" s="6" t="s">
        <v>125</v>
      </c>
      <c r="J121" s="6" t="s">
        <v>125</v>
      </c>
      <c r="K121" s="6" t="s">
        <v>125</v>
      </c>
      <c r="L121" s="6" t="s">
        <v>125</v>
      </c>
      <c r="M121" s="6" t="s">
        <v>125</v>
      </c>
      <c r="N121" s="6" t="s">
        <v>125</v>
      </c>
      <c r="O121" s="6" t="s">
        <v>125</v>
      </c>
      <c r="P121" s="6" t="s">
        <v>187</v>
      </c>
      <c r="Q121" s="6" t="s">
        <v>125</v>
      </c>
      <c r="R121" s="9">
        <v>45439</v>
      </c>
      <c r="S121" s="8" t="s">
        <v>223</v>
      </c>
    </row>
    <row r="122" spans="1:19" x14ac:dyDescent="0.25">
      <c r="A122" s="6" t="s">
        <v>212</v>
      </c>
      <c r="B122" s="6" t="s">
        <v>231</v>
      </c>
      <c r="C122" s="6" t="s">
        <v>125</v>
      </c>
      <c r="D122" s="6" t="s">
        <v>125</v>
      </c>
      <c r="E122" s="6" t="s">
        <v>125</v>
      </c>
      <c r="F122" s="6" t="s">
        <v>125</v>
      </c>
      <c r="G122" s="6" t="s">
        <v>125</v>
      </c>
      <c r="H122" s="6" t="s">
        <v>125</v>
      </c>
      <c r="I122" s="6" t="s">
        <v>125</v>
      </c>
      <c r="J122" s="6" t="s">
        <v>125</v>
      </c>
      <c r="K122" s="6" t="s">
        <v>125</v>
      </c>
      <c r="L122" s="6" t="s">
        <v>125</v>
      </c>
      <c r="M122" s="6" t="s">
        <v>125</v>
      </c>
      <c r="N122" s="6" t="s">
        <v>125</v>
      </c>
      <c r="O122" s="6" t="s">
        <v>125</v>
      </c>
      <c r="P122" s="6" t="s">
        <v>187</v>
      </c>
      <c r="Q122" s="6" t="s">
        <v>125</v>
      </c>
      <c r="R122" s="9">
        <v>45441</v>
      </c>
      <c r="S122" s="8" t="s">
        <v>223</v>
      </c>
    </row>
    <row r="123" spans="1:19" x14ac:dyDescent="0.25">
      <c r="A123" s="6" t="s">
        <v>213</v>
      </c>
      <c r="B123" s="6" t="s">
        <v>231</v>
      </c>
      <c r="C123" s="6" t="s">
        <v>125</v>
      </c>
      <c r="D123" s="6" t="s">
        <v>125</v>
      </c>
      <c r="E123" s="6" t="s">
        <v>125</v>
      </c>
      <c r="F123" s="6" t="s">
        <v>125</v>
      </c>
      <c r="G123" s="6" t="s">
        <v>125</v>
      </c>
      <c r="H123" s="6" t="s">
        <v>125</v>
      </c>
      <c r="I123" s="6" t="s">
        <v>125</v>
      </c>
      <c r="J123" s="6" t="s">
        <v>125</v>
      </c>
      <c r="K123" s="6" t="s">
        <v>125</v>
      </c>
      <c r="L123" s="6" t="s">
        <v>125</v>
      </c>
      <c r="M123" s="6" t="s">
        <v>125</v>
      </c>
      <c r="N123" s="6" t="s">
        <v>125</v>
      </c>
      <c r="O123" s="6" t="s">
        <v>125</v>
      </c>
      <c r="P123" s="6" t="s">
        <v>187</v>
      </c>
      <c r="Q123" s="6" t="s">
        <v>125</v>
      </c>
      <c r="R123" s="9">
        <v>45441</v>
      </c>
      <c r="S123" s="8" t="s">
        <v>223</v>
      </c>
    </row>
    <row r="124" spans="1:19" x14ac:dyDescent="0.25">
      <c r="A124" s="6" t="s">
        <v>214</v>
      </c>
      <c r="B124" s="6" t="s">
        <v>231</v>
      </c>
      <c r="C124" s="6" t="s">
        <v>125</v>
      </c>
      <c r="D124" s="6" t="s">
        <v>125</v>
      </c>
      <c r="E124" s="6" t="s">
        <v>125</v>
      </c>
      <c r="F124" s="6" t="s">
        <v>125</v>
      </c>
      <c r="G124" s="6" t="s">
        <v>125</v>
      </c>
      <c r="H124" s="6" t="s">
        <v>125</v>
      </c>
      <c r="I124" s="6" t="s">
        <v>125</v>
      </c>
      <c r="J124" s="6" t="s">
        <v>125</v>
      </c>
      <c r="K124" s="6" t="s">
        <v>125</v>
      </c>
      <c r="L124" s="6" t="s">
        <v>125</v>
      </c>
      <c r="M124" s="6" t="s">
        <v>125</v>
      </c>
      <c r="N124" s="6" t="s">
        <v>125</v>
      </c>
      <c r="O124" s="6" t="s">
        <v>125</v>
      </c>
      <c r="P124" s="6" t="s">
        <v>187</v>
      </c>
      <c r="Q124" s="6" t="s">
        <v>125</v>
      </c>
      <c r="R124" s="9">
        <v>45441</v>
      </c>
      <c r="S124" s="8" t="s">
        <v>223</v>
      </c>
    </row>
    <row r="125" spans="1:19" x14ac:dyDescent="0.25">
      <c r="A125" s="6" t="s">
        <v>215</v>
      </c>
      <c r="B125" s="6" t="s">
        <v>231</v>
      </c>
      <c r="C125" s="6" t="s">
        <v>125</v>
      </c>
      <c r="D125" s="6" t="s">
        <v>125</v>
      </c>
      <c r="E125" s="6" t="s">
        <v>125</v>
      </c>
      <c r="F125" s="6" t="s">
        <v>125</v>
      </c>
      <c r="G125" s="6" t="s">
        <v>125</v>
      </c>
      <c r="H125" s="6" t="s">
        <v>125</v>
      </c>
      <c r="I125" s="6" t="s">
        <v>125</v>
      </c>
      <c r="J125" s="6" t="s">
        <v>125</v>
      </c>
      <c r="K125" s="6" t="s">
        <v>125</v>
      </c>
      <c r="L125" s="6" t="s">
        <v>125</v>
      </c>
      <c r="M125" s="6" t="s">
        <v>125</v>
      </c>
      <c r="N125" s="6" t="s">
        <v>125</v>
      </c>
      <c r="O125" s="6" t="s">
        <v>125</v>
      </c>
      <c r="P125" s="6" t="s">
        <v>187</v>
      </c>
      <c r="Q125" s="6" t="s">
        <v>125</v>
      </c>
      <c r="R125" s="9">
        <v>45441</v>
      </c>
      <c r="S125" s="8" t="s">
        <v>223</v>
      </c>
    </row>
    <row r="126" spans="1:19" x14ac:dyDescent="0.25">
      <c r="A126" s="6" t="s">
        <v>216</v>
      </c>
      <c r="B126" s="6" t="s">
        <v>231</v>
      </c>
      <c r="C126" s="6" t="s">
        <v>125</v>
      </c>
      <c r="D126" s="6" t="s">
        <v>125</v>
      </c>
      <c r="E126" s="6" t="s">
        <v>125</v>
      </c>
      <c r="F126" s="6" t="s">
        <v>125</v>
      </c>
      <c r="G126" s="6" t="s">
        <v>125</v>
      </c>
      <c r="H126" s="6" t="s">
        <v>125</v>
      </c>
      <c r="I126" s="6" t="s">
        <v>125</v>
      </c>
      <c r="J126" s="6" t="s">
        <v>125</v>
      </c>
      <c r="K126" s="6" t="s">
        <v>125</v>
      </c>
      <c r="L126" s="6" t="s">
        <v>125</v>
      </c>
      <c r="M126" s="6" t="s">
        <v>125</v>
      </c>
      <c r="N126" s="6" t="s">
        <v>125</v>
      </c>
      <c r="O126" s="6" t="s">
        <v>125</v>
      </c>
      <c r="P126" s="6" t="s">
        <v>187</v>
      </c>
      <c r="Q126" s="6" t="s">
        <v>125</v>
      </c>
      <c r="R126" s="9">
        <v>45441</v>
      </c>
      <c r="S126" s="8" t="s">
        <v>223</v>
      </c>
    </row>
    <row r="127" spans="1:19" x14ac:dyDescent="0.25">
      <c r="A127" s="6" t="s">
        <v>217</v>
      </c>
      <c r="B127" s="6" t="s">
        <v>229</v>
      </c>
      <c r="C127" s="6" t="s">
        <v>125</v>
      </c>
      <c r="D127" s="6" t="s">
        <v>125</v>
      </c>
      <c r="E127" s="6" t="s">
        <v>125</v>
      </c>
      <c r="F127" s="6" t="s">
        <v>125</v>
      </c>
      <c r="G127" s="6" t="s">
        <v>125</v>
      </c>
      <c r="H127" s="6" t="s">
        <v>125</v>
      </c>
      <c r="I127" s="6" t="s">
        <v>125</v>
      </c>
      <c r="J127" s="6" t="s">
        <v>125</v>
      </c>
      <c r="K127" s="6" t="s">
        <v>125</v>
      </c>
      <c r="L127" s="6" t="s">
        <v>125</v>
      </c>
      <c r="M127" s="6" t="s">
        <v>125</v>
      </c>
      <c r="N127" s="6" t="s">
        <v>125</v>
      </c>
      <c r="O127" s="6" t="s">
        <v>125</v>
      </c>
      <c r="P127" s="6" t="s">
        <v>126</v>
      </c>
      <c r="Q127" s="6" t="s">
        <v>125</v>
      </c>
      <c r="R127" s="9">
        <v>45459</v>
      </c>
      <c r="S127" s="8" t="s">
        <v>223</v>
      </c>
    </row>
    <row r="128" spans="1:19" x14ac:dyDescent="0.25">
      <c r="A128" s="6" t="s">
        <v>218</v>
      </c>
      <c r="B128" s="6" t="s">
        <v>229</v>
      </c>
      <c r="C128" s="6" t="s">
        <v>125</v>
      </c>
      <c r="D128" s="6" t="s">
        <v>125</v>
      </c>
      <c r="E128" s="6" t="s">
        <v>125</v>
      </c>
      <c r="F128" s="6" t="s">
        <v>125</v>
      </c>
      <c r="G128" s="6" t="s">
        <v>125</v>
      </c>
      <c r="H128" s="6" t="s">
        <v>125</v>
      </c>
      <c r="I128" s="6" t="s">
        <v>125</v>
      </c>
      <c r="J128" s="6" t="s">
        <v>125</v>
      </c>
      <c r="K128" s="6" t="s">
        <v>125</v>
      </c>
      <c r="L128" s="6" t="s">
        <v>125</v>
      </c>
      <c r="M128" s="6" t="s">
        <v>125</v>
      </c>
      <c r="N128" s="6" t="s">
        <v>125</v>
      </c>
      <c r="O128" s="6" t="s">
        <v>125</v>
      </c>
      <c r="P128" s="6" t="s">
        <v>126</v>
      </c>
      <c r="Q128" s="6" t="s">
        <v>125</v>
      </c>
      <c r="R128" s="9">
        <v>45459</v>
      </c>
      <c r="S128" s="8" t="s">
        <v>223</v>
      </c>
    </row>
    <row r="129" spans="1:19" x14ac:dyDescent="0.25">
      <c r="A129" s="6" t="s">
        <v>219</v>
      </c>
      <c r="B129" s="6" t="s">
        <v>229</v>
      </c>
      <c r="C129" s="6" t="s">
        <v>125</v>
      </c>
      <c r="D129" s="6" t="s">
        <v>125</v>
      </c>
      <c r="E129" s="6" t="s">
        <v>125</v>
      </c>
      <c r="F129" s="6" t="s">
        <v>125</v>
      </c>
      <c r="G129" s="6" t="s">
        <v>125</v>
      </c>
      <c r="H129" s="6" t="s">
        <v>125</v>
      </c>
      <c r="I129" s="6" t="s">
        <v>125</v>
      </c>
      <c r="J129" s="6" t="s">
        <v>125</v>
      </c>
      <c r="K129" s="6" t="s">
        <v>125</v>
      </c>
      <c r="L129" s="6" t="s">
        <v>125</v>
      </c>
      <c r="M129" s="6" t="s">
        <v>125</v>
      </c>
      <c r="N129" s="6" t="s">
        <v>125</v>
      </c>
      <c r="O129" s="6" t="s">
        <v>125</v>
      </c>
      <c r="P129" s="6" t="s">
        <v>126</v>
      </c>
      <c r="Q129" s="6" t="s">
        <v>125</v>
      </c>
      <c r="R129" s="9">
        <v>45459</v>
      </c>
      <c r="S129" s="8" t="s">
        <v>223</v>
      </c>
    </row>
    <row r="130" spans="1:19" x14ac:dyDescent="0.25">
      <c r="A130" s="6" t="s">
        <v>220</v>
      </c>
      <c r="B130" s="6" t="s">
        <v>229</v>
      </c>
      <c r="C130" s="6" t="s">
        <v>125</v>
      </c>
      <c r="D130" s="6" t="s">
        <v>125</v>
      </c>
      <c r="E130" s="6" t="s">
        <v>125</v>
      </c>
      <c r="F130" s="6" t="s">
        <v>125</v>
      </c>
      <c r="G130" s="6" t="s">
        <v>125</v>
      </c>
      <c r="H130" s="6" t="s">
        <v>125</v>
      </c>
      <c r="I130" s="6" t="s">
        <v>125</v>
      </c>
      <c r="J130" s="6" t="s">
        <v>125</v>
      </c>
      <c r="K130" s="6" t="s">
        <v>125</v>
      </c>
      <c r="L130" s="6" t="s">
        <v>125</v>
      </c>
      <c r="M130" s="6" t="s">
        <v>125</v>
      </c>
      <c r="N130" s="6" t="s">
        <v>125</v>
      </c>
      <c r="O130" s="6" t="s">
        <v>125</v>
      </c>
      <c r="P130" s="6" t="s">
        <v>126</v>
      </c>
      <c r="Q130" s="6" t="s">
        <v>125</v>
      </c>
      <c r="R130" s="9">
        <v>45459</v>
      </c>
      <c r="S130" s="8" t="s">
        <v>223</v>
      </c>
    </row>
    <row r="131" spans="1:19" x14ac:dyDescent="0.25">
      <c r="A131" s="6" t="s">
        <v>221</v>
      </c>
      <c r="B131" s="6" t="s">
        <v>229</v>
      </c>
      <c r="C131" s="6" t="s">
        <v>125</v>
      </c>
      <c r="D131" s="6" t="s">
        <v>125</v>
      </c>
      <c r="E131" s="6" t="s">
        <v>125</v>
      </c>
      <c r="F131" s="6" t="s">
        <v>125</v>
      </c>
      <c r="G131" s="6" t="s">
        <v>125</v>
      </c>
      <c r="H131" s="6" t="s">
        <v>125</v>
      </c>
      <c r="I131" s="6" t="s">
        <v>125</v>
      </c>
      <c r="J131" s="6" t="s">
        <v>125</v>
      </c>
      <c r="K131" s="6" t="s">
        <v>125</v>
      </c>
      <c r="L131" s="6" t="s">
        <v>125</v>
      </c>
      <c r="M131" s="6" t="s">
        <v>125</v>
      </c>
      <c r="N131" s="6" t="s">
        <v>125</v>
      </c>
      <c r="O131" s="6" t="s">
        <v>125</v>
      </c>
      <c r="P131" s="6" t="s">
        <v>126</v>
      </c>
      <c r="Q131" s="6" t="s">
        <v>125</v>
      </c>
      <c r="R131" s="9">
        <v>45459</v>
      </c>
      <c r="S131" s="8" t="s">
        <v>223</v>
      </c>
    </row>
    <row r="132" spans="1:19" x14ac:dyDescent="0.25">
      <c r="A132" s="6" t="s">
        <v>224</v>
      </c>
      <c r="B132" s="6" t="s">
        <v>101</v>
      </c>
      <c r="C132" s="6" t="s">
        <v>125</v>
      </c>
      <c r="D132" s="6" t="s">
        <v>125</v>
      </c>
      <c r="E132" s="6" t="s">
        <v>125</v>
      </c>
      <c r="F132" s="6" t="s">
        <v>125</v>
      </c>
      <c r="G132" s="6" t="s">
        <v>125</v>
      </c>
      <c r="H132" s="6" t="s">
        <v>125</v>
      </c>
      <c r="I132" s="6" t="s">
        <v>125</v>
      </c>
      <c r="J132" s="6" t="s">
        <v>125</v>
      </c>
      <c r="K132" s="6" t="s">
        <v>125</v>
      </c>
      <c r="L132" s="6" t="s">
        <v>125</v>
      </c>
      <c r="M132" s="6" t="s">
        <v>125</v>
      </c>
      <c r="N132" s="6" t="s">
        <v>125</v>
      </c>
      <c r="O132" s="6" t="s">
        <v>125</v>
      </c>
      <c r="P132" s="6" t="s">
        <v>126</v>
      </c>
      <c r="Q132" s="6" t="s">
        <v>125</v>
      </c>
      <c r="R132" s="10"/>
      <c r="S132" s="8" t="s">
        <v>223</v>
      </c>
    </row>
    <row r="133" spans="1:19" x14ac:dyDescent="0.25">
      <c r="A133" s="6" t="s">
        <v>225</v>
      </c>
      <c r="B133" s="6" t="s">
        <v>101</v>
      </c>
      <c r="C133" s="6" t="s">
        <v>125</v>
      </c>
      <c r="D133" s="6" t="s">
        <v>125</v>
      </c>
      <c r="E133" s="6" t="s">
        <v>125</v>
      </c>
      <c r="F133" s="6" t="s">
        <v>125</v>
      </c>
      <c r="G133" s="6" t="s">
        <v>125</v>
      </c>
      <c r="H133" s="6" t="s">
        <v>125</v>
      </c>
      <c r="I133" s="6" t="s">
        <v>125</v>
      </c>
      <c r="J133" s="6" t="s">
        <v>125</v>
      </c>
      <c r="K133" s="6" t="s">
        <v>125</v>
      </c>
      <c r="L133" s="6" t="s">
        <v>125</v>
      </c>
      <c r="M133" s="6" t="s">
        <v>125</v>
      </c>
      <c r="N133" s="6" t="s">
        <v>125</v>
      </c>
      <c r="O133" s="6" t="s">
        <v>125</v>
      </c>
      <c r="P133" s="6" t="s">
        <v>126</v>
      </c>
      <c r="Q133" s="6" t="s">
        <v>125</v>
      </c>
      <c r="R133" s="10"/>
      <c r="S133" s="8" t="s">
        <v>223</v>
      </c>
    </row>
    <row r="134" spans="1:19" x14ac:dyDescent="0.25">
      <c r="A134" s="6" t="s">
        <v>226</v>
      </c>
      <c r="B134" s="6" t="s">
        <v>101</v>
      </c>
      <c r="C134" s="6" t="s">
        <v>125</v>
      </c>
      <c r="D134" s="6" t="s">
        <v>125</v>
      </c>
      <c r="E134" s="6" t="s">
        <v>125</v>
      </c>
      <c r="F134" s="6" t="s">
        <v>125</v>
      </c>
      <c r="G134" s="6" t="s">
        <v>125</v>
      </c>
      <c r="H134" s="6" t="s">
        <v>125</v>
      </c>
      <c r="I134" s="6" t="s">
        <v>125</v>
      </c>
      <c r="J134" s="6" t="s">
        <v>125</v>
      </c>
      <c r="K134" s="6" t="s">
        <v>125</v>
      </c>
      <c r="L134" s="6" t="s">
        <v>125</v>
      </c>
      <c r="M134" s="6" t="s">
        <v>125</v>
      </c>
      <c r="N134" s="6" t="s">
        <v>125</v>
      </c>
      <c r="O134" s="6" t="s">
        <v>125</v>
      </c>
      <c r="P134" s="6" t="s">
        <v>126</v>
      </c>
      <c r="Q134" s="6" t="s">
        <v>125</v>
      </c>
      <c r="R134" s="10"/>
      <c r="S134" s="8" t="s">
        <v>223</v>
      </c>
    </row>
    <row r="135" spans="1:19" x14ac:dyDescent="0.25">
      <c r="A135" s="6" t="s">
        <v>227</v>
      </c>
      <c r="B135" s="6" t="s">
        <v>101</v>
      </c>
      <c r="C135" s="6" t="s">
        <v>125</v>
      </c>
      <c r="D135" s="6" t="s">
        <v>125</v>
      </c>
      <c r="E135" s="6" t="s">
        <v>125</v>
      </c>
      <c r="F135" s="6" t="s">
        <v>125</v>
      </c>
      <c r="G135" s="6" t="s">
        <v>125</v>
      </c>
      <c r="H135" s="6" t="s">
        <v>125</v>
      </c>
      <c r="I135" s="6" t="s">
        <v>125</v>
      </c>
      <c r="J135" s="6" t="s">
        <v>125</v>
      </c>
      <c r="K135" s="6" t="s">
        <v>125</v>
      </c>
      <c r="L135" s="6" t="s">
        <v>125</v>
      </c>
      <c r="M135" s="6" t="s">
        <v>125</v>
      </c>
      <c r="N135" s="6" t="s">
        <v>125</v>
      </c>
      <c r="O135" s="6" t="s">
        <v>125</v>
      </c>
      <c r="P135" s="6" t="s">
        <v>126</v>
      </c>
      <c r="Q135" s="6" t="s">
        <v>125</v>
      </c>
      <c r="R135" s="10"/>
      <c r="S135" s="8" t="s">
        <v>223</v>
      </c>
    </row>
    <row r="136" spans="1:19" x14ac:dyDescent="0.25">
      <c r="A136" s="6" t="s">
        <v>228</v>
      </c>
      <c r="B136" s="6" t="s">
        <v>101</v>
      </c>
      <c r="C136" s="6" t="s">
        <v>125</v>
      </c>
      <c r="D136" s="6" t="s">
        <v>125</v>
      </c>
      <c r="E136" s="6" t="s">
        <v>125</v>
      </c>
      <c r="F136" s="6" t="s">
        <v>125</v>
      </c>
      <c r="G136" s="6" t="s">
        <v>125</v>
      </c>
      <c r="H136" s="6" t="s">
        <v>125</v>
      </c>
      <c r="I136" s="6" t="s">
        <v>125</v>
      </c>
      <c r="J136" s="6" t="s">
        <v>125</v>
      </c>
      <c r="K136" s="6" t="s">
        <v>125</v>
      </c>
      <c r="L136" s="6" t="s">
        <v>125</v>
      </c>
      <c r="M136" s="6" t="s">
        <v>125</v>
      </c>
      <c r="N136" s="6" t="s">
        <v>125</v>
      </c>
      <c r="O136" s="6" t="s">
        <v>125</v>
      </c>
      <c r="P136" s="6" t="s">
        <v>126</v>
      </c>
      <c r="Q136" s="6" t="s">
        <v>125</v>
      </c>
      <c r="R136" s="10"/>
      <c r="S136" s="8" t="s">
        <v>223</v>
      </c>
    </row>
  </sheetData>
  <autoFilter ref="A1:S136" xr:uid="{52073C5B-4BD4-4E56-A84D-BF7A70013638}"/>
  <pageMargins left="0.7" right="0.7" top="0.78740157499999996" bottom="0.78740157499999996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2D3E8-E1B8-4D34-AC68-C954529FB9B7}">
  <dimension ref="A2:F10"/>
  <sheetViews>
    <sheetView workbookViewId="0">
      <selection activeCell="F25" sqref="F25"/>
    </sheetView>
  </sheetViews>
  <sheetFormatPr baseColWidth="10" defaultRowHeight="15" x14ac:dyDescent="0.25"/>
  <cols>
    <col min="1" max="1" width="16.140625" bestFit="1" customWidth="1"/>
    <col min="2" max="2" width="23.7109375" bestFit="1" customWidth="1"/>
    <col min="3" max="4" width="3.140625" bestFit="1" customWidth="1"/>
    <col min="5" max="5" width="3" bestFit="1" customWidth="1"/>
    <col min="6" max="6" width="15.5703125" bestFit="1" customWidth="1"/>
    <col min="7" max="8" width="7.85546875" bestFit="1" customWidth="1"/>
    <col min="9" max="11" width="6.85546875" bestFit="1" customWidth="1"/>
    <col min="12" max="14" width="7.85546875" bestFit="1" customWidth="1"/>
    <col min="15" max="16" width="6.85546875" bestFit="1" customWidth="1"/>
    <col min="17" max="17" width="11.140625" bestFit="1" customWidth="1"/>
    <col min="18" max="22" width="6" bestFit="1" customWidth="1"/>
    <col min="23" max="23" width="6.85546875" bestFit="1" customWidth="1"/>
    <col min="24" max="76" width="7.85546875" bestFit="1" customWidth="1"/>
    <col min="77" max="85" width="6.85546875" bestFit="1" customWidth="1"/>
    <col min="86" max="90" width="5" bestFit="1" customWidth="1"/>
    <col min="91" max="91" width="11.140625" bestFit="1" customWidth="1"/>
    <col min="92" max="92" width="6.85546875" bestFit="1" customWidth="1"/>
    <col min="93" max="95" width="7.85546875" bestFit="1" customWidth="1"/>
    <col min="96" max="98" width="6.85546875" bestFit="1" customWidth="1"/>
    <col min="99" max="99" width="11" bestFit="1" customWidth="1"/>
    <col min="100" max="100" width="15.5703125" bestFit="1" customWidth="1"/>
  </cols>
  <sheetData>
    <row r="2" spans="1:6" x14ac:dyDescent="0.25">
      <c r="A2" s="12" t="s">
        <v>183</v>
      </c>
      <c r="B2" t="s">
        <v>238</v>
      </c>
    </row>
    <row r="4" spans="1:6" x14ac:dyDescent="0.25">
      <c r="A4" s="12" t="s">
        <v>234</v>
      </c>
      <c r="B4" s="12" t="s">
        <v>233</v>
      </c>
    </row>
    <row r="5" spans="1:6" x14ac:dyDescent="0.25">
      <c r="A5" s="12" t="s">
        <v>1</v>
      </c>
      <c r="B5">
        <v>10</v>
      </c>
      <c r="C5" t="s">
        <v>102</v>
      </c>
      <c r="D5" t="s">
        <v>101</v>
      </c>
      <c r="E5" t="s">
        <v>100</v>
      </c>
      <c r="F5" t="s">
        <v>232</v>
      </c>
    </row>
    <row r="6" spans="1:6" x14ac:dyDescent="0.25">
      <c r="A6" s="1" t="s">
        <v>125</v>
      </c>
      <c r="B6" s="15"/>
      <c r="C6" s="15"/>
      <c r="D6" s="15">
        <v>12</v>
      </c>
      <c r="E6" s="15">
        <v>3</v>
      </c>
      <c r="F6" s="15">
        <v>15</v>
      </c>
    </row>
    <row r="7" spans="1:6" x14ac:dyDescent="0.25">
      <c r="A7" s="1" t="s">
        <v>122</v>
      </c>
      <c r="B7" s="15"/>
      <c r="C7" s="15">
        <v>9</v>
      </c>
      <c r="D7" s="15">
        <v>40</v>
      </c>
      <c r="E7" s="15">
        <v>4</v>
      </c>
      <c r="F7" s="15">
        <v>53</v>
      </c>
    </row>
    <row r="8" spans="1:6" x14ac:dyDescent="0.25">
      <c r="A8" s="1" t="s">
        <v>140</v>
      </c>
      <c r="B8" s="15"/>
      <c r="C8" s="15">
        <v>2</v>
      </c>
      <c r="D8" s="15">
        <v>9</v>
      </c>
      <c r="E8" s="15"/>
      <c r="F8" s="15">
        <v>11</v>
      </c>
    </row>
    <row r="9" spans="1:6" x14ac:dyDescent="0.25">
      <c r="A9" s="1" t="s">
        <v>159</v>
      </c>
      <c r="B9" s="15">
        <v>3</v>
      </c>
      <c r="C9" s="15"/>
      <c r="D9" s="15"/>
      <c r="E9" s="15"/>
      <c r="F9" s="15">
        <v>3</v>
      </c>
    </row>
    <row r="10" spans="1:6" x14ac:dyDescent="0.25">
      <c r="A10" s="1" t="s">
        <v>232</v>
      </c>
      <c r="B10" s="15">
        <v>3</v>
      </c>
      <c r="C10" s="15">
        <v>11</v>
      </c>
      <c r="D10" s="15">
        <v>61</v>
      </c>
      <c r="E10" s="15">
        <v>7</v>
      </c>
      <c r="F10" s="15">
        <v>82</v>
      </c>
    </row>
  </sheetData>
  <pageMargins left="0.7" right="0.7" top="0.78740157499999996" bottom="0.78740157499999996" header="0.3" footer="0.3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C40E3-C8B0-40EC-9F3D-C182F4FF80DF}">
  <dimension ref="A2:F11"/>
  <sheetViews>
    <sheetView workbookViewId="0">
      <selection activeCell="F25" sqref="F25"/>
    </sheetView>
  </sheetViews>
  <sheetFormatPr baseColWidth="10" defaultRowHeight="15" x14ac:dyDescent="0.25"/>
  <cols>
    <col min="1" max="1" width="29" bestFit="1" customWidth="1"/>
    <col min="2" max="2" width="23.7109375" bestFit="1" customWidth="1"/>
    <col min="3" max="4" width="3.140625" bestFit="1" customWidth="1"/>
    <col min="5" max="5" width="3" bestFit="1" customWidth="1"/>
    <col min="6" max="6" width="15.5703125" bestFit="1" customWidth="1"/>
    <col min="7" max="8" width="7.85546875" bestFit="1" customWidth="1"/>
    <col min="9" max="11" width="6.85546875" bestFit="1" customWidth="1"/>
    <col min="12" max="14" width="7.85546875" bestFit="1" customWidth="1"/>
    <col min="15" max="16" width="6.85546875" bestFit="1" customWidth="1"/>
    <col min="17" max="17" width="11.140625" bestFit="1" customWidth="1"/>
    <col min="18" max="22" width="6" bestFit="1" customWidth="1"/>
    <col min="23" max="23" width="6.85546875" bestFit="1" customWidth="1"/>
    <col min="24" max="76" width="7.85546875" bestFit="1" customWidth="1"/>
    <col min="77" max="85" width="6.85546875" bestFit="1" customWidth="1"/>
    <col min="86" max="90" width="5" bestFit="1" customWidth="1"/>
    <col min="91" max="91" width="11.140625" bestFit="1" customWidth="1"/>
    <col min="92" max="92" width="6.85546875" bestFit="1" customWidth="1"/>
    <col min="93" max="95" width="7.85546875" bestFit="1" customWidth="1"/>
    <col min="96" max="98" width="6.85546875" bestFit="1" customWidth="1"/>
    <col min="99" max="99" width="11" bestFit="1" customWidth="1"/>
    <col min="100" max="100" width="15.5703125" bestFit="1" customWidth="1"/>
  </cols>
  <sheetData>
    <row r="2" spans="1:6" x14ac:dyDescent="0.25">
      <c r="A2" s="12" t="s">
        <v>183</v>
      </c>
      <c r="B2" t="s">
        <v>238</v>
      </c>
    </row>
    <row r="4" spans="1:6" x14ac:dyDescent="0.25">
      <c r="A4" s="12" t="s">
        <v>234</v>
      </c>
      <c r="B4" s="12" t="s">
        <v>233</v>
      </c>
    </row>
    <row r="5" spans="1:6" x14ac:dyDescent="0.25">
      <c r="A5" s="12" t="s">
        <v>1</v>
      </c>
      <c r="B5">
        <v>10</v>
      </c>
      <c r="C5" t="s">
        <v>102</v>
      </c>
      <c r="D5" t="s">
        <v>101</v>
      </c>
      <c r="E5" t="s">
        <v>100</v>
      </c>
      <c r="F5" t="s">
        <v>232</v>
      </c>
    </row>
    <row r="6" spans="1:6" x14ac:dyDescent="0.25">
      <c r="A6" s="1" t="s">
        <v>160</v>
      </c>
      <c r="B6" s="15">
        <v>3</v>
      </c>
      <c r="C6" s="15"/>
      <c r="D6" s="15">
        <v>18</v>
      </c>
      <c r="E6" s="15"/>
      <c r="F6" s="15">
        <v>21</v>
      </c>
    </row>
    <row r="7" spans="1:6" x14ac:dyDescent="0.25">
      <c r="A7" s="1" t="s">
        <v>125</v>
      </c>
      <c r="B7" s="15"/>
      <c r="C7" s="15"/>
      <c r="D7" s="15">
        <v>14</v>
      </c>
      <c r="E7" s="15"/>
      <c r="F7" s="15">
        <v>14</v>
      </c>
    </row>
    <row r="8" spans="1:6" x14ac:dyDescent="0.25">
      <c r="A8" s="1" t="s">
        <v>123</v>
      </c>
      <c r="B8" s="15"/>
      <c r="C8" s="15">
        <v>11</v>
      </c>
      <c r="D8" s="15">
        <v>23</v>
      </c>
      <c r="E8" s="15">
        <v>3</v>
      </c>
      <c r="F8" s="15">
        <v>37</v>
      </c>
    </row>
    <row r="9" spans="1:6" x14ac:dyDescent="0.25">
      <c r="A9" s="1" t="s">
        <v>168</v>
      </c>
      <c r="B9" s="15"/>
      <c r="C9" s="15"/>
      <c r="D9" s="15">
        <v>1</v>
      </c>
      <c r="E9" s="15">
        <v>1</v>
      </c>
      <c r="F9" s="15">
        <v>2</v>
      </c>
    </row>
    <row r="10" spans="1:6" x14ac:dyDescent="0.25">
      <c r="A10" s="1" t="s">
        <v>145</v>
      </c>
      <c r="B10" s="15"/>
      <c r="C10" s="15"/>
      <c r="D10" s="15">
        <v>5</v>
      </c>
      <c r="E10" s="15">
        <v>3</v>
      </c>
      <c r="F10" s="15">
        <v>8</v>
      </c>
    </row>
    <row r="11" spans="1:6" x14ac:dyDescent="0.25">
      <c r="A11" s="1" t="s">
        <v>232</v>
      </c>
      <c r="B11" s="15">
        <v>3</v>
      </c>
      <c r="C11" s="15">
        <v>11</v>
      </c>
      <c r="D11" s="15">
        <v>61</v>
      </c>
      <c r="E11" s="15">
        <v>7</v>
      </c>
      <c r="F11" s="15">
        <v>82</v>
      </c>
    </row>
  </sheetData>
  <pageMargins left="0.7" right="0.7" top="0.78740157499999996" bottom="0.78740157499999996" header="0.3" footer="0.3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587AB-B580-446E-A116-B69AD4066696}">
  <dimension ref="A2:F26"/>
  <sheetViews>
    <sheetView workbookViewId="0">
      <selection activeCell="F25" sqref="F25"/>
    </sheetView>
  </sheetViews>
  <sheetFormatPr baseColWidth="10" defaultRowHeight="15" x14ac:dyDescent="0.25"/>
  <cols>
    <col min="1" max="1" width="25.7109375" bestFit="1" customWidth="1"/>
    <col min="2" max="2" width="23.7109375" bestFit="1" customWidth="1"/>
    <col min="3" max="4" width="3.140625" bestFit="1" customWidth="1"/>
    <col min="5" max="5" width="3" bestFit="1" customWidth="1"/>
    <col min="6" max="6" width="15.5703125" bestFit="1" customWidth="1"/>
    <col min="7" max="8" width="7.85546875" bestFit="1" customWidth="1"/>
    <col min="9" max="11" width="6.85546875" bestFit="1" customWidth="1"/>
    <col min="12" max="14" width="7.85546875" bestFit="1" customWidth="1"/>
    <col min="15" max="16" width="6.85546875" bestFit="1" customWidth="1"/>
    <col min="17" max="17" width="11.140625" bestFit="1" customWidth="1"/>
    <col min="18" max="22" width="6" bestFit="1" customWidth="1"/>
    <col min="23" max="23" width="6.85546875" bestFit="1" customWidth="1"/>
    <col min="24" max="76" width="7.85546875" bestFit="1" customWidth="1"/>
    <col min="77" max="85" width="6.85546875" bestFit="1" customWidth="1"/>
    <col min="86" max="90" width="5" bestFit="1" customWidth="1"/>
    <col min="91" max="91" width="11.140625" bestFit="1" customWidth="1"/>
    <col min="92" max="92" width="6.85546875" bestFit="1" customWidth="1"/>
    <col min="93" max="95" width="7.85546875" bestFit="1" customWidth="1"/>
    <col min="96" max="98" width="6.85546875" bestFit="1" customWidth="1"/>
    <col min="99" max="99" width="11" bestFit="1" customWidth="1"/>
    <col min="100" max="100" width="15.5703125" bestFit="1" customWidth="1"/>
  </cols>
  <sheetData>
    <row r="2" spans="1:6" x14ac:dyDescent="0.25">
      <c r="A2" s="12" t="s">
        <v>183</v>
      </c>
      <c r="B2" t="s">
        <v>238</v>
      </c>
    </row>
    <row r="4" spans="1:6" x14ac:dyDescent="0.25">
      <c r="A4" s="12" t="s">
        <v>234</v>
      </c>
      <c r="B4" s="12" t="s">
        <v>233</v>
      </c>
    </row>
    <row r="5" spans="1:6" x14ac:dyDescent="0.25">
      <c r="A5" s="12" t="s">
        <v>1</v>
      </c>
      <c r="B5">
        <v>10</v>
      </c>
      <c r="C5" t="s">
        <v>102</v>
      </c>
      <c r="D5" t="s">
        <v>101</v>
      </c>
      <c r="E5" t="s">
        <v>100</v>
      </c>
      <c r="F5" t="s">
        <v>232</v>
      </c>
    </row>
    <row r="6" spans="1:6" x14ac:dyDescent="0.25">
      <c r="A6" s="1" t="s">
        <v>149</v>
      </c>
      <c r="B6" s="15"/>
      <c r="C6" s="15">
        <v>8</v>
      </c>
      <c r="D6" s="15">
        <v>26</v>
      </c>
      <c r="E6" s="15">
        <v>1</v>
      </c>
      <c r="F6" s="15">
        <v>35</v>
      </c>
    </row>
    <row r="7" spans="1:6" x14ac:dyDescent="0.25">
      <c r="A7" s="17" t="s">
        <v>133</v>
      </c>
      <c r="B7" s="15"/>
      <c r="C7" s="15">
        <v>3</v>
      </c>
      <c r="D7" s="15">
        <v>8</v>
      </c>
      <c r="E7" s="15"/>
      <c r="F7" s="15">
        <v>11</v>
      </c>
    </row>
    <row r="8" spans="1:6" x14ac:dyDescent="0.25">
      <c r="A8" s="17" t="s">
        <v>125</v>
      </c>
      <c r="B8" s="15"/>
      <c r="C8" s="15"/>
      <c r="D8" s="15">
        <v>5</v>
      </c>
      <c r="E8" s="15"/>
      <c r="F8" s="15">
        <v>5</v>
      </c>
    </row>
    <row r="9" spans="1:6" x14ac:dyDescent="0.25">
      <c r="A9" s="17" t="s">
        <v>157</v>
      </c>
      <c r="B9" s="15"/>
      <c r="C9" s="15">
        <v>1</v>
      </c>
      <c r="D9" s="15">
        <v>4</v>
      </c>
      <c r="E9" s="15"/>
      <c r="F9" s="15">
        <v>5</v>
      </c>
    </row>
    <row r="10" spans="1:6" x14ac:dyDescent="0.25">
      <c r="A10" s="17" t="s">
        <v>182</v>
      </c>
      <c r="B10" s="15"/>
      <c r="C10" s="15">
        <v>3</v>
      </c>
      <c r="D10" s="15"/>
      <c r="E10" s="15"/>
      <c r="F10" s="15">
        <v>3</v>
      </c>
    </row>
    <row r="11" spans="1:6" x14ac:dyDescent="0.25">
      <c r="A11" s="17" t="s">
        <v>141</v>
      </c>
      <c r="B11" s="15"/>
      <c r="C11" s="15">
        <v>1</v>
      </c>
      <c r="D11" s="15">
        <v>2</v>
      </c>
      <c r="E11" s="15"/>
      <c r="F11" s="15">
        <v>3</v>
      </c>
    </row>
    <row r="12" spans="1:6" x14ac:dyDescent="0.25">
      <c r="A12" s="17" t="s">
        <v>147</v>
      </c>
      <c r="B12" s="15"/>
      <c r="C12" s="15"/>
      <c r="D12" s="15">
        <v>1</v>
      </c>
      <c r="E12" s="15"/>
      <c r="F12" s="15">
        <v>1</v>
      </c>
    </row>
    <row r="13" spans="1:6" x14ac:dyDescent="0.25">
      <c r="A13" s="17" t="s">
        <v>124</v>
      </c>
      <c r="B13" s="15"/>
      <c r="C13" s="15"/>
      <c r="D13" s="15">
        <v>6</v>
      </c>
      <c r="E13" s="15">
        <v>1</v>
      </c>
      <c r="F13" s="15">
        <v>7</v>
      </c>
    </row>
    <row r="14" spans="1:6" x14ac:dyDescent="0.25">
      <c r="A14" s="1" t="s">
        <v>125</v>
      </c>
      <c r="B14" s="15"/>
      <c r="C14" s="15"/>
      <c r="D14" s="15">
        <v>12</v>
      </c>
      <c r="E14" s="15">
        <v>3</v>
      </c>
      <c r="F14" s="15">
        <v>15</v>
      </c>
    </row>
    <row r="15" spans="1:6" x14ac:dyDescent="0.25">
      <c r="A15" s="17" t="s">
        <v>125</v>
      </c>
      <c r="B15" s="15"/>
      <c r="C15" s="15"/>
      <c r="D15" s="15">
        <v>12</v>
      </c>
      <c r="E15" s="15"/>
      <c r="F15" s="15">
        <v>12</v>
      </c>
    </row>
    <row r="16" spans="1:6" x14ac:dyDescent="0.25">
      <c r="A16" s="17" t="s">
        <v>147</v>
      </c>
      <c r="B16" s="15"/>
      <c r="C16" s="15"/>
      <c r="D16" s="15"/>
      <c r="E16" s="15">
        <v>3</v>
      </c>
      <c r="F16" s="15">
        <v>3</v>
      </c>
    </row>
    <row r="17" spans="1:6" x14ac:dyDescent="0.25">
      <c r="A17" s="1" t="s">
        <v>148</v>
      </c>
      <c r="B17" s="15"/>
      <c r="C17" s="15"/>
      <c r="D17" s="15">
        <v>2</v>
      </c>
      <c r="E17" s="15"/>
      <c r="F17" s="15">
        <v>2</v>
      </c>
    </row>
    <row r="18" spans="1:6" x14ac:dyDescent="0.25">
      <c r="A18" s="17" t="s">
        <v>147</v>
      </c>
      <c r="B18" s="15"/>
      <c r="C18" s="15"/>
      <c r="D18" s="15">
        <v>2</v>
      </c>
      <c r="E18" s="15"/>
      <c r="F18" s="15">
        <v>2</v>
      </c>
    </row>
    <row r="19" spans="1:6" x14ac:dyDescent="0.25">
      <c r="A19" s="1" t="s">
        <v>153</v>
      </c>
      <c r="B19" s="15">
        <v>3</v>
      </c>
      <c r="C19" s="15">
        <v>3</v>
      </c>
      <c r="D19" s="15">
        <v>21</v>
      </c>
      <c r="E19" s="15">
        <v>3</v>
      </c>
      <c r="F19" s="15">
        <v>30</v>
      </c>
    </row>
    <row r="20" spans="1:6" x14ac:dyDescent="0.25">
      <c r="A20" s="17" t="s">
        <v>133</v>
      </c>
      <c r="B20" s="15"/>
      <c r="C20" s="15"/>
      <c r="D20" s="15">
        <v>5</v>
      </c>
      <c r="E20" s="15"/>
      <c r="F20" s="15">
        <v>5</v>
      </c>
    </row>
    <row r="21" spans="1:6" x14ac:dyDescent="0.25">
      <c r="A21" s="17" t="s">
        <v>178</v>
      </c>
      <c r="B21" s="15"/>
      <c r="C21" s="15"/>
      <c r="D21" s="15">
        <v>5</v>
      </c>
      <c r="E21" s="15"/>
      <c r="F21" s="15">
        <v>5</v>
      </c>
    </row>
    <row r="22" spans="1:6" x14ac:dyDescent="0.25">
      <c r="A22" s="17" t="s">
        <v>174</v>
      </c>
      <c r="B22" s="15"/>
      <c r="C22" s="15"/>
      <c r="D22" s="15">
        <v>7</v>
      </c>
      <c r="E22" s="15"/>
      <c r="F22" s="15">
        <v>7</v>
      </c>
    </row>
    <row r="23" spans="1:6" x14ac:dyDescent="0.25">
      <c r="A23" s="17" t="s">
        <v>157</v>
      </c>
      <c r="B23" s="15"/>
      <c r="C23" s="15">
        <v>3</v>
      </c>
      <c r="D23" s="15"/>
      <c r="E23" s="15">
        <v>2</v>
      </c>
      <c r="F23" s="15">
        <v>5</v>
      </c>
    </row>
    <row r="24" spans="1:6" x14ac:dyDescent="0.25">
      <c r="A24" s="17" t="s">
        <v>147</v>
      </c>
      <c r="B24" s="15"/>
      <c r="C24" s="15"/>
      <c r="D24" s="15">
        <v>4</v>
      </c>
      <c r="E24" s="15">
        <v>1</v>
      </c>
      <c r="F24" s="15">
        <v>5</v>
      </c>
    </row>
    <row r="25" spans="1:6" x14ac:dyDescent="0.25">
      <c r="A25" s="17" t="s">
        <v>124</v>
      </c>
      <c r="B25" s="15">
        <v>3</v>
      </c>
      <c r="C25" s="15"/>
      <c r="D25" s="15"/>
      <c r="E25" s="15"/>
      <c r="F25" s="15">
        <v>3</v>
      </c>
    </row>
    <row r="26" spans="1:6" x14ac:dyDescent="0.25">
      <c r="A26" s="1" t="s">
        <v>232</v>
      </c>
      <c r="B26" s="15">
        <v>3</v>
      </c>
      <c r="C26" s="15">
        <v>11</v>
      </c>
      <c r="D26" s="15">
        <v>61</v>
      </c>
      <c r="E26" s="15">
        <v>7</v>
      </c>
      <c r="F26" s="15">
        <v>82</v>
      </c>
    </row>
  </sheetData>
  <pageMargins left="0.7" right="0.7" top="0.78740157499999996" bottom="0.78740157499999996" header="0.3" footer="0.3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48C0D-80C9-465F-8D20-5AFE156937BC}">
  <dimension ref="A2:F32"/>
  <sheetViews>
    <sheetView workbookViewId="0">
      <selection activeCell="A6" sqref="A6:A34"/>
    </sheetView>
  </sheetViews>
  <sheetFormatPr baseColWidth="10" defaultRowHeight="15" x14ac:dyDescent="0.25"/>
  <cols>
    <col min="1" max="1" width="16.140625" bestFit="1" customWidth="1"/>
    <col min="2" max="2" width="23.7109375" bestFit="1" customWidth="1"/>
    <col min="3" max="4" width="3.140625" bestFit="1" customWidth="1"/>
    <col min="5" max="5" width="3" bestFit="1" customWidth="1"/>
    <col min="6" max="6" width="15.5703125" bestFit="1" customWidth="1"/>
    <col min="7" max="18" width="4" bestFit="1" customWidth="1"/>
    <col min="19" max="29" width="5" bestFit="1" customWidth="1"/>
    <col min="30" max="30" width="3.7109375" bestFit="1" customWidth="1"/>
    <col min="31" max="31" width="15.5703125" bestFit="1" customWidth="1"/>
    <col min="32" max="76" width="7.85546875" bestFit="1" customWidth="1"/>
    <col min="77" max="85" width="6.85546875" bestFit="1" customWidth="1"/>
    <col min="86" max="90" width="5" bestFit="1" customWidth="1"/>
    <col min="91" max="91" width="11.140625" bestFit="1" customWidth="1"/>
    <col min="92" max="92" width="6.85546875" bestFit="1" customWidth="1"/>
    <col min="93" max="95" width="7.85546875" bestFit="1" customWidth="1"/>
    <col min="96" max="98" width="6.85546875" bestFit="1" customWidth="1"/>
    <col min="99" max="99" width="11" bestFit="1" customWidth="1"/>
    <col min="100" max="100" width="15.5703125" bestFit="1" customWidth="1"/>
  </cols>
  <sheetData>
    <row r="2" spans="1:6" x14ac:dyDescent="0.25">
      <c r="A2" s="12" t="s">
        <v>183</v>
      </c>
      <c r="B2" t="s">
        <v>238</v>
      </c>
    </row>
    <row r="4" spans="1:6" x14ac:dyDescent="0.25">
      <c r="A4" s="12" t="s">
        <v>234</v>
      </c>
      <c r="B4" s="12" t="s">
        <v>233</v>
      </c>
    </row>
    <row r="5" spans="1:6" x14ac:dyDescent="0.25">
      <c r="A5" s="12" t="s">
        <v>1</v>
      </c>
      <c r="B5">
        <v>10</v>
      </c>
      <c r="C5" t="s">
        <v>102</v>
      </c>
      <c r="D5" t="s">
        <v>101</v>
      </c>
      <c r="E5" t="s">
        <v>100</v>
      </c>
      <c r="F5" t="s">
        <v>232</v>
      </c>
    </row>
    <row r="6" spans="1:6" x14ac:dyDescent="0.25">
      <c r="A6" s="1">
        <v>248</v>
      </c>
      <c r="B6" s="15"/>
      <c r="C6" s="15"/>
      <c r="D6" s="15"/>
      <c r="E6" s="15">
        <v>1</v>
      </c>
      <c r="F6" s="15">
        <v>1</v>
      </c>
    </row>
    <row r="7" spans="1:6" x14ac:dyDescent="0.25">
      <c r="A7" s="1">
        <v>280</v>
      </c>
      <c r="B7" s="15"/>
      <c r="C7" s="15"/>
      <c r="D7" s="15"/>
      <c r="E7" s="15">
        <v>3</v>
      </c>
      <c r="F7" s="15">
        <v>3</v>
      </c>
    </row>
    <row r="8" spans="1:6" x14ac:dyDescent="0.25">
      <c r="A8" s="1">
        <v>291</v>
      </c>
      <c r="B8" s="15"/>
      <c r="C8" s="15"/>
      <c r="D8" s="15">
        <v>2</v>
      </c>
      <c r="E8" s="15"/>
      <c r="F8" s="15">
        <v>2</v>
      </c>
    </row>
    <row r="9" spans="1:6" x14ac:dyDescent="0.25">
      <c r="A9" s="1">
        <v>310</v>
      </c>
      <c r="B9" s="15"/>
      <c r="C9" s="15"/>
      <c r="D9" s="15">
        <v>1</v>
      </c>
      <c r="E9" s="15">
        <v>1</v>
      </c>
      <c r="F9" s="15">
        <v>2</v>
      </c>
    </row>
    <row r="10" spans="1:6" x14ac:dyDescent="0.25">
      <c r="A10" s="1">
        <v>360</v>
      </c>
      <c r="B10" s="15"/>
      <c r="C10" s="15"/>
      <c r="D10" s="15">
        <v>1</v>
      </c>
      <c r="E10" s="15"/>
      <c r="F10" s="15">
        <v>1</v>
      </c>
    </row>
    <row r="11" spans="1:6" x14ac:dyDescent="0.25">
      <c r="A11" s="1">
        <v>367</v>
      </c>
      <c r="B11" s="15"/>
      <c r="C11" s="15"/>
      <c r="D11" s="15">
        <v>2</v>
      </c>
      <c r="E11" s="15"/>
      <c r="F11" s="15">
        <v>2</v>
      </c>
    </row>
    <row r="12" spans="1:6" x14ac:dyDescent="0.25">
      <c r="A12" s="1">
        <v>383</v>
      </c>
      <c r="B12" s="15"/>
      <c r="C12" s="15"/>
      <c r="D12" s="15">
        <v>1</v>
      </c>
      <c r="E12" s="15"/>
      <c r="F12" s="15">
        <v>1</v>
      </c>
    </row>
    <row r="13" spans="1:6" x14ac:dyDescent="0.25">
      <c r="A13" s="1">
        <v>399</v>
      </c>
      <c r="B13" s="15"/>
      <c r="C13" s="15"/>
      <c r="D13" s="15">
        <v>5</v>
      </c>
      <c r="E13" s="15"/>
      <c r="F13" s="15">
        <v>5</v>
      </c>
    </row>
    <row r="14" spans="1:6" x14ac:dyDescent="0.25">
      <c r="A14" s="1">
        <v>413</v>
      </c>
      <c r="B14" s="15"/>
      <c r="C14" s="15"/>
      <c r="D14" s="15">
        <v>1</v>
      </c>
      <c r="E14" s="15"/>
      <c r="F14" s="15">
        <v>1</v>
      </c>
    </row>
    <row r="15" spans="1:6" x14ac:dyDescent="0.25">
      <c r="A15" s="1">
        <v>493</v>
      </c>
      <c r="B15" s="15"/>
      <c r="C15" s="15"/>
      <c r="D15" s="15">
        <v>5</v>
      </c>
      <c r="E15" s="15"/>
      <c r="F15" s="15">
        <v>5</v>
      </c>
    </row>
    <row r="16" spans="1:6" x14ac:dyDescent="0.25">
      <c r="A16" s="1">
        <v>540</v>
      </c>
      <c r="B16" s="15">
        <v>3</v>
      </c>
      <c r="C16" s="15"/>
      <c r="D16" s="15"/>
      <c r="E16" s="15"/>
      <c r="F16" s="15">
        <v>3</v>
      </c>
    </row>
    <row r="17" spans="1:6" x14ac:dyDescent="0.25">
      <c r="A17" s="1">
        <v>577</v>
      </c>
      <c r="B17" s="15"/>
      <c r="C17" s="15">
        <v>1</v>
      </c>
      <c r="D17" s="15">
        <v>2</v>
      </c>
      <c r="E17" s="15"/>
      <c r="F17" s="15">
        <v>3</v>
      </c>
    </row>
    <row r="18" spans="1:6" x14ac:dyDescent="0.25">
      <c r="A18" s="1">
        <v>839</v>
      </c>
      <c r="B18" s="15"/>
      <c r="C18" s="15"/>
      <c r="D18" s="15">
        <v>5</v>
      </c>
      <c r="E18" s="15"/>
      <c r="F18" s="15">
        <v>5</v>
      </c>
    </row>
    <row r="19" spans="1:6" x14ac:dyDescent="0.25">
      <c r="A19" s="1">
        <v>976</v>
      </c>
      <c r="B19" s="15"/>
      <c r="C19" s="15"/>
      <c r="D19" s="15">
        <v>4</v>
      </c>
      <c r="E19" s="15"/>
      <c r="F19" s="15">
        <v>4</v>
      </c>
    </row>
    <row r="20" spans="1:6" x14ac:dyDescent="0.25">
      <c r="A20" s="1">
        <v>994</v>
      </c>
      <c r="B20" s="15"/>
      <c r="C20" s="15"/>
      <c r="D20" s="15">
        <v>4</v>
      </c>
      <c r="E20" s="15"/>
      <c r="F20" s="15">
        <v>4</v>
      </c>
    </row>
    <row r="21" spans="1:6" x14ac:dyDescent="0.25">
      <c r="A21" s="1">
        <v>1106</v>
      </c>
      <c r="B21" s="15"/>
      <c r="C21" s="15">
        <v>3</v>
      </c>
      <c r="D21" s="15"/>
      <c r="E21" s="15"/>
      <c r="F21" s="15">
        <v>3</v>
      </c>
    </row>
    <row r="22" spans="1:6" x14ac:dyDescent="0.25">
      <c r="A22" s="1">
        <v>1297</v>
      </c>
      <c r="B22" s="15"/>
      <c r="C22" s="15"/>
      <c r="D22" s="15">
        <v>3</v>
      </c>
      <c r="E22" s="15"/>
      <c r="F22" s="15">
        <v>3</v>
      </c>
    </row>
    <row r="23" spans="1:6" x14ac:dyDescent="0.25">
      <c r="A23" s="1">
        <v>1338</v>
      </c>
      <c r="B23" s="15"/>
      <c r="C23" s="15">
        <v>1</v>
      </c>
      <c r="D23" s="15">
        <v>4</v>
      </c>
      <c r="E23" s="15"/>
      <c r="F23" s="15">
        <v>5</v>
      </c>
    </row>
    <row r="24" spans="1:6" x14ac:dyDescent="0.25">
      <c r="A24" s="1">
        <v>1459</v>
      </c>
      <c r="B24" s="15"/>
      <c r="C24" s="15"/>
      <c r="D24" s="15">
        <v>2</v>
      </c>
      <c r="E24" s="15"/>
      <c r="F24" s="15">
        <v>2</v>
      </c>
    </row>
    <row r="25" spans="1:6" x14ac:dyDescent="0.25">
      <c r="A25" s="1">
        <v>1514</v>
      </c>
      <c r="B25" s="15"/>
      <c r="C25" s="15">
        <v>3</v>
      </c>
      <c r="D25" s="15"/>
      <c r="E25" s="15">
        <v>2</v>
      </c>
      <c r="F25" s="15">
        <v>5</v>
      </c>
    </row>
    <row r="26" spans="1:6" x14ac:dyDescent="0.25">
      <c r="A26" s="1">
        <v>1638</v>
      </c>
      <c r="B26" s="15"/>
      <c r="C26" s="15">
        <v>3</v>
      </c>
      <c r="D26" s="15"/>
      <c r="E26" s="15"/>
      <c r="F26" s="15">
        <v>3</v>
      </c>
    </row>
    <row r="27" spans="1:6" x14ac:dyDescent="0.25">
      <c r="A27" s="1">
        <v>1653</v>
      </c>
      <c r="B27" s="15"/>
      <c r="C27" s="15"/>
      <c r="D27" s="15">
        <v>3</v>
      </c>
      <c r="E27" s="15"/>
      <c r="F27" s="15">
        <v>3</v>
      </c>
    </row>
    <row r="28" spans="1:6" x14ac:dyDescent="0.25">
      <c r="A28" s="1">
        <v>1796</v>
      </c>
      <c r="B28" s="15"/>
      <c r="C28" s="15"/>
      <c r="D28" s="15">
        <v>5</v>
      </c>
      <c r="E28" s="15"/>
      <c r="F28" s="15">
        <v>5</v>
      </c>
    </row>
    <row r="29" spans="1:6" x14ac:dyDescent="0.25">
      <c r="A29" s="1">
        <v>1950</v>
      </c>
      <c r="B29" s="15"/>
      <c r="C29" s="15"/>
      <c r="D29" s="15">
        <v>3</v>
      </c>
      <c r="E29" s="15"/>
      <c r="F29" s="15">
        <v>3</v>
      </c>
    </row>
    <row r="30" spans="1:6" x14ac:dyDescent="0.25">
      <c r="A30" s="1">
        <v>1970</v>
      </c>
      <c r="B30" s="15"/>
      <c r="C30" s="15"/>
      <c r="D30" s="15">
        <v>3</v>
      </c>
      <c r="E30" s="15"/>
      <c r="F30" s="15">
        <v>3</v>
      </c>
    </row>
    <row r="31" spans="1:6" x14ac:dyDescent="0.25">
      <c r="A31" s="1">
        <v>2105</v>
      </c>
      <c r="B31" s="15"/>
      <c r="C31" s="15"/>
      <c r="D31" s="15">
        <v>5</v>
      </c>
      <c r="E31" s="15"/>
      <c r="F31" s="15">
        <v>5</v>
      </c>
    </row>
    <row r="32" spans="1:6" x14ac:dyDescent="0.25">
      <c r="A32" s="1" t="s">
        <v>232</v>
      </c>
      <c r="B32" s="15">
        <v>3</v>
      </c>
      <c r="C32" s="15">
        <v>11</v>
      </c>
      <c r="D32" s="15">
        <v>61</v>
      </c>
      <c r="E32" s="15">
        <v>7</v>
      </c>
      <c r="F32" s="15">
        <v>82</v>
      </c>
    </row>
  </sheetData>
  <conditionalFormatting sqref="A6:A34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{FF682E86-1915-4032-89E2-1102DDF8E56A}</x14:id>
        </ext>
      </extLst>
    </cfRule>
  </conditionalFormatting>
  <pageMargins left="0.7" right="0.7" top="0.78740157499999996" bottom="0.78740157499999996" header="0.3" footer="0.3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F682E86-1915-4032-89E2-1102DDF8E56A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A6:A34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6F784-4F53-438E-A18F-2F30E5A886C5}">
  <dimension ref="A2:B31"/>
  <sheetViews>
    <sheetView workbookViewId="0">
      <selection activeCell="D30" sqref="D30"/>
    </sheetView>
  </sheetViews>
  <sheetFormatPr baseColWidth="10" defaultRowHeight="15" x14ac:dyDescent="0.25"/>
  <cols>
    <col min="1" max="1" width="15.5703125" bestFit="1" customWidth="1"/>
    <col min="2" max="2" width="16.140625" bestFit="1" customWidth="1"/>
    <col min="3" max="4" width="5" bestFit="1" customWidth="1"/>
    <col min="5" max="6" width="3" bestFit="1" customWidth="1"/>
    <col min="7" max="9" width="5" bestFit="1" customWidth="1"/>
    <col min="10" max="10" width="3" bestFit="1" customWidth="1"/>
    <col min="11" max="11" width="5" bestFit="1" customWidth="1"/>
    <col min="12" max="15" width="3" bestFit="1" customWidth="1"/>
    <col min="16" max="16" width="3.7109375" bestFit="1" customWidth="1"/>
    <col min="17" max="17" width="15.5703125" bestFit="1" customWidth="1"/>
    <col min="18" max="20" width="3" bestFit="1" customWidth="1"/>
    <col min="21" max="21" width="3.7109375" bestFit="1" customWidth="1"/>
    <col min="22" max="22" width="11.140625" bestFit="1" customWidth="1"/>
    <col min="23" max="24" width="5" bestFit="1" customWidth="1"/>
    <col min="25" max="25" width="3" bestFit="1" customWidth="1"/>
    <col min="26" max="26" width="3.7109375" bestFit="1" customWidth="1"/>
    <col min="27" max="27" width="11" bestFit="1" customWidth="1"/>
    <col min="28" max="28" width="15.5703125" bestFit="1" customWidth="1"/>
    <col min="29" max="76" width="7.85546875" bestFit="1" customWidth="1"/>
    <col min="77" max="85" width="6.85546875" bestFit="1" customWidth="1"/>
    <col min="86" max="90" width="5" bestFit="1" customWidth="1"/>
    <col min="91" max="91" width="11.140625" bestFit="1" customWidth="1"/>
    <col min="92" max="92" width="6.85546875" bestFit="1" customWidth="1"/>
    <col min="93" max="95" width="7.85546875" bestFit="1" customWidth="1"/>
    <col min="96" max="98" width="6.85546875" bestFit="1" customWidth="1"/>
    <col min="99" max="99" width="11" bestFit="1" customWidth="1"/>
    <col min="100" max="100" width="15.5703125" bestFit="1" customWidth="1"/>
  </cols>
  <sheetData>
    <row r="2" spans="1:2" x14ac:dyDescent="0.25">
      <c r="A2" s="12" t="s">
        <v>183</v>
      </c>
      <c r="B2" t="s">
        <v>238</v>
      </c>
    </row>
    <row r="4" spans="1:2" x14ac:dyDescent="0.25">
      <c r="A4" s="12" t="s">
        <v>1</v>
      </c>
      <c r="B4" t="s">
        <v>234</v>
      </c>
    </row>
    <row r="5" spans="1:2" x14ac:dyDescent="0.25">
      <c r="A5" s="1">
        <v>10</v>
      </c>
      <c r="B5" s="15">
        <v>3</v>
      </c>
    </row>
    <row r="6" spans="1:2" x14ac:dyDescent="0.25">
      <c r="A6" s="17">
        <v>10</v>
      </c>
      <c r="B6" s="15">
        <v>3</v>
      </c>
    </row>
    <row r="7" spans="1:2" x14ac:dyDescent="0.25">
      <c r="A7" s="1" t="s">
        <v>102</v>
      </c>
      <c r="B7" s="15">
        <v>11</v>
      </c>
    </row>
    <row r="8" spans="1:2" x14ac:dyDescent="0.25">
      <c r="A8" s="17">
        <v>10</v>
      </c>
      <c r="B8" s="15">
        <v>3</v>
      </c>
    </row>
    <row r="9" spans="1:2" x14ac:dyDescent="0.25">
      <c r="A9" s="17">
        <v>12</v>
      </c>
      <c r="B9" s="15">
        <v>1</v>
      </c>
    </row>
    <row r="10" spans="1:2" x14ac:dyDescent="0.25">
      <c r="A10" s="17">
        <v>14.3</v>
      </c>
      <c r="B10" s="15">
        <v>1</v>
      </c>
    </row>
    <row r="11" spans="1:2" x14ac:dyDescent="0.25">
      <c r="A11" s="17">
        <v>16</v>
      </c>
      <c r="B11" s="15">
        <v>3</v>
      </c>
    </row>
    <row r="12" spans="1:2" x14ac:dyDescent="0.25">
      <c r="A12" s="17" t="s">
        <v>125</v>
      </c>
      <c r="B12" s="15">
        <v>3</v>
      </c>
    </row>
    <row r="13" spans="1:2" x14ac:dyDescent="0.25">
      <c r="A13" s="1" t="s">
        <v>101</v>
      </c>
      <c r="B13" s="15">
        <v>61</v>
      </c>
    </row>
    <row r="14" spans="1:2" x14ac:dyDescent="0.25">
      <c r="A14" s="17">
        <v>11.2</v>
      </c>
      <c r="B14" s="15">
        <v>2</v>
      </c>
    </row>
    <row r="15" spans="1:2" x14ac:dyDescent="0.25">
      <c r="A15" s="17">
        <v>11.8</v>
      </c>
      <c r="B15" s="15">
        <v>1</v>
      </c>
    </row>
    <row r="16" spans="1:2" x14ac:dyDescent="0.25">
      <c r="A16" s="17">
        <v>12</v>
      </c>
      <c r="B16" s="15">
        <v>5</v>
      </c>
    </row>
    <row r="17" spans="1:2" x14ac:dyDescent="0.25">
      <c r="A17" s="17">
        <v>13</v>
      </c>
      <c r="B17" s="15">
        <v>5</v>
      </c>
    </row>
    <row r="18" spans="1:2" x14ac:dyDescent="0.25">
      <c r="A18" s="17">
        <v>13.2</v>
      </c>
      <c r="B18" s="15">
        <v>2</v>
      </c>
    </row>
    <row r="19" spans="1:2" x14ac:dyDescent="0.25">
      <c r="A19" s="17">
        <v>14.1</v>
      </c>
      <c r="B19" s="15">
        <v>3</v>
      </c>
    </row>
    <row r="20" spans="1:2" x14ac:dyDescent="0.25">
      <c r="A20" s="17">
        <v>14.3</v>
      </c>
      <c r="B20" s="15">
        <v>4</v>
      </c>
    </row>
    <row r="21" spans="1:2" x14ac:dyDescent="0.25">
      <c r="A21" s="17">
        <v>15</v>
      </c>
      <c r="B21" s="15">
        <v>5</v>
      </c>
    </row>
    <row r="22" spans="1:2" x14ac:dyDescent="0.25">
      <c r="A22" s="17">
        <v>17</v>
      </c>
      <c r="B22" s="15">
        <v>1</v>
      </c>
    </row>
    <row r="23" spans="1:2" x14ac:dyDescent="0.25">
      <c r="A23" s="17">
        <v>18</v>
      </c>
      <c r="B23" s="15">
        <v>5</v>
      </c>
    </row>
    <row r="24" spans="1:2" x14ac:dyDescent="0.25">
      <c r="A24" s="17">
        <v>19</v>
      </c>
      <c r="B24" s="15">
        <v>1</v>
      </c>
    </row>
    <row r="25" spans="1:2" x14ac:dyDescent="0.25">
      <c r="A25" s="17" t="s">
        <v>125</v>
      </c>
      <c r="B25" s="15">
        <v>27</v>
      </c>
    </row>
    <row r="26" spans="1:2" x14ac:dyDescent="0.25">
      <c r="A26" s="1" t="s">
        <v>100</v>
      </c>
      <c r="B26" s="15">
        <v>7</v>
      </c>
    </row>
    <row r="27" spans="1:2" x14ac:dyDescent="0.25">
      <c r="A27" s="17">
        <v>11.8</v>
      </c>
      <c r="B27" s="15">
        <v>1</v>
      </c>
    </row>
    <row r="28" spans="1:2" x14ac:dyDescent="0.25">
      <c r="A28" s="17">
        <v>15.7</v>
      </c>
      <c r="B28" s="15">
        <v>1</v>
      </c>
    </row>
    <row r="29" spans="1:2" x14ac:dyDescent="0.25">
      <c r="A29" s="17">
        <v>16</v>
      </c>
      <c r="B29" s="15">
        <v>2</v>
      </c>
    </row>
    <row r="30" spans="1:2" x14ac:dyDescent="0.25">
      <c r="A30" s="17" t="s">
        <v>125</v>
      </c>
      <c r="B30" s="15">
        <v>3</v>
      </c>
    </row>
    <row r="31" spans="1:2" x14ac:dyDescent="0.25">
      <c r="A31" s="1" t="s">
        <v>232</v>
      </c>
      <c r="B31" s="15">
        <v>82</v>
      </c>
    </row>
  </sheetData>
  <pageMargins left="0.7" right="0.7" top="0.78740157499999996" bottom="0.78740157499999996" header="0.3" footer="0.3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7AFA2-5357-4B94-81AB-52A69E5C0E95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0AE41-4E13-4546-9610-B7DB5380117C}">
  <dimension ref="A1:S137"/>
  <sheetViews>
    <sheetView workbookViewId="0">
      <pane ySplit="1" topLeftCell="A2" activePane="bottomLeft" state="frozen"/>
      <selection pane="bottomLeft" activeCell="M137" sqref="M137"/>
    </sheetView>
  </sheetViews>
  <sheetFormatPr baseColWidth="10" defaultRowHeight="15" x14ac:dyDescent="0.25"/>
  <cols>
    <col min="1" max="1" width="11.42578125" style="1"/>
    <col min="2" max="3" width="11.42578125" style="1" customWidth="1"/>
    <col min="4" max="4" width="20.140625" style="1" customWidth="1"/>
    <col min="5" max="5" width="18.42578125" style="1" bestFit="1" customWidth="1"/>
    <col min="6" max="6" width="14.140625" style="1" customWidth="1"/>
    <col min="7" max="7" width="16.85546875" style="1" customWidth="1"/>
    <col min="8" max="8" width="29" style="1" bestFit="1" customWidth="1"/>
    <col min="9" max="9" width="21.85546875" style="1" bestFit="1" customWidth="1"/>
    <col min="10" max="10" width="20" style="1" customWidth="1"/>
    <col min="11" max="11" width="22" style="1" bestFit="1" customWidth="1"/>
    <col min="12" max="12" width="17.85546875" style="1" customWidth="1"/>
    <col min="13" max="13" width="18" style="1" customWidth="1"/>
    <col min="14" max="14" width="20.42578125" style="1" customWidth="1"/>
    <col min="15" max="15" width="10.85546875" style="1" customWidth="1"/>
    <col min="16" max="16" width="20" style="1" bestFit="1" customWidth="1"/>
    <col min="17" max="17" width="18.140625" style="1" customWidth="1"/>
    <col min="18" max="18" width="11.42578125" customWidth="1"/>
  </cols>
  <sheetData>
    <row r="1" spans="1:19" x14ac:dyDescent="0.25">
      <c r="A1" s="1" t="s">
        <v>0</v>
      </c>
      <c r="B1" s="11" t="s">
        <v>1</v>
      </c>
      <c r="C1" s="1" t="s">
        <v>107</v>
      </c>
      <c r="D1" s="11" t="s">
        <v>108</v>
      </c>
      <c r="E1" s="1" t="s">
        <v>109</v>
      </c>
      <c r="F1" s="1" t="s">
        <v>110</v>
      </c>
      <c r="G1" s="1" t="s">
        <v>111</v>
      </c>
      <c r="H1" s="1" t="s">
        <v>112</v>
      </c>
      <c r="I1" s="1" t="s">
        <v>113</v>
      </c>
      <c r="J1" s="1" t="s">
        <v>114</v>
      </c>
      <c r="K1" s="1" t="s">
        <v>115</v>
      </c>
      <c r="L1" s="1" t="s">
        <v>164</v>
      </c>
      <c r="M1" s="1" t="s">
        <v>165</v>
      </c>
      <c r="N1" s="11" t="s">
        <v>116</v>
      </c>
      <c r="O1" s="1" t="s">
        <v>117</v>
      </c>
      <c r="P1" s="1" t="s">
        <v>118</v>
      </c>
      <c r="Q1" s="11" t="s">
        <v>119</v>
      </c>
      <c r="R1" s="1" t="s">
        <v>128</v>
      </c>
      <c r="S1" s="11" t="s">
        <v>183</v>
      </c>
    </row>
    <row r="2" spans="1:19" x14ac:dyDescent="0.25">
      <c r="A2" s="2" t="s">
        <v>2</v>
      </c>
      <c r="B2" s="3" t="s">
        <v>100</v>
      </c>
      <c r="C2" s="1">
        <v>310</v>
      </c>
      <c r="D2" s="1" t="s">
        <v>120</v>
      </c>
      <c r="E2" s="1" t="s">
        <v>121</v>
      </c>
      <c r="F2" s="1" t="s">
        <v>122</v>
      </c>
      <c r="G2" s="1" t="s">
        <v>122</v>
      </c>
      <c r="H2" s="1" t="s">
        <v>123</v>
      </c>
      <c r="I2" s="1" t="s">
        <v>162</v>
      </c>
      <c r="J2" s="1" t="s">
        <v>149</v>
      </c>
      <c r="K2" s="1" t="s">
        <v>124</v>
      </c>
      <c r="L2" s="1" t="s">
        <v>136</v>
      </c>
      <c r="M2" s="1" t="s">
        <v>135</v>
      </c>
      <c r="N2" s="1">
        <v>11.8</v>
      </c>
      <c r="O2" s="1" t="s">
        <v>125</v>
      </c>
      <c r="P2" s="1" t="s">
        <v>126</v>
      </c>
      <c r="Q2" s="1" t="s">
        <v>127</v>
      </c>
      <c r="R2" s="4">
        <v>45420</v>
      </c>
      <c r="S2" s="1" t="s">
        <v>222</v>
      </c>
    </row>
    <row r="3" spans="1:19" x14ac:dyDescent="0.25">
      <c r="A3" s="2" t="s">
        <v>3</v>
      </c>
      <c r="B3" s="3" t="s">
        <v>101</v>
      </c>
      <c r="C3" s="1">
        <v>310</v>
      </c>
      <c r="D3" s="1" t="s">
        <v>120</v>
      </c>
      <c r="E3" s="1" t="s">
        <v>121</v>
      </c>
      <c r="F3" s="1" t="s">
        <v>122</v>
      </c>
      <c r="G3" s="1" t="s">
        <v>122</v>
      </c>
      <c r="H3" s="1" t="s">
        <v>123</v>
      </c>
      <c r="I3" s="1" t="s">
        <v>162</v>
      </c>
      <c r="J3" s="1" t="s">
        <v>149</v>
      </c>
      <c r="K3" s="1" t="s">
        <v>124</v>
      </c>
      <c r="L3" s="1" t="s">
        <v>136</v>
      </c>
      <c r="M3" s="1" t="s">
        <v>135</v>
      </c>
      <c r="N3" s="1">
        <v>11.8</v>
      </c>
      <c r="O3" s="1" t="s">
        <v>125</v>
      </c>
      <c r="P3" s="1" t="s">
        <v>126</v>
      </c>
      <c r="Q3" s="1" t="s">
        <v>127</v>
      </c>
      <c r="R3" s="4">
        <v>45420</v>
      </c>
      <c r="S3" s="1" t="s">
        <v>222</v>
      </c>
    </row>
    <row r="4" spans="1:19" ht="17.25" x14ac:dyDescent="0.25">
      <c r="A4" s="2" t="s">
        <v>4</v>
      </c>
      <c r="B4" s="3" t="s">
        <v>102</v>
      </c>
      <c r="C4" s="1">
        <v>1106</v>
      </c>
      <c r="D4" s="1" t="s">
        <v>129</v>
      </c>
      <c r="E4" s="1" t="s">
        <v>130</v>
      </c>
      <c r="F4" s="1" t="s">
        <v>131</v>
      </c>
      <c r="G4" s="1" t="s">
        <v>122</v>
      </c>
      <c r="H4" s="1" t="s">
        <v>123</v>
      </c>
      <c r="I4" s="1" t="s">
        <v>132</v>
      </c>
      <c r="J4" s="1" t="s">
        <v>149</v>
      </c>
      <c r="K4" s="1" t="s">
        <v>133</v>
      </c>
      <c r="L4" s="1" t="s">
        <v>137</v>
      </c>
      <c r="M4" s="1" t="s">
        <v>134</v>
      </c>
      <c r="N4" s="1">
        <v>10</v>
      </c>
      <c r="O4" s="1" t="s">
        <v>125</v>
      </c>
      <c r="P4" s="1" t="s">
        <v>138</v>
      </c>
      <c r="Q4" s="1" t="s">
        <v>139</v>
      </c>
      <c r="R4" s="4">
        <v>45060</v>
      </c>
      <c r="S4" s="1" t="s">
        <v>222</v>
      </c>
    </row>
    <row r="5" spans="1:19" ht="17.25" x14ac:dyDescent="0.25">
      <c r="A5" s="2" t="s">
        <v>5</v>
      </c>
      <c r="B5" s="3" t="s">
        <v>102</v>
      </c>
      <c r="C5" s="1">
        <v>1106</v>
      </c>
      <c r="D5" s="1" t="s">
        <v>129</v>
      </c>
      <c r="E5" s="1" t="s">
        <v>130</v>
      </c>
      <c r="F5" s="1" t="s">
        <v>131</v>
      </c>
      <c r="G5" s="1" t="s">
        <v>122</v>
      </c>
      <c r="H5" s="1" t="s">
        <v>123</v>
      </c>
      <c r="I5" s="1" t="s">
        <v>132</v>
      </c>
      <c r="J5" s="1" t="s">
        <v>149</v>
      </c>
      <c r="K5" s="1" t="s">
        <v>133</v>
      </c>
      <c r="L5" s="1" t="s">
        <v>137</v>
      </c>
      <c r="M5" s="1" t="s">
        <v>134</v>
      </c>
      <c r="N5" s="1">
        <v>10</v>
      </c>
      <c r="O5" s="1" t="s">
        <v>125</v>
      </c>
      <c r="P5" s="1" t="s">
        <v>138</v>
      </c>
      <c r="Q5" s="1" t="s">
        <v>139</v>
      </c>
      <c r="R5" s="4">
        <v>45060</v>
      </c>
      <c r="S5" s="1" t="s">
        <v>222</v>
      </c>
    </row>
    <row r="6" spans="1:19" ht="17.25" x14ac:dyDescent="0.25">
      <c r="A6" s="2" t="s">
        <v>6</v>
      </c>
      <c r="B6" s="3" t="s">
        <v>102</v>
      </c>
      <c r="C6" s="1">
        <v>1106</v>
      </c>
      <c r="D6" s="1" t="s">
        <v>129</v>
      </c>
      <c r="E6" s="1" t="s">
        <v>130</v>
      </c>
      <c r="F6" s="1" t="s">
        <v>131</v>
      </c>
      <c r="G6" s="1" t="s">
        <v>122</v>
      </c>
      <c r="H6" s="1" t="s">
        <v>123</v>
      </c>
      <c r="I6" s="1" t="s">
        <v>132</v>
      </c>
      <c r="J6" s="1" t="s">
        <v>149</v>
      </c>
      <c r="K6" s="1" t="s">
        <v>133</v>
      </c>
      <c r="L6" s="1" t="s">
        <v>137</v>
      </c>
      <c r="M6" s="1" t="s">
        <v>134</v>
      </c>
      <c r="N6" s="1">
        <v>10</v>
      </c>
      <c r="O6" s="1" t="s">
        <v>125</v>
      </c>
      <c r="P6" s="1" t="s">
        <v>138</v>
      </c>
      <c r="Q6" s="1" t="s">
        <v>139</v>
      </c>
      <c r="R6" s="4">
        <v>45060</v>
      </c>
      <c r="S6" s="1" t="s">
        <v>222</v>
      </c>
    </row>
    <row r="7" spans="1:19" ht="17.25" x14ac:dyDescent="0.25">
      <c r="A7" s="2" t="s">
        <v>7</v>
      </c>
      <c r="B7" s="3" t="s">
        <v>102</v>
      </c>
      <c r="C7" s="1">
        <v>577</v>
      </c>
      <c r="D7" s="1" t="s">
        <v>129</v>
      </c>
      <c r="E7" s="1" t="s">
        <v>130</v>
      </c>
      <c r="F7" s="1" t="s">
        <v>122</v>
      </c>
      <c r="G7" s="1" t="s">
        <v>140</v>
      </c>
      <c r="H7" s="1" t="s">
        <v>123</v>
      </c>
      <c r="I7" s="1" t="s">
        <v>132</v>
      </c>
      <c r="J7" s="1" t="s">
        <v>149</v>
      </c>
      <c r="K7" s="1" t="s">
        <v>141</v>
      </c>
      <c r="L7" s="1" t="s">
        <v>142</v>
      </c>
      <c r="M7" s="1" t="s">
        <v>143</v>
      </c>
      <c r="N7" s="1">
        <v>12</v>
      </c>
      <c r="O7" s="1" t="s">
        <v>125</v>
      </c>
      <c r="P7" s="1" t="s">
        <v>138</v>
      </c>
      <c r="Q7" s="1" t="s">
        <v>139</v>
      </c>
      <c r="R7" s="4">
        <v>45061</v>
      </c>
      <c r="S7" s="1" t="s">
        <v>222</v>
      </c>
    </row>
    <row r="8" spans="1:19" ht="17.25" x14ac:dyDescent="0.25">
      <c r="A8" s="2" t="s">
        <v>8</v>
      </c>
      <c r="B8" s="3" t="s">
        <v>101</v>
      </c>
      <c r="C8" s="1">
        <v>577</v>
      </c>
      <c r="D8" s="1" t="s">
        <v>129</v>
      </c>
      <c r="E8" s="1" t="s">
        <v>130</v>
      </c>
      <c r="F8" s="1" t="s">
        <v>122</v>
      </c>
      <c r="G8" s="1" t="s">
        <v>140</v>
      </c>
      <c r="H8" s="1" t="s">
        <v>123</v>
      </c>
      <c r="I8" s="1" t="s">
        <v>132</v>
      </c>
      <c r="J8" s="1" t="s">
        <v>149</v>
      </c>
      <c r="K8" s="1" t="s">
        <v>141</v>
      </c>
      <c r="L8" s="1" t="s">
        <v>142</v>
      </c>
      <c r="M8" s="1" t="s">
        <v>143</v>
      </c>
      <c r="N8" s="1">
        <v>12</v>
      </c>
      <c r="O8" s="1" t="s">
        <v>125</v>
      </c>
      <c r="P8" s="1" t="s">
        <v>138</v>
      </c>
      <c r="Q8" s="1" t="s">
        <v>139</v>
      </c>
      <c r="R8" s="4">
        <v>45061</v>
      </c>
      <c r="S8" s="1" t="s">
        <v>222</v>
      </c>
    </row>
    <row r="9" spans="1:19" ht="17.25" x14ac:dyDescent="0.25">
      <c r="A9" s="2" t="s">
        <v>9</v>
      </c>
      <c r="B9" s="3" t="s">
        <v>101</v>
      </c>
      <c r="C9" s="1">
        <v>577</v>
      </c>
      <c r="D9" s="1" t="s">
        <v>129</v>
      </c>
      <c r="E9" s="1" t="s">
        <v>130</v>
      </c>
      <c r="F9" s="1" t="s">
        <v>122</v>
      </c>
      <c r="G9" s="1" t="s">
        <v>140</v>
      </c>
      <c r="H9" s="1" t="s">
        <v>123</v>
      </c>
      <c r="I9" s="1" t="s">
        <v>132</v>
      </c>
      <c r="J9" s="1" t="s">
        <v>149</v>
      </c>
      <c r="K9" s="1" t="s">
        <v>141</v>
      </c>
      <c r="L9" s="1" t="s">
        <v>142</v>
      </c>
      <c r="M9" s="1" t="s">
        <v>143</v>
      </c>
      <c r="N9" s="1">
        <v>12</v>
      </c>
      <c r="O9" s="1" t="s">
        <v>125</v>
      </c>
      <c r="P9" s="1" t="s">
        <v>138</v>
      </c>
      <c r="Q9" s="1" t="s">
        <v>139</v>
      </c>
      <c r="R9" s="4">
        <v>45061</v>
      </c>
      <c r="S9" s="1" t="s">
        <v>222</v>
      </c>
    </row>
    <row r="10" spans="1:19" x14ac:dyDescent="0.25">
      <c r="A10" s="2" t="s">
        <v>10</v>
      </c>
      <c r="B10" s="3" t="s">
        <v>100</v>
      </c>
      <c r="C10" s="1">
        <v>280</v>
      </c>
      <c r="D10" s="1" t="s">
        <v>120</v>
      </c>
      <c r="E10" s="1" t="s">
        <v>125</v>
      </c>
      <c r="F10" s="1" t="s">
        <v>125</v>
      </c>
      <c r="G10" s="1" t="s">
        <v>125</v>
      </c>
      <c r="H10" s="1" t="s">
        <v>145</v>
      </c>
      <c r="I10" s="1" t="s">
        <v>146</v>
      </c>
      <c r="J10" s="1" t="s">
        <v>125</v>
      </c>
      <c r="K10" s="1" t="s">
        <v>147</v>
      </c>
      <c r="L10" s="1" t="s">
        <v>125</v>
      </c>
      <c r="M10" s="1" t="s">
        <v>125</v>
      </c>
      <c r="N10" s="1" t="s">
        <v>125</v>
      </c>
      <c r="O10" s="1" t="s">
        <v>125</v>
      </c>
      <c r="P10" s="1" t="s">
        <v>138</v>
      </c>
      <c r="Q10" s="1" t="s">
        <v>144</v>
      </c>
      <c r="R10" s="4">
        <v>45052</v>
      </c>
      <c r="S10" s="1" t="s">
        <v>222</v>
      </c>
    </row>
    <row r="11" spans="1:19" x14ac:dyDescent="0.25">
      <c r="A11" s="2" t="s">
        <v>11</v>
      </c>
      <c r="B11" s="3" t="s">
        <v>100</v>
      </c>
      <c r="C11" s="1">
        <v>280</v>
      </c>
      <c r="D11" s="1" t="s">
        <v>120</v>
      </c>
      <c r="E11" s="1" t="s">
        <v>125</v>
      </c>
      <c r="F11" s="1" t="s">
        <v>125</v>
      </c>
      <c r="G11" s="1" t="s">
        <v>125</v>
      </c>
      <c r="H11" s="1" t="s">
        <v>145</v>
      </c>
      <c r="I11" s="1" t="s">
        <v>146</v>
      </c>
      <c r="J11" s="1" t="s">
        <v>125</v>
      </c>
      <c r="K11" s="1" t="s">
        <v>147</v>
      </c>
      <c r="L11" s="1" t="s">
        <v>125</v>
      </c>
      <c r="M11" s="1" t="s">
        <v>125</v>
      </c>
      <c r="N11" s="1" t="s">
        <v>125</v>
      </c>
      <c r="O11" s="1" t="s">
        <v>125</v>
      </c>
      <c r="P11" s="1" t="s">
        <v>138</v>
      </c>
      <c r="Q11" s="1" t="s">
        <v>144</v>
      </c>
      <c r="R11" s="4">
        <v>45052</v>
      </c>
      <c r="S11" s="1" t="s">
        <v>222</v>
      </c>
    </row>
    <row r="12" spans="1:19" x14ac:dyDescent="0.25">
      <c r="A12" s="2" t="s">
        <v>12</v>
      </c>
      <c r="B12" s="3" t="s">
        <v>100</v>
      </c>
      <c r="C12" s="1">
        <v>280</v>
      </c>
      <c r="D12" s="1" t="s">
        <v>120</v>
      </c>
      <c r="E12" s="1" t="s">
        <v>125</v>
      </c>
      <c r="F12" s="1" t="s">
        <v>125</v>
      </c>
      <c r="G12" s="1" t="s">
        <v>125</v>
      </c>
      <c r="H12" s="1" t="s">
        <v>145</v>
      </c>
      <c r="I12" s="1" t="s">
        <v>146</v>
      </c>
      <c r="J12" s="1" t="s">
        <v>125</v>
      </c>
      <c r="K12" s="1" t="s">
        <v>147</v>
      </c>
      <c r="L12" s="1" t="s">
        <v>125</v>
      </c>
      <c r="M12" s="1" t="s">
        <v>125</v>
      </c>
      <c r="N12" s="1" t="s">
        <v>125</v>
      </c>
      <c r="O12" s="1" t="s">
        <v>125</v>
      </c>
      <c r="P12" s="1" t="s">
        <v>138</v>
      </c>
      <c r="Q12" s="1" t="s">
        <v>144</v>
      </c>
      <c r="R12" s="4">
        <v>45052</v>
      </c>
      <c r="S12" s="1" t="s">
        <v>222</v>
      </c>
    </row>
    <row r="13" spans="1:19" x14ac:dyDescent="0.25">
      <c r="A13" s="2" t="s">
        <v>13</v>
      </c>
      <c r="B13" s="3" t="s">
        <v>101</v>
      </c>
      <c r="C13" s="1">
        <v>367</v>
      </c>
      <c r="D13" s="1" t="s">
        <v>120</v>
      </c>
      <c r="E13" s="1" t="s">
        <v>121</v>
      </c>
      <c r="F13" s="1" t="s">
        <v>122</v>
      </c>
      <c r="G13" s="1" t="s">
        <v>122</v>
      </c>
      <c r="H13" s="1" t="s">
        <v>123</v>
      </c>
      <c r="I13" s="1" t="s">
        <v>132</v>
      </c>
      <c r="J13" s="1" t="s">
        <v>148</v>
      </c>
      <c r="K13" s="1" t="s">
        <v>147</v>
      </c>
      <c r="L13" s="1" t="s">
        <v>150</v>
      </c>
      <c r="M13" s="1">
        <v>0.75</v>
      </c>
      <c r="N13" s="1">
        <v>13.2</v>
      </c>
      <c r="O13" s="1" t="s">
        <v>125</v>
      </c>
      <c r="P13" s="1" t="s">
        <v>138</v>
      </c>
      <c r="Q13" s="1" t="s">
        <v>144</v>
      </c>
      <c r="R13" s="4">
        <v>45066</v>
      </c>
      <c r="S13" s="1" t="s">
        <v>222</v>
      </c>
    </row>
    <row r="14" spans="1:19" x14ac:dyDescent="0.25">
      <c r="A14" s="2" t="s">
        <v>14</v>
      </c>
      <c r="B14" s="3" t="s">
        <v>101</v>
      </c>
      <c r="C14" s="1">
        <v>367</v>
      </c>
      <c r="D14" s="1" t="s">
        <v>120</v>
      </c>
      <c r="E14" s="1" t="s">
        <v>121</v>
      </c>
      <c r="F14" s="1" t="s">
        <v>122</v>
      </c>
      <c r="G14" s="1" t="s">
        <v>122</v>
      </c>
      <c r="H14" s="1" t="s">
        <v>123</v>
      </c>
      <c r="I14" s="1" t="s">
        <v>132</v>
      </c>
      <c r="J14" s="1" t="s">
        <v>148</v>
      </c>
      <c r="K14" s="1" t="s">
        <v>147</v>
      </c>
      <c r="L14" s="1" t="s">
        <v>150</v>
      </c>
      <c r="M14" s="1">
        <v>0.75</v>
      </c>
      <c r="N14" s="1">
        <v>13.2</v>
      </c>
      <c r="O14" s="1" t="s">
        <v>125</v>
      </c>
      <c r="P14" s="1" t="s">
        <v>138</v>
      </c>
      <c r="Q14" s="1" t="s">
        <v>144</v>
      </c>
      <c r="R14" s="4">
        <v>45066</v>
      </c>
      <c r="S14" s="1" t="s">
        <v>222</v>
      </c>
    </row>
    <row r="15" spans="1:19" x14ac:dyDescent="0.25">
      <c r="A15" s="2" t="s">
        <v>15</v>
      </c>
      <c r="B15" s="3" t="s">
        <v>101</v>
      </c>
      <c r="C15" s="1">
        <v>383</v>
      </c>
      <c r="D15" s="1" t="s">
        <v>120</v>
      </c>
      <c r="E15" s="1" t="s">
        <v>152</v>
      </c>
      <c r="F15" s="1" t="s">
        <v>122</v>
      </c>
      <c r="G15" s="1" t="s">
        <v>140</v>
      </c>
      <c r="H15" s="1" t="s">
        <v>168</v>
      </c>
      <c r="I15" s="1" t="s">
        <v>132</v>
      </c>
      <c r="J15" s="1" t="s">
        <v>153</v>
      </c>
      <c r="K15" s="1" t="s">
        <v>147</v>
      </c>
      <c r="L15" s="1" t="s">
        <v>154</v>
      </c>
      <c r="M15" s="1">
        <v>0.5</v>
      </c>
      <c r="N15" s="1" t="s">
        <v>125</v>
      </c>
      <c r="O15" s="1" t="s">
        <v>125</v>
      </c>
      <c r="P15" s="1" t="s">
        <v>138</v>
      </c>
      <c r="Q15" s="1" t="s">
        <v>127</v>
      </c>
      <c r="R15" s="4">
        <v>45075</v>
      </c>
      <c r="S15" s="1" t="s">
        <v>222</v>
      </c>
    </row>
    <row r="16" spans="1:19" x14ac:dyDescent="0.25">
      <c r="A16" s="2" t="s">
        <v>16</v>
      </c>
      <c r="B16" s="3" t="s">
        <v>101</v>
      </c>
      <c r="C16" s="1">
        <v>1338</v>
      </c>
      <c r="D16" s="1" t="s">
        <v>155</v>
      </c>
      <c r="E16" s="1" t="s">
        <v>156</v>
      </c>
      <c r="F16" s="1" t="s">
        <v>131</v>
      </c>
      <c r="G16" s="1" t="s">
        <v>140</v>
      </c>
      <c r="H16" s="1" t="s">
        <v>123</v>
      </c>
      <c r="I16" s="1" t="s">
        <v>132</v>
      </c>
      <c r="J16" s="1" t="s">
        <v>149</v>
      </c>
      <c r="K16" s="1" t="s">
        <v>157</v>
      </c>
      <c r="L16" s="1" t="s">
        <v>125</v>
      </c>
      <c r="M16" s="1" t="s">
        <v>125</v>
      </c>
      <c r="N16" s="1">
        <v>14.3</v>
      </c>
      <c r="O16" s="1">
        <v>6.64</v>
      </c>
      <c r="P16" s="1" t="s">
        <v>138</v>
      </c>
      <c r="Q16" s="1" t="s">
        <v>158</v>
      </c>
      <c r="R16" s="4">
        <v>45071</v>
      </c>
      <c r="S16" s="1" t="s">
        <v>186</v>
      </c>
    </row>
    <row r="17" spans="1:19" x14ac:dyDescent="0.25">
      <c r="A17" s="2" t="s">
        <v>17</v>
      </c>
      <c r="B17" s="3" t="s">
        <v>101</v>
      </c>
      <c r="C17" s="1">
        <v>1338</v>
      </c>
      <c r="D17" s="1" t="s">
        <v>155</v>
      </c>
      <c r="E17" s="1" t="s">
        <v>156</v>
      </c>
      <c r="F17" s="1" t="s">
        <v>131</v>
      </c>
      <c r="G17" s="1" t="s">
        <v>140</v>
      </c>
      <c r="H17" s="1" t="s">
        <v>123</v>
      </c>
      <c r="I17" s="1" t="s">
        <v>132</v>
      </c>
      <c r="J17" s="1" t="s">
        <v>149</v>
      </c>
      <c r="K17" s="1" t="s">
        <v>157</v>
      </c>
      <c r="L17" s="1" t="s">
        <v>125</v>
      </c>
      <c r="M17" s="1" t="s">
        <v>125</v>
      </c>
      <c r="N17" s="1">
        <v>14.3</v>
      </c>
      <c r="O17" s="1">
        <v>6.64</v>
      </c>
      <c r="P17" s="1" t="s">
        <v>138</v>
      </c>
      <c r="Q17" s="1" t="s">
        <v>158</v>
      </c>
      <c r="R17" s="4">
        <v>45071</v>
      </c>
      <c r="S17" s="1" t="s">
        <v>186</v>
      </c>
    </row>
    <row r="18" spans="1:19" x14ac:dyDescent="0.25">
      <c r="A18" s="2" t="s">
        <v>18</v>
      </c>
      <c r="B18" s="3" t="s">
        <v>102</v>
      </c>
      <c r="C18" s="1">
        <v>1338</v>
      </c>
      <c r="D18" s="1" t="s">
        <v>155</v>
      </c>
      <c r="E18" s="1" t="s">
        <v>156</v>
      </c>
      <c r="F18" s="1" t="s">
        <v>131</v>
      </c>
      <c r="G18" s="1" t="s">
        <v>140</v>
      </c>
      <c r="H18" s="1" t="s">
        <v>123</v>
      </c>
      <c r="I18" s="1" t="s">
        <v>132</v>
      </c>
      <c r="J18" s="1" t="s">
        <v>149</v>
      </c>
      <c r="K18" s="1" t="s">
        <v>157</v>
      </c>
      <c r="L18" s="1" t="s">
        <v>125</v>
      </c>
      <c r="M18" s="1" t="s">
        <v>125</v>
      </c>
      <c r="N18" s="1">
        <v>14.3</v>
      </c>
      <c r="O18" s="1">
        <v>6.64</v>
      </c>
      <c r="P18" s="1" t="s">
        <v>138</v>
      </c>
      <c r="Q18" s="1" t="s">
        <v>158</v>
      </c>
      <c r="R18" s="4">
        <v>45071</v>
      </c>
      <c r="S18" s="1" t="s">
        <v>186</v>
      </c>
    </row>
    <row r="19" spans="1:19" x14ac:dyDescent="0.25">
      <c r="A19" s="2" t="s">
        <v>19</v>
      </c>
      <c r="B19" s="3" t="s">
        <v>101</v>
      </c>
      <c r="C19" s="1">
        <v>1338</v>
      </c>
      <c r="D19" s="1" t="s">
        <v>155</v>
      </c>
      <c r="E19" s="1" t="s">
        <v>156</v>
      </c>
      <c r="F19" s="1" t="s">
        <v>131</v>
      </c>
      <c r="G19" s="1" t="s">
        <v>140</v>
      </c>
      <c r="H19" s="1" t="s">
        <v>123</v>
      </c>
      <c r="I19" s="1" t="s">
        <v>132</v>
      </c>
      <c r="J19" s="1" t="s">
        <v>149</v>
      </c>
      <c r="K19" s="1" t="s">
        <v>157</v>
      </c>
      <c r="L19" s="1" t="s">
        <v>125</v>
      </c>
      <c r="M19" s="1" t="s">
        <v>125</v>
      </c>
      <c r="N19" s="1">
        <v>14.3</v>
      </c>
      <c r="O19" s="1">
        <v>6.64</v>
      </c>
      <c r="P19" s="1" t="s">
        <v>138</v>
      </c>
      <c r="Q19" s="1" t="s">
        <v>158</v>
      </c>
      <c r="R19" s="4">
        <v>45071</v>
      </c>
      <c r="S19" s="1" t="s">
        <v>186</v>
      </c>
    </row>
    <row r="20" spans="1:19" x14ac:dyDescent="0.25">
      <c r="A20" s="2" t="s">
        <v>20</v>
      </c>
      <c r="B20" s="3" t="s">
        <v>101</v>
      </c>
      <c r="C20" s="1">
        <v>1338</v>
      </c>
      <c r="D20" s="1" t="s">
        <v>155</v>
      </c>
      <c r="E20" s="1" t="s">
        <v>156</v>
      </c>
      <c r="F20" s="1" t="s">
        <v>131</v>
      </c>
      <c r="G20" s="1" t="s">
        <v>140</v>
      </c>
      <c r="H20" s="1" t="s">
        <v>123</v>
      </c>
      <c r="I20" s="1" t="s">
        <v>132</v>
      </c>
      <c r="J20" s="1" t="s">
        <v>149</v>
      </c>
      <c r="K20" s="1" t="s">
        <v>157</v>
      </c>
      <c r="L20" s="1" t="s">
        <v>125</v>
      </c>
      <c r="M20" s="1" t="s">
        <v>125</v>
      </c>
      <c r="N20" s="1">
        <v>14.3</v>
      </c>
      <c r="O20" s="1">
        <v>6.64</v>
      </c>
      <c r="P20" s="1" t="s">
        <v>138</v>
      </c>
      <c r="Q20" s="1" t="s">
        <v>158</v>
      </c>
      <c r="R20" s="4">
        <v>45071</v>
      </c>
      <c r="S20" s="1" t="s">
        <v>186</v>
      </c>
    </row>
    <row r="21" spans="1:19" x14ac:dyDescent="0.25">
      <c r="A21" s="2" t="s">
        <v>21</v>
      </c>
      <c r="B21" s="3">
        <v>10</v>
      </c>
      <c r="C21" s="1">
        <v>540</v>
      </c>
      <c r="D21" s="1" t="s">
        <v>120</v>
      </c>
      <c r="E21" s="1" t="s">
        <v>156</v>
      </c>
      <c r="F21" s="1" t="s">
        <v>122</v>
      </c>
      <c r="G21" s="1" t="s">
        <v>159</v>
      </c>
      <c r="H21" s="1" t="s">
        <v>160</v>
      </c>
      <c r="I21" s="1" t="s">
        <v>161</v>
      </c>
      <c r="J21" s="1" t="s">
        <v>153</v>
      </c>
      <c r="K21" s="1" t="s">
        <v>124</v>
      </c>
      <c r="L21" s="1" t="s">
        <v>163</v>
      </c>
      <c r="M21" s="1" t="s">
        <v>151</v>
      </c>
      <c r="N21" s="1">
        <v>10</v>
      </c>
      <c r="O21" s="1">
        <v>7</v>
      </c>
      <c r="P21" s="1" t="s">
        <v>166</v>
      </c>
      <c r="Q21" s="1" t="s">
        <v>167</v>
      </c>
      <c r="R21" s="4">
        <v>45069</v>
      </c>
      <c r="S21" s="1" t="s">
        <v>222</v>
      </c>
    </row>
    <row r="22" spans="1:19" x14ac:dyDescent="0.25">
      <c r="A22" s="2" t="s">
        <v>22</v>
      </c>
      <c r="B22" s="3">
        <v>10</v>
      </c>
      <c r="C22" s="1">
        <v>540</v>
      </c>
      <c r="D22" s="1" t="s">
        <v>120</v>
      </c>
      <c r="E22" s="1" t="s">
        <v>156</v>
      </c>
      <c r="F22" s="1" t="s">
        <v>122</v>
      </c>
      <c r="G22" s="1" t="s">
        <v>159</v>
      </c>
      <c r="H22" s="1" t="s">
        <v>160</v>
      </c>
      <c r="I22" s="1" t="s">
        <v>161</v>
      </c>
      <c r="J22" s="1" t="s">
        <v>153</v>
      </c>
      <c r="K22" s="1" t="s">
        <v>124</v>
      </c>
      <c r="L22" s="1" t="s">
        <v>163</v>
      </c>
      <c r="M22" s="1" t="s">
        <v>151</v>
      </c>
      <c r="N22" s="1">
        <v>10</v>
      </c>
      <c r="O22" s="1">
        <v>7</v>
      </c>
      <c r="P22" s="1" t="s">
        <v>166</v>
      </c>
      <c r="Q22" s="1" t="s">
        <v>167</v>
      </c>
      <c r="R22" s="4">
        <v>45069</v>
      </c>
      <c r="S22" s="1" t="s">
        <v>222</v>
      </c>
    </row>
    <row r="23" spans="1:19" x14ac:dyDescent="0.25">
      <c r="A23" s="2" t="s">
        <v>23</v>
      </c>
      <c r="B23" s="3">
        <v>10</v>
      </c>
      <c r="C23" s="1">
        <v>540</v>
      </c>
      <c r="D23" s="1" t="s">
        <v>120</v>
      </c>
      <c r="E23" s="1" t="s">
        <v>156</v>
      </c>
      <c r="F23" s="1" t="s">
        <v>122</v>
      </c>
      <c r="G23" s="1" t="s">
        <v>159</v>
      </c>
      <c r="H23" s="1" t="s">
        <v>160</v>
      </c>
      <c r="I23" s="1" t="s">
        <v>161</v>
      </c>
      <c r="J23" s="1" t="s">
        <v>153</v>
      </c>
      <c r="K23" s="1" t="s">
        <v>124</v>
      </c>
      <c r="L23" s="1" t="s">
        <v>163</v>
      </c>
      <c r="M23" s="1" t="s">
        <v>151</v>
      </c>
      <c r="N23" s="1">
        <v>10</v>
      </c>
      <c r="O23" s="1">
        <v>7</v>
      </c>
      <c r="P23" s="1" t="s">
        <v>166</v>
      </c>
      <c r="Q23" s="1" t="s">
        <v>167</v>
      </c>
      <c r="R23" s="4">
        <v>45069</v>
      </c>
      <c r="S23" s="1" t="s">
        <v>222</v>
      </c>
    </row>
    <row r="24" spans="1:19" x14ac:dyDescent="0.25">
      <c r="A24" s="2" t="s">
        <v>24</v>
      </c>
      <c r="B24" s="3" t="s">
        <v>100</v>
      </c>
      <c r="C24" s="1">
        <v>248</v>
      </c>
      <c r="D24" s="1" t="s">
        <v>120</v>
      </c>
      <c r="E24" s="1" t="s">
        <v>156</v>
      </c>
      <c r="F24" s="1" t="s">
        <v>122</v>
      </c>
      <c r="G24" s="1" t="s">
        <v>122</v>
      </c>
      <c r="H24" s="1" t="s">
        <v>168</v>
      </c>
      <c r="I24" s="1" t="s">
        <v>132</v>
      </c>
      <c r="J24" s="1" t="s">
        <v>153</v>
      </c>
      <c r="K24" s="1" t="s">
        <v>147</v>
      </c>
      <c r="L24" s="1" t="s">
        <v>125</v>
      </c>
      <c r="M24" s="1" t="s">
        <v>125</v>
      </c>
      <c r="N24" s="1">
        <v>15.7</v>
      </c>
      <c r="O24" s="1">
        <v>8.3000000000000007</v>
      </c>
      <c r="P24" s="1" t="s">
        <v>138</v>
      </c>
      <c r="Q24" s="1" t="s">
        <v>158</v>
      </c>
      <c r="R24" s="4">
        <v>45090</v>
      </c>
      <c r="S24" s="1" t="s">
        <v>185</v>
      </c>
    </row>
    <row r="25" spans="1:19" x14ac:dyDescent="0.25">
      <c r="A25" s="2" t="s">
        <v>25</v>
      </c>
      <c r="B25" s="3" t="s">
        <v>101</v>
      </c>
      <c r="C25" s="1">
        <v>413</v>
      </c>
      <c r="D25" s="1" t="s">
        <v>120</v>
      </c>
      <c r="E25" s="1" t="s">
        <v>121</v>
      </c>
      <c r="F25" s="1" t="s">
        <v>122</v>
      </c>
      <c r="G25" s="1" t="s">
        <v>122</v>
      </c>
      <c r="H25" s="1" t="s">
        <v>123</v>
      </c>
      <c r="I25" s="1" t="s">
        <v>146</v>
      </c>
      <c r="J25" s="1" t="s">
        <v>149</v>
      </c>
      <c r="K25" s="1" t="s">
        <v>147</v>
      </c>
      <c r="L25" s="1" t="s">
        <v>169</v>
      </c>
      <c r="M25" s="1" t="s">
        <v>170</v>
      </c>
      <c r="N25" s="1">
        <v>19</v>
      </c>
      <c r="O25" s="1" t="s">
        <v>125</v>
      </c>
      <c r="P25" s="1" t="s">
        <v>171</v>
      </c>
      <c r="Q25" s="1" t="s">
        <v>172</v>
      </c>
      <c r="R25" s="4">
        <v>45100</v>
      </c>
      <c r="S25" s="1" t="s">
        <v>222</v>
      </c>
    </row>
    <row r="26" spans="1:19" x14ac:dyDescent="0.25">
      <c r="A26" s="2" t="s">
        <v>26</v>
      </c>
      <c r="B26" s="3" t="s">
        <v>101</v>
      </c>
      <c r="C26" s="1">
        <v>360</v>
      </c>
      <c r="D26" s="1" t="s">
        <v>120</v>
      </c>
      <c r="E26" s="1" t="s">
        <v>121</v>
      </c>
      <c r="F26" s="1" t="s">
        <v>131</v>
      </c>
      <c r="G26" s="1" t="s">
        <v>122</v>
      </c>
      <c r="H26" s="1" t="s">
        <v>160</v>
      </c>
      <c r="I26" s="1" t="s">
        <v>146</v>
      </c>
      <c r="J26" s="1" t="s">
        <v>153</v>
      </c>
      <c r="K26" s="1" t="s">
        <v>147</v>
      </c>
      <c r="L26" s="1" t="s">
        <v>163</v>
      </c>
      <c r="M26" s="1" t="s">
        <v>173</v>
      </c>
      <c r="N26" s="1">
        <v>17</v>
      </c>
      <c r="O26" s="1" t="s">
        <v>125</v>
      </c>
      <c r="P26" s="1" t="s">
        <v>171</v>
      </c>
      <c r="Q26" s="1" t="s">
        <v>158</v>
      </c>
      <c r="R26" s="4">
        <v>45102</v>
      </c>
      <c r="S26" s="1" t="s">
        <v>222</v>
      </c>
    </row>
    <row r="27" spans="1:19" x14ac:dyDescent="0.25">
      <c r="A27" s="2" t="s">
        <v>27</v>
      </c>
      <c r="B27" s="3" t="s">
        <v>103</v>
      </c>
      <c r="C27" s="1">
        <v>994</v>
      </c>
      <c r="D27" s="1" t="s">
        <v>155</v>
      </c>
      <c r="E27" s="1" t="s">
        <v>146</v>
      </c>
      <c r="F27" s="1" t="s">
        <v>131</v>
      </c>
      <c r="G27" s="1" t="s">
        <v>122</v>
      </c>
      <c r="H27" s="1" t="s">
        <v>160</v>
      </c>
      <c r="I27" s="1" t="s">
        <v>132</v>
      </c>
      <c r="J27" s="1" t="s">
        <v>153</v>
      </c>
      <c r="K27" s="1" t="s">
        <v>174</v>
      </c>
      <c r="L27" s="1" t="s">
        <v>125</v>
      </c>
      <c r="M27" s="1" t="s">
        <v>125</v>
      </c>
      <c r="N27" s="1" t="s">
        <v>125</v>
      </c>
      <c r="O27" s="1" t="s">
        <v>125</v>
      </c>
      <c r="P27" s="1" t="s">
        <v>138</v>
      </c>
      <c r="Q27" s="1" t="s">
        <v>127</v>
      </c>
      <c r="R27" s="4">
        <v>45104</v>
      </c>
      <c r="S27" s="1" t="s">
        <v>185</v>
      </c>
    </row>
    <row r="28" spans="1:19" x14ac:dyDescent="0.25">
      <c r="A28" s="2" t="s">
        <v>28</v>
      </c>
      <c r="B28" s="3" t="s">
        <v>101</v>
      </c>
      <c r="C28" s="1">
        <v>994</v>
      </c>
      <c r="D28" s="1" t="s">
        <v>155</v>
      </c>
      <c r="E28" s="1" t="s">
        <v>146</v>
      </c>
      <c r="F28" s="1" t="s">
        <v>131</v>
      </c>
      <c r="G28" s="1" t="s">
        <v>122</v>
      </c>
      <c r="H28" s="1" t="s">
        <v>160</v>
      </c>
      <c r="I28" s="1" t="s">
        <v>132</v>
      </c>
      <c r="J28" s="1" t="s">
        <v>153</v>
      </c>
      <c r="K28" s="1" t="s">
        <v>174</v>
      </c>
      <c r="L28" s="1" t="s">
        <v>125</v>
      </c>
      <c r="M28" s="1" t="s">
        <v>125</v>
      </c>
      <c r="N28" s="1" t="s">
        <v>125</v>
      </c>
      <c r="O28" s="1" t="s">
        <v>125</v>
      </c>
      <c r="P28" s="1" t="s">
        <v>138</v>
      </c>
      <c r="Q28" s="1" t="s">
        <v>127</v>
      </c>
      <c r="R28" s="4">
        <v>45104</v>
      </c>
      <c r="S28" s="1" t="s">
        <v>185</v>
      </c>
    </row>
    <row r="29" spans="1:19" x14ac:dyDescent="0.25">
      <c r="A29" s="2" t="s">
        <v>29</v>
      </c>
      <c r="B29" s="3" t="s">
        <v>101</v>
      </c>
      <c r="C29" s="1">
        <v>994</v>
      </c>
      <c r="D29" s="1" t="s">
        <v>155</v>
      </c>
      <c r="E29" s="1" t="s">
        <v>146</v>
      </c>
      <c r="F29" s="1" t="s">
        <v>131</v>
      </c>
      <c r="G29" s="1" t="s">
        <v>122</v>
      </c>
      <c r="H29" s="1" t="s">
        <v>160</v>
      </c>
      <c r="I29" s="1" t="s">
        <v>132</v>
      </c>
      <c r="J29" s="1" t="s">
        <v>153</v>
      </c>
      <c r="K29" s="1" t="s">
        <v>174</v>
      </c>
      <c r="L29" s="1" t="s">
        <v>125</v>
      </c>
      <c r="M29" s="1" t="s">
        <v>125</v>
      </c>
      <c r="N29" s="1" t="s">
        <v>125</v>
      </c>
      <c r="O29" s="1" t="s">
        <v>125</v>
      </c>
      <c r="P29" s="1" t="s">
        <v>138</v>
      </c>
      <c r="Q29" s="1" t="s">
        <v>127</v>
      </c>
      <c r="R29" s="4">
        <v>45104</v>
      </c>
      <c r="S29" s="1" t="s">
        <v>185</v>
      </c>
    </row>
    <row r="30" spans="1:19" x14ac:dyDescent="0.25">
      <c r="A30" s="2" t="s">
        <v>30</v>
      </c>
      <c r="B30" s="3" t="s">
        <v>101</v>
      </c>
      <c r="C30" s="1">
        <v>994</v>
      </c>
      <c r="D30" s="1" t="s">
        <v>155</v>
      </c>
      <c r="E30" s="1" t="s">
        <v>146</v>
      </c>
      <c r="F30" s="1" t="s">
        <v>131</v>
      </c>
      <c r="G30" s="1" t="s">
        <v>122</v>
      </c>
      <c r="H30" s="1" t="s">
        <v>160</v>
      </c>
      <c r="I30" s="1" t="s">
        <v>132</v>
      </c>
      <c r="J30" s="1" t="s">
        <v>153</v>
      </c>
      <c r="K30" s="1" t="s">
        <v>174</v>
      </c>
      <c r="L30" s="1" t="s">
        <v>125</v>
      </c>
      <c r="M30" s="1" t="s">
        <v>125</v>
      </c>
      <c r="N30" s="1" t="s">
        <v>125</v>
      </c>
      <c r="O30" s="1" t="s">
        <v>125</v>
      </c>
      <c r="P30" s="1" t="s">
        <v>138</v>
      </c>
      <c r="Q30" s="1" t="s">
        <v>127</v>
      </c>
      <c r="R30" s="4">
        <v>45104</v>
      </c>
      <c r="S30" s="1" t="s">
        <v>185</v>
      </c>
    </row>
    <row r="31" spans="1:19" x14ac:dyDescent="0.25">
      <c r="A31" s="2" t="s">
        <v>31</v>
      </c>
      <c r="B31" s="3" t="s">
        <v>101</v>
      </c>
      <c r="C31" s="1">
        <v>994</v>
      </c>
      <c r="D31" s="1" t="s">
        <v>155</v>
      </c>
      <c r="E31" s="1" t="s">
        <v>146</v>
      </c>
      <c r="F31" s="1" t="s">
        <v>131</v>
      </c>
      <c r="G31" s="1" t="s">
        <v>122</v>
      </c>
      <c r="H31" s="1" t="s">
        <v>160</v>
      </c>
      <c r="I31" s="1" t="s">
        <v>132</v>
      </c>
      <c r="J31" s="1" t="s">
        <v>153</v>
      </c>
      <c r="K31" s="1" t="s">
        <v>174</v>
      </c>
      <c r="L31" s="1" t="s">
        <v>125</v>
      </c>
      <c r="M31" s="1" t="s">
        <v>125</v>
      </c>
      <c r="N31" s="1" t="s">
        <v>125</v>
      </c>
      <c r="O31" s="1" t="s">
        <v>125</v>
      </c>
      <c r="P31" s="1" t="s">
        <v>138</v>
      </c>
      <c r="Q31" s="1" t="s">
        <v>127</v>
      </c>
      <c r="R31" s="4">
        <v>45104</v>
      </c>
      <c r="S31" s="1" t="s">
        <v>185</v>
      </c>
    </row>
    <row r="32" spans="1:19" x14ac:dyDescent="0.25">
      <c r="A32" s="2" t="s">
        <v>32</v>
      </c>
      <c r="B32" s="3" t="s">
        <v>101</v>
      </c>
      <c r="C32" s="1">
        <v>1796</v>
      </c>
      <c r="D32" s="1" t="s">
        <v>155</v>
      </c>
      <c r="E32" s="1" t="s">
        <v>156</v>
      </c>
      <c r="F32" s="1" t="s">
        <v>122</v>
      </c>
      <c r="G32" s="1" t="s">
        <v>122</v>
      </c>
      <c r="H32" s="1" t="s">
        <v>123</v>
      </c>
      <c r="I32" s="1" t="s">
        <v>162</v>
      </c>
      <c r="J32" s="1" t="s">
        <v>149</v>
      </c>
      <c r="K32" s="1" t="s">
        <v>133</v>
      </c>
      <c r="L32" s="1" t="s">
        <v>125</v>
      </c>
      <c r="M32" s="1" t="s">
        <v>175</v>
      </c>
      <c r="N32" s="1">
        <v>18</v>
      </c>
      <c r="O32" s="1" t="s">
        <v>125</v>
      </c>
      <c r="P32" s="1" t="s">
        <v>138</v>
      </c>
      <c r="Q32" s="1" t="s">
        <v>158</v>
      </c>
      <c r="R32" s="4">
        <v>45105</v>
      </c>
      <c r="S32" s="1" t="s">
        <v>222</v>
      </c>
    </row>
    <row r="33" spans="1:19" x14ac:dyDescent="0.25">
      <c r="A33" s="2" t="s">
        <v>33</v>
      </c>
      <c r="B33" s="3" t="s">
        <v>101</v>
      </c>
      <c r="C33" s="1">
        <v>1796</v>
      </c>
      <c r="D33" s="1" t="s">
        <v>155</v>
      </c>
      <c r="E33" s="1" t="s">
        <v>156</v>
      </c>
      <c r="F33" s="1" t="s">
        <v>122</v>
      </c>
      <c r="G33" s="1" t="s">
        <v>122</v>
      </c>
      <c r="H33" s="1" t="s">
        <v>123</v>
      </c>
      <c r="I33" s="1" t="s">
        <v>162</v>
      </c>
      <c r="J33" s="1" t="s">
        <v>149</v>
      </c>
      <c r="K33" s="1" t="s">
        <v>133</v>
      </c>
      <c r="L33" s="1" t="s">
        <v>125</v>
      </c>
      <c r="M33" s="1" t="s">
        <v>175</v>
      </c>
      <c r="N33" s="1">
        <v>18</v>
      </c>
      <c r="O33" s="1" t="s">
        <v>125</v>
      </c>
      <c r="P33" s="1" t="s">
        <v>138</v>
      </c>
      <c r="Q33" s="1" t="s">
        <v>158</v>
      </c>
      <c r="R33" s="4">
        <v>45105</v>
      </c>
      <c r="S33" s="1" t="s">
        <v>222</v>
      </c>
    </row>
    <row r="34" spans="1:19" x14ac:dyDescent="0.25">
      <c r="A34" s="2" t="s">
        <v>34</v>
      </c>
      <c r="B34" s="3" t="s">
        <v>101</v>
      </c>
      <c r="C34" s="1">
        <v>1796</v>
      </c>
      <c r="D34" s="1" t="s">
        <v>155</v>
      </c>
      <c r="E34" s="1" t="s">
        <v>156</v>
      </c>
      <c r="F34" s="1" t="s">
        <v>122</v>
      </c>
      <c r="G34" s="1" t="s">
        <v>122</v>
      </c>
      <c r="H34" s="1" t="s">
        <v>123</v>
      </c>
      <c r="I34" s="1" t="s">
        <v>162</v>
      </c>
      <c r="J34" s="1" t="s">
        <v>149</v>
      </c>
      <c r="K34" s="1" t="s">
        <v>133</v>
      </c>
      <c r="L34" s="1" t="s">
        <v>125</v>
      </c>
      <c r="M34" s="1" t="s">
        <v>175</v>
      </c>
      <c r="N34" s="1">
        <v>18</v>
      </c>
      <c r="O34" s="1" t="s">
        <v>125</v>
      </c>
      <c r="P34" s="1" t="s">
        <v>138</v>
      </c>
      <c r="Q34" s="1" t="s">
        <v>158</v>
      </c>
      <c r="R34" s="4">
        <v>45105</v>
      </c>
      <c r="S34" s="1" t="s">
        <v>222</v>
      </c>
    </row>
    <row r="35" spans="1:19" x14ac:dyDescent="0.25">
      <c r="A35" s="2" t="s">
        <v>35</v>
      </c>
      <c r="B35" s="3" t="s">
        <v>101</v>
      </c>
      <c r="C35" s="1">
        <v>1796</v>
      </c>
      <c r="D35" s="1" t="s">
        <v>155</v>
      </c>
      <c r="E35" s="1" t="s">
        <v>156</v>
      </c>
      <c r="F35" s="1" t="s">
        <v>122</v>
      </c>
      <c r="G35" s="1" t="s">
        <v>122</v>
      </c>
      <c r="H35" s="1" t="s">
        <v>123</v>
      </c>
      <c r="I35" s="1" t="s">
        <v>162</v>
      </c>
      <c r="J35" s="1" t="s">
        <v>149</v>
      </c>
      <c r="K35" s="1" t="s">
        <v>133</v>
      </c>
      <c r="L35" s="1" t="s">
        <v>125</v>
      </c>
      <c r="M35" s="1" t="s">
        <v>175</v>
      </c>
      <c r="N35" s="1">
        <v>18</v>
      </c>
      <c r="O35" s="1" t="s">
        <v>125</v>
      </c>
      <c r="P35" s="1" t="s">
        <v>138</v>
      </c>
      <c r="Q35" s="1" t="s">
        <v>158</v>
      </c>
      <c r="R35" s="4">
        <v>45105</v>
      </c>
      <c r="S35" s="1" t="s">
        <v>222</v>
      </c>
    </row>
    <row r="36" spans="1:19" x14ac:dyDescent="0.25">
      <c r="A36" s="2" t="s">
        <v>36</v>
      </c>
      <c r="B36" s="3" t="s">
        <v>101</v>
      </c>
      <c r="C36" s="1">
        <v>1796</v>
      </c>
      <c r="D36" s="1" t="s">
        <v>155</v>
      </c>
      <c r="E36" s="1" t="s">
        <v>156</v>
      </c>
      <c r="F36" s="1" t="s">
        <v>122</v>
      </c>
      <c r="G36" s="1" t="s">
        <v>122</v>
      </c>
      <c r="H36" s="1" t="s">
        <v>123</v>
      </c>
      <c r="I36" s="1" t="s">
        <v>162</v>
      </c>
      <c r="J36" s="1" t="s">
        <v>149</v>
      </c>
      <c r="K36" s="1" t="s">
        <v>133</v>
      </c>
      <c r="L36" s="1" t="s">
        <v>125</v>
      </c>
      <c r="M36" s="1" t="s">
        <v>175</v>
      </c>
      <c r="N36" s="1">
        <v>18</v>
      </c>
      <c r="O36" s="1" t="s">
        <v>125</v>
      </c>
      <c r="P36" s="1" t="s">
        <v>138</v>
      </c>
      <c r="Q36" s="1" t="s">
        <v>158</v>
      </c>
      <c r="R36" s="4">
        <v>45105</v>
      </c>
      <c r="S36" s="1" t="s">
        <v>222</v>
      </c>
    </row>
    <row r="37" spans="1:19" x14ac:dyDescent="0.25">
      <c r="A37" s="2" t="s">
        <v>37</v>
      </c>
      <c r="B37" s="3" t="s">
        <v>102</v>
      </c>
      <c r="C37" s="1">
        <v>1514</v>
      </c>
      <c r="D37" s="1" t="s">
        <v>155</v>
      </c>
      <c r="E37" s="1" t="s">
        <v>152</v>
      </c>
      <c r="F37" s="1" t="s">
        <v>131</v>
      </c>
      <c r="G37" s="1" t="s">
        <v>122</v>
      </c>
      <c r="H37" s="1" t="s">
        <v>123</v>
      </c>
      <c r="I37" s="1" t="s">
        <v>132</v>
      </c>
      <c r="J37" s="1" t="s">
        <v>153</v>
      </c>
      <c r="K37" s="1" t="s">
        <v>157</v>
      </c>
      <c r="L37" s="1" t="s">
        <v>125</v>
      </c>
      <c r="M37" s="1" t="s">
        <v>151</v>
      </c>
      <c r="N37" s="1">
        <v>16</v>
      </c>
      <c r="O37" s="1" t="s">
        <v>125</v>
      </c>
      <c r="P37" s="1" t="s">
        <v>138</v>
      </c>
      <c r="Q37" s="1" t="s">
        <v>158</v>
      </c>
      <c r="R37" s="4">
        <v>45106</v>
      </c>
      <c r="S37" s="1" t="s">
        <v>222</v>
      </c>
    </row>
    <row r="38" spans="1:19" x14ac:dyDescent="0.25">
      <c r="A38" s="2" t="s">
        <v>38</v>
      </c>
      <c r="B38" s="3" t="s">
        <v>102</v>
      </c>
      <c r="C38" s="1">
        <v>1514</v>
      </c>
      <c r="D38" s="1" t="s">
        <v>155</v>
      </c>
      <c r="E38" s="1" t="s">
        <v>152</v>
      </c>
      <c r="F38" s="1" t="s">
        <v>131</v>
      </c>
      <c r="G38" s="1" t="s">
        <v>122</v>
      </c>
      <c r="H38" s="1" t="s">
        <v>123</v>
      </c>
      <c r="I38" s="1" t="s">
        <v>132</v>
      </c>
      <c r="J38" s="1" t="s">
        <v>153</v>
      </c>
      <c r="K38" s="1" t="s">
        <v>157</v>
      </c>
      <c r="L38" s="1" t="s">
        <v>125</v>
      </c>
      <c r="M38" s="1" t="s">
        <v>151</v>
      </c>
      <c r="N38" s="1">
        <v>16</v>
      </c>
      <c r="O38" s="1" t="s">
        <v>125</v>
      </c>
      <c r="P38" s="1" t="s">
        <v>138</v>
      </c>
      <c r="Q38" s="1" t="s">
        <v>158</v>
      </c>
      <c r="R38" s="4">
        <v>45106</v>
      </c>
      <c r="S38" s="1" t="s">
        <v>222</v>
      </c>
    </row>
    <row r="39" spans="1:19" x14ac:dyDescent="0.25">
      <c r="A39" s="2" t="s">
        <v>39</v>
      </c>
      <c r="B39" s="3" t="s">
        <v>100</v>
      </c>
      <c r="C39" s="1">
        <v>1514</v>
      </c>
      <c r="D39" s="1" t="s">
        <v>155</v>
      </c>
      <c r="E39" s="1" t="s">
        <v>152</v>
      </c>
      <c r="F39" s="1" t="s">
        <v>131</v>
      </c>
      <c r="G39" s="1" t="s">
        <v>122</v>
      </c>
      <c r="H39" s="1" t="s">
        <v>123</v>
      </c>
      <c r="I39" s="1" t="s">
        <v>132</v>
      </c>
      <c r="J39" s="1" t="s">
        <v>153</v>
      </c>
      <c r="K39" s="1" t="s">
        <v>157</v>
      </c>
      <c r="L39" s="1" t="s">
        <v>125</v>
      </c>
      <c r="M39" s="1" t="s">
        <v>151</v>
      </c>
      <c r="N39" s="1">
        <v>16</v>
      </c>
      <c r="O39" s="1" t="s">
        <v>125</v>
      </c>
      <c r="P39" s="1" t="s">
        <v>138</v>
      </c>
      <c r="Q39" s="1" t="s">
        <v>158</v>
      </c>
      <c r="R39" s="4">
        <v>45106</v>
      </c>
      <c r="S39" s="1" t="s">
        <v>222</v>
      </c>
    </row>
    <row r="40" spans="1:19" x14ac:dyDescent="0.25">
      <c r="A40" s="2" t="s">
        <v>40</v>
      </c>
      <c r="B40" s="3" t="s">
        <v>102</v>
      </c>
      <c r="C40" s="1">
        <v>1514</v>
      </c>
      <c r="D40" s="1" t="s">
        <v>155</v>
      </c>
      <c r="E40" s="1" t="s">
        <v>152</v>
      </c>
      <c r="F40" s="1" t="s">
        <v>131</v>
      </c>
      <c r="G40" s="1" t="s">
        <v>122</v>
      </c>
      <c r="H40" s="1" t="s">
        <v>123</v>
      </c>
      <c r="I40" s="1" t="s">
        <v>132</v>
      </c>
      <c r="J40" s="1" t="s">
        <v>153</v>
      </c>
      <c r="K40" s="1" t="s">
        <v>157</v>
      </c>
      <c r="L40" s="1" t="s">
        <v>125</v>
      </c>
      <c r="M40" s="1" t="s">
        <v>151</v>
      </c>
      <c r="N40" s="1">
        <v>16</v>
      </c>
      <c r="O40" s="1" t="s">
        <v>125</v>
      </c>
      <c r="P40" s="1" t="s">
        <v>138</v>
      </c>
      <c r="Q40" s="1" t="s">
        <v>158</v>
      </c>
      <c r="R40" s="4">
        <v>45106</v>
      </c>
      <c r="S40" s="1" t="s">
        <v>222</v>
      </c>
    </row>
    <row r="41" spans="1:19" x14ac:dyDescent="0.25">
      <c r="A41" s="2" t="s">
        <v>41</v>
      </c>
      <c r="B41" s="3" t="s">
        <v>100</v>
      </c>
      <c r="C41" s="1">
        <v>1514</v>
      </c>
      <c r="D41" s="1" t="s">
        <v>155</v>
      </c>
      <c r="E41" s="1" t="s">
        <v>152</v>
      </c>
      <c r="F41" s="1" t="s">
        <v>131</v>
      </c>
      <c r="G41" s="1" t="s">
        <v>122</v>
      </c>
      <c r="H41" s="1" t="s">
        <v>123</v>
      </c>
      <c r="I41" s="1" t="s">
        <v>132</v>
      </c>
      <c r="J41" s="1" t="s">
        <v>153</v>
      </c>
      <c r="K41" s="1" t="s">
        <v>157</v>
      </c>
      <c r="L41" s="1" t="s">
        <v>125</v>
      </c>
      <c r="M41" s="1" t="s">
        <v>151</v>
      </c>
      <c r="N41" s="1">
        <v>16</v>
      </c>
      <c r="O41" s="1" t="s">
        <v>125</v>
      </c>
      <c r="P41" s="1" t="s">
        <v>138</v>
      </c>
      <c r="Q41" s="1" t="s">
        <v>158</v>
      </c>
      <c r="R41" s="4">
        <v>45106</v>
      </c>
      <c r="S41" s="1" t="s">
        <v>222</v>
      </c>
    </row>
    <row r="42" spans="1:19" x14ac:dyDescent="0.25">
      <c r="A42" s="2" t="s">
        <v>42</v>
      </c>
      <c r="B42" s="3" t="s">
        <v>104</v>
      </c>
      <c r="C42" s="1">
        <v>291</v>
      </c>
      <c r="D42" s="1" t="s">
        <v>120</v>
      </c>
      <c r="E42" s="1" t="s">
        <v>152</v>
      </c>
      <c r="F42" s="1" t="s">
        <v>122</v>
      </c>
      <c r="G42" s="1" t="s">
        <v>122</v>
      </c>
      <c r="H42" s="1" t="s">
        <v>160</v>
      </c>
      <c r="I42" s="1" t="s">
        <v>132</v>
      </c>
      <c r="J42" s="1" t="s">
        <v>153</v>
      </c>
      <c r="K42" s="1" t="s">
        <v>147</v>
      </c>
      <c r="L42" s="1" t="s">
        <v>154</v>
      </c>
      <c r="M42" s="1" t="s">
        <v>176</v>
      </c>
      <c r="N42" s="1">
        <v>13</v>
      </c>
      <c r="O42" s="1">
        <v>6.8</v>
      </c>
      <c r="P42" s="1" t="s">
        <v>138</v>
      </c>
      <c r="Q42" s="1" t="s">
        <v>158</v>
      </c>
      <c r="R42" s="4">
        <v>45080</v>
      </c>
      <c r="S42" s="1" t="s">
        <v>222</v>
      </c>
    </row>
    <row r="43" spans="1:19" x14ac:dyDescent="0.25">
      <c r="A43" s="2" t="s">
        <v>43</v>
      </c>
      <c r="B43" s="3" t="s">
        <v>104</v>
      </c>
      <c r="C43" s="1">
        <v>291</v>
      </c>
      <c r="D43" s="1" t="s">
        <v>120</v>
      </c>
      <c r="E43" s="1" t="s">
        <v>152</v>
      </c>
      <c r="F43" s="1" t="s">
        <v>122</v>
      </c>
      <c r="G43" s="1" t="s">
        <v>122</v>
      </c>
      <c r="H43" s="1" t="s">
        <v>160</v>
      </c>
      <c r="I43" s="1" t="s">
        <v>132</v>
      </c>
      <c r="J43" s="1" t="s">
        <v>153</v>
      </c>
      <c r="K43" s="1" t="s">
        <v>147</v>
      </c>
      <c r="L43" s="1" t="s">
        <v>154</v>
      </c>
      <c r="M43" s="1" t="s">
        <v>176</v>
      </c>
      <c r="N43" s="1">
        <v>13</v>
      </c>
      <c r="O43" s="1">
        <v>6.8</v>
      </c>
      <c r="P43" s="1" t="s">
        <v>138</v>
      </c>
      <c r="Q43" s="1" t="s">
        <v>158</v>
      </c>
      <c r="R43" s="4">
        <v>45080</v>
      </c>
      <c r="S43" s="1" t="s">
        <v>222</v>
      </c>
    </row>
    <row r="44" spans="1:19" x14ac:dyDescent="0.25">
      <c r="A44" s="2" t="s">
        <v>44</v>
      </c>
      <c r="B44" s="3" t="s">
        <v>104</v>
      </c>
      <c r="C44" s="1">
        <v>291</v>
      </c>
      <c r="D44" s="1" t="s">
        <v>120</v>
      </c>
      <c r="E44" s="1" t="s">
        <v>152</v>
      </c>
      <c r="F44" s="1" t="s">
        <v>122</v>
      </c>
      <c r="G44" s="1" t="s">
        <v>122</v>
      </c>
      <c r="H44" s="1" t="s">
        <v>160</v>
      </c>
      <c r="I44" s="1" t="s">
        <v>132</v>
      </c>
      <c r="J44" s="1" t="s">
        <v>153</v>
      </c>
      <c r="K44" s="1" t="s">
        <v>147</v>
      </c>
      <c r="L44" s="1" t="s">
        <v>154</v>
      </c>
      <c r="M44" s="1" t="s">
        <v>176</v>
      </c>
      <c r="N44" s="1">
        <v>13</v>
      </c>
      <c r="O44" s="1">
        <v>6.8</v>
      </c>
      <c r="P44" s="1" t="s">
        <v>138</v>
      </c>
      <c r="Q44" s="1" t="s">
        <v>158</v>
      </c>
      <c r="R44" s="4">
        <v>45080</v>
      </c>
      <c r="S44" s="1" t="s">
        <v>222</v>
      </c>
    </row>
    <row r="45" spans="1:19" x14ac:dyDescent="0.25">
      <c r="A45" s="2" t="s">
        <v>45</v>
      </c>
      <c r="B45" s="3" t="s">
        <v>101</v>
      </c>
      <c r="C45" s="1">
        <v>291</v>
      </c>
      <c r="D45" s="1" t="s">
        <v>120</v>
      </c>
      <c r="E45" s="1" t="s">
        <v>152</v>
      </c>
      <c r="F45" s="1" t="s">
        <v>122</v>
      </c>
      <c r="G45" s="1" t="s">
        <v>122</v>
      </c>
      <c r="H45" s="1" t="s">
        <v>160</v>
      </c>
      <c r="I45" s="1" t="s">
        <v>132</v>
      </c>
      <c r="J45" s="1" t="s">
        <v>153</v>
      </c>
      <c r="K45" s="1" t="s">
        <v>147</v>
      </c>
      <c r="L45" s="1" t="s">
        <v>154</v>
      </c>
      <c r="M45" s="1" t="s">
        <v>176</v>
      </c>
      <c r="N45" s="1">
        <v>13</v>
      </c>
      <c r="O45" s="1">
        <v>6.8</v>
      </c>
      <c r="P45" s="1" t="s">
        <v>138</v>
      </c>
      <c r="Q45" s="1" t="s">
        <v>158</v>
      </c>
      <c r="R45" s="4">
        <v>45080</v>
      </c>
      <c r="S45" s="1" t="s">
        <v>222</v>
      </c>
    </row>
    <row r="46" spans="1:19" x14ac:dyDescent="0.25">
      <c r="A46" s="2" t="s">
        <v>46</v>
      </c>
      <c r="B46" s="3" t="s">
        <v>101</v>
      </c>
      <c r="C46" s="1">
        <v>291</v>
      </c>
      <c r="D46" s="1" t="s">
        <v>120</v>
      </c>
      <c r="E46" s="1" t="s">
        <v>152</v>
      </c>
      <c r="F46" s="1" t="s">
        <v>122</v>
      </c>
      <c r="G46" s="1" t="s">
        <v>122</v>
      </c>
      <c r="H46" s="1" t="s">
        <v>160</v>
      </c>
      <c r="I46" s="1" t="s">
        <v>132</v>
      </c>
      <c r="J46" s="1" t="s">
        <v>153</v>
      </c>
      <c r="K46" s="1" t="s">
        <v>147</v>
      </c>
      <c r="L46" s="1" t="s">
        <v>154</v>
      </c>
      <c r="M46" s="1" t="s">
        <v>176</v>
      </c>
      <c r="N46" s="1">
        <v>13</v>
      </c>
      <c r="O46" s="1">
        <v>6.8</v>
      </c>
      <c r="P46" s="1" t="s">
        <v>138</v>
      </c>
      <c r="Q46" s="1" t="s">
        <v>158</v>
      </c>
      <c r="R46" s="4">
        <v>45080</v>
      </c>
      <c r="S46" s="1" t="s">
        <v>222</v>
      </c>
    </row>
    <row r="47" spans="1:19" x14ac:dyDescent="0.25">
      <c r="A47" s="2" t="s">
        <v>47</v>
      </c>
      <c r="B47" s="3" t="s">
        <v>101</v>
      </c>
      <c r="C47" s="1">
        <v>1970</v>
      </c>
      <c r="D47" s="1" t="s">
        <v>155</v>
      </c>
      <c r="E47" s="1" t="s">
        <v>121</v>
      </c>
      <c r="F47" s="1" t="s">
        <v>177</v>
      </c>
      <c r="G47" s="1" t="s">
        <v>122</v>
      </c>
      <c r="H47" s="1" t="s">
        <v>160</v>
      </c>
      <c r="I47" s="1" t="s">
        <v>162</v>
      </c>
      <c r="J47" s="1" t="s">
        <v>153</v>
      </c>
      <c r="K47" s="1" t="s">
        <v>178</v>
      </c>
      <c r="L47" s="1" t="s">
        <v>125</v>
      </c>
      <c r="M47" s="1" t="s">
        <v>125</v>
      </c>
      <c r="N47" s="1">
        <v>12</v>
      </c>
      <c r="O47" s="1" t="s">
        <v>125</v>
      </c>
      <c r="P47" s="1" t="s">
        <v>138</v>
      </c>
      <c r="Q47" s="1" t="s">
        <v>158</v>
      </c>
      <c r="R47" s="4">
        <v>45111</v>
      </c>
      <c r="S47" s="1" t="s">
        <v>222</v>
      </c>
    </row>
    <row r="48" spans="1:19" x14ac:dyDescent="0.25">
      <c r="A48" s="2" t="s">
        <v>48</v>
      </c>
      <c r="B48" s="3" t="s">
        <v>101</v>
      </c>
      <c r="C48" s="1">
        <v>1970</v>
      </c>
      <c r="D48" s="1" t="s">
        <v>155</v>
      </c>
      <c r="E48" s="1" t="s">
        <v>121</v>
      </c>
      <c r="F48" s="1" t="s">
        <v>177</v>
      </c>
      <c r="G48" s="1" t="s">
        <v>122</v>
      </c>
      <c r="H48" s="1" t="s">
        <v>160</v>
      </c>
      <c r="I48" s="1" t="s">
        <v>162</v>
      </c>
      <c r="J48" s="1" t="s">
        <v>153</v>
      </c>
      <c r="K48" s="1" t="s">
        <v>178</v>
      </c>
      <c r="L48" s="1" t="s">
        <v>125</v>
      </c>
      <c r="M48" s="1" t="s">
        <v>125</v>
      </c>
      <c r="N48" s="1">
        <v>12</v>
      </c>
      <c r="O48" s="1" t="s">
        <v>125</v>
      </c>
      <c r="P48" s="1" t="s">
        <v>138</v>
      </c>
      <c r="Q48" s="1" t="s">
        <v>158</v>
      </c>
      <c r="R48" s="4">
        <v>45111</v>
      </c>
      <c r="S48" s="1" t="s">
        <v>222</v>
      </c>
    </row>
    <row r="49" spans="1:19" x14ac:dyDescent="0.25">
      <c r="A49" s="2" t="s">
        <v>49</v>
      </c>
      <c r="B49" s="3" t="s">
        <v>101</v>
      </c>
      <c r="C49" s="1">
        <v>1970</v>
      </c>
      <c r="D49" s="1" t="s">
        <v>155</v>
      </c>
      <c r="E49" s="1" t="s">
        <v>121</v>
      </c>
      <c r="F49" s="1" t="s">
        <v>177</v>
      </c>
      <c r="G49" s="1" t="s">
        <v>122</v>
      </c>
      <c r="H49" s="1" t="s">
        <v>160</v>
      </c>
      <c r="I49" s="1" t="s">
        <v>162</v>
      </c>
      <c r="J49" s="1" t="s">
        <v>153</v>
      </c>
      <c r="K49" s="1" t="s">
        <v>178</v>
      </c>
      <c r="L49" s="1" t="s">
        <v>125</v>
      </c>
      <c r="M49" s="1" t="s">
        <v>125</v>
      </c>
      <c r="N49" s="1">
        <v>12</v>
      </c>
      <c r="O49" s="1" t="s">
        <v>125</v>
      </c>
      <c r="P49" s="1" t="s">
        <v>138</v>
      </c>
      <c r="Q49" s="1" t="s">
        <v>158</v>
      </c>
      <c r="R49" s="4">
        <v>45111</v>
      </c>
      <c r="S49" s="1" t="s">
        <v>222</v>
      </c>
    </row>
    <row r="50" spans="1:19" x14ac:dyDescent="0.25">
      <c r="A50" s="2" t="s">
        <v>50</v>
      </c>
      <c r="B50" s="3" t="s">
        <v>101</v>
      </c>
      <c r="C50" s="1" t="s">
        <v>125</v>
      </c>
      <c r="D50" s="1" t="s">
        <v>125</v>
      </c>
      <c r="E50" s="1" t="s">
        <v>125</v>
      </c>
      <c r="F50" s="1" t="s">
        <v>125</v>
      </c>
      <c r="G50" s="1" t="s">
        <v>125</v>
      </c>
      <c r="H50" s="1" t="s">
        <v>125</v>
      </c>
      <c r="I50" s="1" t="s">
        <v>125</v>
      </c>
      <c r="J50" s="1" t="s">
        <v>125</v>
      </c>
      <c r="K50" s="1" t="s">
        <v>125</v>
      </c>
      <c r="L50" s="1" t="s">
        <v>125</v>
      </c>
      <c r="M50" s="1" t="s">
        <v>125</v>
      </c>
      <c r="N50" s="1" t="s">
        <v>125</v>
      </c>
      <c r="O50" s="1" t="s">
        <v>125</v>
      </c>
      <c r="P50" s="1" t="s">
        <v>125</v>
      </c>
      <c r="Q50" s="1" t="s">
        <v>125</v>
      </c>
      <c r="R50" s="1" t="s">
        <v>125</v>
      </c>
      <c r="S50" s="1" t="s">
        <v>222</v>
      </c>
    </row>
    <row r="51" spans="1:19" x14ac:dyDescent="0.25">
      <c r="A51" s="2" t="s">
        <v>51</v>
      </c>
      <c r="B51" s="3" t="s">
        <v>101</v>
      </c>
      <c r="C51" s="1" t="s">
        <v>125</v>
      </c>
      <c r="D51" s="1" t="s">
        <v>125</v>
      </c>
      <c r="E51" s="1" t="s">
        <v>125</v>
      </c>
      <c r="F51" s="1" t="s">
        <v>125</v>
      </c>
      <c r="G51" s="1" t="s">
        <v>125</v>
      </c>
      <c r="H51" s="1" t="s">
        <v>125</v>
      </c>
      <c r="I51" s="1" t="s">
        <v>125</v>
      </c>
      <c r="J51" s="1" t="s">
        <v>125</v>
      </c>
      <c r="K51" s="1" t="s">
        <v>125</v>
      </c>
      <c r="L51" s="1" t="s">
        <v>125</v>
      </c>
      <c r="M51" s="1" t="s">
        <v>125</v>
      </c>
      <c r="N51" s="1" t="s">
        <v>125</v>
      </c>
      <c r="O51" s="1" t="s">
        <v>125</v>
      </c>
      <c r="P51" s="1" t="s">
        <v>125</v>
      </c>
      <c r="Q51" s="1" t="s">
        <v>125</v>
      </c>
      <c r="R51" s="1" t="s">
        <v>125</v>
      </c>
      <c r="S51" s="1" t="s">
        <v>222</v>
      </c>
    </row>
    <row r="52" spans="1:19" x14ac:dyDescent="0.25">
      <c r="A52" s="2" t="s">
        <v>52</v>
      </c>
      <c r="B52" s="3" t="s">
        <v>101</v>
      </c>
      <c r="C52" s="1" t="s">
        <v>125</v>
      </c>
      <c r="D52" s="1" t="s">
        <v>125</v>
      </c>
      <c r="E52" s="1" t="s">
        <v>125</v>
      </c>
      <c r="F52" s="1" t="s">
        <v>125</v>
      </c>
      <c r="G52" s="1" t="s">
        <v>125</v>
      </c>
      <c r="H52" s="1" t="s">
        <v>125</v>
      </c>
      <c r="I52" s="1" t="s">
        <v>125</v>
      </c>
      <c r="J52" s="1" t="s">
        <v>125</v>
      </c>
      <c r="K52" s="1" t="s">
        <v>125</v>
      </c>
      <c r="L52" s="1" t="s">
        <v>125</v>
      </c>
      <c r="M52" s="1" t="s">
        <v>125</v>
      </c>
      <c r="N52" s="1" t="s">
        <v>125</v>
      </c>
      <c r="O52" s="1" t="s">
        <v>125</v>
      </c>
      <c r="P52" s="1" t="s">
        <v>125</v>
      </c>
      <c r="Q52" s="1" t="s">
        <v>125</v>
      </c>
      <c r="R52" s="1" t="s">
        <v>125</v>
      </c>
      <c r="S52" s="1" t="s">
        <v>222</v>
      </c>
    </row>
    <row r="53" spans="1:19" x14ac:dyDescent="0.25">
      <c r="A53" s="2" t="s">
        <v>53</v>
      </c>
      <c r="B53" s="3" t="s">
        <v>101</v>
      </c>
      <c r="C53" s="1" t="s">
        <v>125</v>
      </c>
      <c r="D53" s="1" t="s">
        <v>125</v>
      </c>
      <c r="E53" s="1" t="s">
        <v>125</v>
      </c>
      <c r="F53" s="1" t="s">
        <v>125</v>
      </c>
      <c r="G53" s="1" t="s">
        <v>125</v>
      </c>
      <c r="H53" s="1" t="s">
        <v>125</v>
      </c>
      <c r="I53" s="1" t="s">
        <v>125</v>
      </c>
      <c r="J53" s="1" t="s">
        <v>125</v>
      </c>
      <c r="K53" s="1" t="s">
        <v>125</v>
      </c>
      <c r="L53" s="1" t="s">
        <v>125</v>
      </c>
      <c r="M53" s="1" t="s">
        <v>125</v>
      </c>
      <c r="N53" s="1" t="s">
        <v>125</v>
      </c>
      <c r="O53" s="1" t="s">
        <v>125</v>
      </c>
      <c r="P53" s="1" t="s">
        <v>125</v>
      </c>
      <c r="Q53" s="1" t="s">
        <v>125</v>
      </c>
      <c r="R53" s="1" t="s">
        <v>125</v>
      </c>
      <c r="S53" s="1" t="s">
        <v>222</v>
      </c>
    </row>
    <row r="54" spans="1:19" x14ac:dyDescent="0.25">
      <c r="A54" s="2" t="s">
        <v>54</v>
      </c>
      <c r="B54" s="3" t="s">
        <v>101</v>
      </c>
      <c r="C54" s="1" t="s">
        <v>125</v>
      </c>
      <c r="D54" s="1" t="s">
        <v>125</v>
      </c>
      <c r="E54" s="1" t="s">
        <v>125</v>
      </c>
      <c r="F54" s="1" t="s">
        <v>125</v>
      </c>
      <c r="G54" s="1" t="s">
        <v>125</v>
      </c>
      <c r="H54" s="1" t="s">
        <v>125</v>
      </c>
      <c r="I54" s="1" t="s">
        <v>125</v>
      </c>
      <c r="J54" s="1" t="s">
        <v>125</v>
      </c>
      <c r="K54" s="1" t="s">
        <v>125</v>
      </c>
      <c r="L54" s="1" t="s">
        <v>125</v>
      </c>
      <c r="M54" s="1" t="s">
        <v>125</v>
      </c>
      <c r="N54" s="1" t="s">
        <v>125</v>
      </c>
      <c r="O54" s="1" t="s">
        <v>125</v>
      </c>
      <c r="P54" s="1" t="s">
        <v>125</v>
      </c>
      <c r="Q54" s="1" t="s">
        <v>125</v>
      </c>
      <c r="R54" s="1" t="s">
        <v>125</v>
      </c>
      <c r="S54" s="1" t="s">
        <v>222</v>
      </c>
    </row>
    <row r="55" spans="1:19" x14ac:dyDescent="0.25">
      <c r="A55" s="2" t="s">
        <v>55</v>
      </c>
      <c r="B55" s="3" t="s">
        <v>101</v>
      </c>
      <c r="C55" s="1">
        <v>1950</v>
      </c>
      <c r="D55" s="1" t="s">
        <v>155</v>
      </c>
      <c r="E55" s="1" t="s">
        <v>179</v>
      </c>
      <c r="F55" s="1" t="s">
        <v>122</v>
      </c>
      <c r="G55" s="1" t="s">
        <v>122</v>
      </c>
      <c r="H55" s="1" t="s">
        <v>123</v>
      </c>
      <c r="I55" s="1" t="s">
        <v>132</v>
      </c>
      <c r="J55" s="1" t="s">
        <v>153</v>
      </c>
      <c r="K55" s="1" t="s">
        <v>174</v>
      </c>
      <c r="L55" s="1" t="s">
        <v>180</v>
      </c>
      <c r="M55" s="1">
        <v>8</v>
      </c>
      <c r="N55" s="1">
        <v>13</v>
      </c>
      <c r="O55" s="1" t="s">
        <v>125</v>
      </c>
      <c r="P55" s="1" t="s">
        <v>138</v>
      </c>
      <c r="Q55" s="1" t="s">
        <v>158</v>
      </c>
      <c r="R55" s="4">
        <v>45175</v>
      </c>
      <c r="S55" s="1" t="s">
        <v>222</v>
      </c>
    </row>
    <row r="56" spans="1:19" x14ac:dyDescent="0.25">
      <c r="A56" s="2" t="s">
        <v>56</v>
      </c>
      <c r="B56" s="3" t="s">
        <v>101</v>
      </c>
      <c r="C56" s="1">
        <v>1950</v>
      </c>
      <c r="D56" s="1" t="s">
        <v>155</v>
      </c>
      <c r="E56" s="1" t="s">
        <v>179</v>
      </c>
      <c r="F56" s="1" t="s">
        <v>122</v>
      </c>
      <c r="G56" s="1" t="s">
        <v>122</v>
      </c>
      <c r="H56" s="1" t="s">
        <v>123</v>
      </c>
      <c r="I56" s="1" t="s">
        <v>132</v>
      </c>
      <c r="J56" s="1" t="s">
        <v>153</v>
      </c>
      <c r="K56" s="1" t="s">
        <v>174</v>
      </c>
      <c r="L56" s="1" t="s">
        <v>180</v>
      </c>
      <c r="M56" s="1">
        <v>8</v>
      </c>
      <c r="N56" s="1">
        <v>13</v>
      </c>
      <c r="O56" s="1" t="s">
        <v>125</v>
      </c>
      <c r="P56" s="1" t="s">
        <v>138</v>
      </c>
      <c r="Q56" s="1" t="s">
        <v>158</v>
      </c>
      <c r="R56" s="4">
        <v>45175</v>
      </c>
      <c r="S56" s="1" t="s">
        <v>222</v>
      </c>
    </row>
    <row r="57" spans="1:19" x14ac:dyDescent="0.25">
      <c r="A57" s="2" t="s">
        <v>57</v>
      </c>
      <c r="B57" s="3" t="s">
        <v>101</v>
      </c>
      <c r="C57" s="1">
        <v>1950</v>
      </c>
      <c r="D57" s="1" t="s">
        <v>155</v>
      </c>
      <c r="E57" s="1" t="s">
        <v>179</v>
      </c>
      <c r="F57" s="1" t="s">
        <v>122</v>
      </c>
      <c r="G57" s="1" t="s">
        <v>122</v>
      </c>
      <c r="H57" s="1" t="s">
        <v>123</v>
      </c>
      <c r="I57" s="1" t="s">
        <v>132</v>
      </c>
      <c r="J57" s="1" t="s">
        <v>153</v>
      </c>
      <c r="K57" s="1" t="s">
        <v>174</v>
      </c>
      <c r="L57" s="1" t="s">
        <v>180</v>
      </c>
      <c r="M57" s="1">
        <v>8</v>
      </c>
      <c r="N57" s="1">
        <v>13</v>
      </c>
      <c r="O57" s="1" t="s">
        <v>125</v>
      </c>
      <c r="P57" s="1" t="s">
        <v>138</v>
      </c>
      <c r="Q57" s="1" t="s">
        <v>158</v>
      </c>
      <c r="R57" s="4">
        <v>45175</v>
      </c>
      <c r="S57" s="1" t="s">
        <v>222</v>
      </c>
    </row>
    <row r="58" spans="1:19" x14ac:dyDescent="0.25">
      <c r="A58" s="2" t="s">
        <v>58</v>
      </c>
      <c r="B58" s="3" t="s">
        <v>102</v>
      </c>
      <c r="C58" s="1">
        <v>1638</v>
      </c>
      <c r="D58" s="1" t="s">
        <v>155</v>
      </c>
      <c r="E58" s="1" t="s">
        <v>181</v>
      </c>
      <c r="F58" s="1" t="s">
        <v>122</v>
      </c>
      <c r="G58" s="1" t="s">
        <v>122</v>
      </c>
      <c r="H58" s="1" t="s">
        <v>123</v>
      </c>
      <c r="I58" s="1" t="s">
        <v>162</v>
      </c>
      <c r="J58" s="1" t="s">
        <v>149</v>
      </c>
      <c r="K58" s="1" t="s">
        <v>182</v>
      </c>
      <c r="L58" s="1" t="s">
        <v>125</v>
      </c>
      <c r="M58" s="1" t="s">
        <v>125</v>
      </c>
      <c r="N58" s="1" t="s">
        <v>125</v>
      </c>
      <c r="O58" s="1" t="s">
        <v>125</v>
      </c>
      <c r="P58" s="1" t="s">
        <v>138</v>
      </c>
      <c r="Q58" s="1" t="s">
        <v>158</v>
      </c>
      <c r="R58" s="4">
        <v>45178</v>
      </c>
      <c r="S58" s="1" t="s">
        <v>222</v>
      </c>
    </row>
    <row r="59" spans="1:19" x14ac:dyDescent="0.25">
      <c r="A59" s="2" t="s">
        <v>59</v>
      </c>
      <c r="B59" s="3" t="s">
        <v>102</v>
      </c>
      <c r="C59" s="1">
        <v>1638</v>
      </c>
      <c r="D59" s="1" t="s">
        <v>155</v>
      </c>
      <c r="E59" s="1" t="s">
        <v>181</v>
      </c>
      <c r="F59" s="1" t="s">
        <v>122</v>
      </c>
      <c r="G59" s="1" t="s">
        <v>122</v>
      </c>
      <c r="H59" s="1" t="s">
        <v>123</v>
      </c>
      <c r="I59" s="1" t="s">
        <v>162</v>
      </c>
      <c r="J59" s="1" t="s">
        <v>149</v>
      </c>
      <c r="K59" s="1" t="s">
        <v>182</v>
      </c>
      <c r="L59" s="1" t="s">
        <v>125</v>
      </c>
      <c r="M59" s="1" t="s">
        <v>125</v>
      </c>
      <c r="N59" s="1" t="s">
        <v>125</v>
      </c>
      <c r="O59" s="1" t="s">
        <v>125</v>
      </c>
      <c r="P59" s="1" t="s">
        <v>138</v>
      </c>
      <c r="Q59" s="1" t="s">
        <v>158</v>
      </c>
      <c r="R59" s="4">
        <v>45178</v>
      </c>
      <c r="S59" s="1" t="s">
        <v>222</v>
      </c>
    </row>
    <row r="60" spans="1:19" x14ac:dyDescent="0.25">
      <c r="A60" s="2" t="s">
        <v>60</v>
      </c>
      <c r="B60" s="3" t="s">
        <v>102</v>
      </c>
      <c r="C60" s="1">
        <v>1638</v>
      </c>
      <c r="D60" s="1" t="s">
        <v>155</v>
      </c>
      <c r="E60" s="1" t="s">
        <v>181</v>
      </c>
      <c r="F60" s="1" t="s">
        <v>122</v>
      </c>
      <c r="G60" s="1" t="s">
        <v>122</v>
      </c>
      <c r="H60" s="1" t="s">
        <v>123</v>
      </c>
      <c r="I60" s="1" t="s">
        <v>162</v>
      </c>
      <c r="J60" s="1" t="s">
        <v>149</v>
      </c>
      <c r="K60" s="1" t="s">
        <v>182</v>
      </c>
      <c r="L60" s="1" t="s">
        <v>125</v>
      </c>
      <c r="M60" s="1" t="s">
        <v>125</v>
      </c>
      <c r="N60" s="1" t="s">
        <v>125</v>
      </c>
      <c r="O60" s="1" t="s">
        <v>125</v>
      </c>
      <c r="P60" s="1" t="s">
        <v>138</v>
      </c>
      <c r="Q60" s="1" t="s">
        <v>158</v>
      </c>
      <c r="R60" s="4">
        <v>45178</v>
      </c>
      <c r="S60" s="1" t="s">
        <v>222</v>
      </c>
    </row>
    <row r="61" spans="1:19" x14ac:dyDescent="0.25">
      <c r="A61" s="2" t="s">
        <v>61</v>
      </c>
      <c r="B61" s="3" t="s">
        <v>101</v>
      </c>
      <c r="C61" s="1">
        <v>839</v>
      </c>
      <c r="D61" s="1" t="s">
        <v>120</v>
      </c>
      <c r="E61" s="1" t="s">
        <v>181</v>
      </c>
      <c r="F61" s="1" t="s">
        <v>131</v>
      </c>
      <c r="G61" s="1" t="s">
        <v>122</v>
      </c>
      <c r="H61" s="1" t="s">
        <v>160</v>
      </c>
      <c r="I61" s="1" t="s">
        <v>162</v>
      </c>
      <c r="J61" s="1" t="s">
        <v>149</v>
      </c>
      <c r="K61" s="1" t="s">
        <v>124</v>
      </c>
      <c r="L61" s="1">
        <v>5</v>
      </c>
      <c r="M61" s="1">
        <v>1.5</v>
      </c>
      <c r="N61" s="1">
        <v>15</v>
      </c>
      <c r="O61" s="1" t="s">
        <v>125</v>
      </c>
      <c r="P61" s="1" t="s">
        <v>138</v>
      </c>
      <c r="Q61" s="1" t="s">
        <v>158</v>
      </c>
      <c r="R61" s="4">
        <v>45194</v>
      </c>
      <c r="S61" s="1" t="s">
        <v>222</v>
      </c>
    </row>
    <row r="62" spans="1:19" x14ac:dyDescent="0.25">
      <c r="A62" s="2" t="s">
        <v>62</v>
      </c>
      <c r="B62" s="3" t="s">
        <v>101</v>
      </c>
      <c r="C62" s="1">
        <v>839</v>
      </c>
      <c r="D62" s="1" t="s">
        <v>120</v>
      </c>
      <c r="E62" s="1" t="s">
        <v>181</v>
      </c>
      <c r="F62" s="1" t="s">
        <v>131</v>
      </c>
      <c r="G62" s="1" t="s">
        <v>122</v>
      </c>
      <c r="H62" s="1" t="s">
        <v>160</v>
      </c>
      <c r="I62" s="1" t="s">
        <v>162</v>
      </c>
      <c r="J62" s="1" t="s">
        <v>149</v>
      </c>
      <c r="K62" s="1" t="s">
        <v>124</v>
      </c>
      <c r="L62" s="1">
        <v>5</v>
      </c>
      <c r="M62" s="1">
        <v>1.5</v>
      </c>
      <c r="N62" s="1">
        <v>15</v>
      </c>
      <c r="O62" s="1" t="s">
        <v>125</v>
      </c>
      <c r="P62" s="1" t="s">
        <v>138</v>
      </c>
      <c r="Q62" s="1" t="s">
        <v>158</v>
      </c>
      <c r="R62" s="4">
        <v>45194</v>
      </c>
      <c r="S62" s="1" t="s">
        <v>222</v>
      </c>
    </row>
    <row r="63" spans="1:19" x14ac:dyDescent="0.25">
      <c r="A63" s="2" t="s">
        <v>63</v>
      </c>
      <c r="B63" s="3" t="s">
        <v>101</v>
      </c>
      <c r="C63" s="1">
        <v>839</v>
      </c>
      <c r="D63" s="1" t="s">
        <v>120</v>
      </c>
      <c r="E63" s="1" t="s">
        <v>181</v>
      </c>
      <c r="F63" s="1" t="s">
        <v>131</v>
      </c>
      <c r="G63" s="1" t="s">
        <v>122</v>
      </c>
      <c r="H63" s="1" t="s">
        <v>160</v>
      </c>
      <c r="I63" s="1" t="s">
        <v>162</v>
      </c>
      <c r="J63" s="1" t="s">
        <v>149</v>
      </c>
      <c r="K63" s="1" t="s">
        <v>124</v>
      </c>
      <c r="L63" s="1">
        <v>5</v>
      </c>
      <c r="M63" s="1">
        <v>1.5</v>
      </c>
      <c r="N63" s="1">
        <v>15</v>
      </c>
      <c r="O63" s="1" t="s">
        <v>125</v>
      </c>
      <c r="P63" s="1" t="s">
        <v>138</v>
      </c>
      <c r="Q63" s="1" t="s">
        <v>158</v>
      </c>
      <c r="R63" s="4">
        <v>45194</v>
      </c>
      <c r="S63" s="1" t="s">
        <v>222</v>
      </c>
    </row>
    <row r="64" spans="1:19" x14ac:dyDescent="0.25">
      <c r="A64" s="2" t="s">
        <v>64</v>
      </c>
      <c r="B64" s="3" t="s">
        <v>101</v>
      </c>
      <c r="C64" s="1">
        <v>839</v>
      </c>
      <c r="D64" s="1" t="s">
        <v>120</v>
      </c>
      <c r="E64" s="1" t="s">
        <v>181</v>
      </c>
      <c r="F64" s="1" t="s">
        <v>131</v>
      </c>
      <c r="G64" s="1" t="s">
        <v>122</v>
      </c>
      <c r="H64" s="1" t="s">
        <v>160</v>
      </c>
      <c r="I64" s="1" t="s">
        <v>162</v>
      </c>
      <c r="J64" s="1" t="s">
        <v>149</v>
      </c>
      <c r="K64" s="1" t="s">
        <v>124</v>
      </c>
      <c r="L64" s="1">
        <v>5</v>
      </c>
      <c r="M64" s="1">
        <v>1.5</v>
      </c>
      <c r="N64" s="1">
        <v>15</v>
      </c>
      <c r="O64" s="1" t="s">
        <v>125</v>
      </c>
      <c r="P64" s="1" t="s">
        <v>138</v>
      </c>
      <c r="Q64" s="1" t="s">
        <v>158</v>
      </c>
      <c r="R64" s="4">
        <v>45194</v>
      </c>
      <c r="S64" s="1" t="s">
        <v>222</v>
      </c>
    </row>
    <row r="65" spans="1:19" x14ac:dyDescent="0.25">
      <c r="A65" s="2" t="s">
        <v>65</v>
      </c>
      <c r="B65" s="3" t="s">
        <v>101</v>
      </c>
      <c r="C65" s="1">
        <v>839</v>
      </c>
      <c r="D65" s="1" t="s">
        <v>120</v>
      </c>
      <c r="E65" s="1" t="s">
        <v>181</v>
      </c>
      <c r="F65" s="1" t="s">
        <v>131</v>
      </c>
      <c r="G65" s="1" t="s">
        <v>122</v>
      </c>
      <c r="H65" s="1" t="s">
        <v>160</v>
      </c>
      <c r="I65" s="1" t="s">
        <v>162</v>
      </c>
      <c r="J65" s="1" t="s">
        <v>149</v>
      </c>
      <c r="K65" s="1" t="s">
        <v>124</v>
      </c>
      <c r="L65" s="1">
        <v>5</v>
      </c>
      <c r="M65" s="1">
        <v>1.5</v>
      </c>
      <c r="N65" s="1">
        <v>15</v>
      </c>
      <c r="O65" s="1" t="s">
        <v>125</v>
      </c>
      <c r="P65" s="1" t="s">
        <v>138</v>
      </c>
      <c r="Q65" s="1" t="s">
        <v>158</v>
      </c>
      <c r="R65" s="4">
        <v>45194</v>
      </c>
      <c r="S65" s="1" t="s">
        <v>222</v>
      </c>
    </row>
    <row r="66" spans="1:19" x14ac:dyDescent="0.25">
      <c r="A66" s="2" t="s">
        <v>66</v>
      </c>
      <c r="B66" s="3" t="s">
        <v>101</v>
      </c>
      <c r="C66" s="1">
        <v>493</v>
      </c>
      <c r="D66" s="1" t="s">
        <v>155</v>
      </c>
      <c r="E66" s="1" t="s">
        <v>125</v>
      </c>
      <c r="F66" s="1" t="s">
        <v>125</v>
      </c>
      <c r="G66" s="1" t="s">
        <v>125</v>
      </c>
      <c r="H66" s="1" t="s">
        <v>125</v>
      </c>
      <c r="I66" s="1" t="s">
        <v>125</v>
      </c>
      <c r="J66" s="1" t="s">
        <v>125</v>
      </c>
      <c r="K66" s="1" t="s">
        <v>125</v>
      </c>
      <c r="L66" s="1" t="s">
        <v>125</v>
      </c>
      <c r="M66" s="1" t="s">
        <v>125</v>
      </c>
      <c r="N66" s="1" t="s">
        <v>125</v>
      </c>
      <c r="O66" s="1" t="s">
        <v>125</v>
      </c>
      <c r="P66" s="1" t="s">
        <v>187</v>
      </c>
      <c r="Q66" s="1" t="s">
        <v>125</v>
      </c>
      <c r="R66" s="5">
        <v>45196</v>
      </c>
      <c r="S66" s="1" t="s">
        <v>186</v>
      </c>
    </row>
    <row r="67" spans="1:19" x14ac:dyDescent="0.25">
      <c r="A67" s="2" t="s">
        <v>67</v>
      </c>
      <c r="B67" s="3" t="s">
        <v>101</v>
      </c>
      <c r="C67" s="1">
        <v>493</v>
      </c>
      <c r="D67" s="1" t="s">
        <v>155</v>
      </c>
      <c r="E67" s="1" t="s">
        <v>125</v>
      </c>
      <c r="F67" s="1" t="s">
        <v>125</v>
      </c>
      <c r="G67" s="1" t="s">
        <v>125</v>
      </c>
      <c r="H67" s="1" t="s">
        <v>125</v>
      </c>
      <c r="I67" s="1" t="s">
        <v>125</v>
      </c>
      <c r="J67" s="1" t="s">
        <v>125</v>
      </c>
      <c r="K67" s="1" t="s">
        <v>125</v>
      </c>
      <c r="L67" s="1" t="s">
        <v>125</v>
      </c>
      <c r="M67" s="1" t="s">
        <v>125</v>
      </c>
      <c r="N67" s="1" t="s">
        <v>125</v>
      </c>
      <c r="O67" s="1" t="s">
        <v>125</v>
      </c>
      <c r="P67" s="1" t="s">
        <v>187</v>
      </c>
      <c r="Q67" s="1" t="s">
        <v>125</v>
      </c>
      <c r="R67" s="5">
        <v>45196</v>
      </c>
      <c r="S67" s="1" t="s">
        <v>186</v>
      </c>
    </row>
    <row r="68" spans="1:19" x14ac:dyDescent="0.25">
      <c r="A68" s="2" t="s">
        <v>68</v>
      </c>
      <c r="B68" s="3" t="s">
        <v>101</v>
      </c>
      <c r="C68" s="1">
        <v>493</v>
      </c>
      <c r="D68" s="1" t="s">
        <v>155</v>
      </c>
      <c r="E68" s="1" t="s">
        <v>125</v>
      </c>
      <c r="F68" s="1" t="s">
        <v>125</v>
      </c>
      <c r="G68" s="1" t="s">
        <v>125</v>
      </c>
      <c r="H68" s="1" t="s">
        <v>125</v>
      </c>
      <c r="I68" s="1" t="s">
        <v>125</v>
      </c>
      <c r="J68" s="1" t="s">
        <v>125</v>
      </c>
      <c r="K68" s="1" t="s">
        <v>125</v>
      </c>
      <c r="L68" s="1" t="s">
        <v>125</v>
      </c>
      <c r="M68" s="1" t="s">
        <v>125</v>
      </c>
      <c r="N68" s="1" t="s">
        <v>125</v>
      </c>
      <c r="O68" s="1" t="s">
        <v>125</v>
      </c>
      <c r="P68" s="1" t="s">
        <v>187</v>
      </c>
      <c r="Q68" s="1" t="s">
        <v>125</v>
      </c>
      <c r="R68" s="5">
        <v>45196</v>
      </c>
      <c r="S68" s="1" t="s">
        <v>186</v>
      </c>
    </row>
    <row r="69" spans="1:19" x14ac:dyDescent="0.25">
      <c r="A69" s="2" t="s">
        <v>69</v>
      </c>
      <c r="B69" s="3" t="s">
        <v>101</v>
      </c>
      <c r="C69" s="1">
        <v>493</v>
      </c>
      <c r="D69" s="1" t="s">
        <v>155</v>
      </c>
      <c r="E69" s="1" t="s">
        <v>125</v>
      </c>
      <c r="F69" s="1" t="s">
        <v>125</v>
      </c>
      <c r="G69" s="1" t="s">
        <v>125</v>
      </c>
      <c r="H69" s="1" t="s">
        <v>125</v>
      </c>
      <c r="I69" s="1" t="s">
        <v>125</v>
      </c>
      <c r="J69" s="1" t="s">
        <v>125</v>
      </c>
      <c r="K69" s="1" t="s">
        <v>125</v>
      </c>
      <c r="L69" s="1" t="s">
        <v>125</v>
      </c>
      <c r="M69" s="1" t="s">
        <v>125</v>
      </c>
      <c r="N69" s="1" t="s">
        <v>125</v>
      </c>
      <c r="O69" s="1" t="s">
        <v>125</v>
      </c>
      <c r="P69" s="1" t="s">
        <v>187</v>
      </c>
      <c r="Q69" s="1" t="s">
        <v>125</v>
      </c>
      <c r="R69" s="5">
        <v>45196</v>
      </c>
      <c r="S69" s="1" t="s">
        <v>186</v>
      </c>
    </row>
    <row r="70" spans="1:19" x14ac:dyDescent="0.25">
      <c r="A70" s="2" t="s">
        <v>70</v>
      </c>
      <c r="B70" s="3" t="s">
        <v>101</v>
      </c>
      <c r="C70" s="1">
        <v>493</v>
      </c>
      <c r="D70" s="1" t="s">
        <v>155</v>
      </c>
      <c r="E70" s="1" t="s">
        <v>125</v>
      </c>
      <c r="F70" s="1" t="s">
        <v>125</v>
      </c>
      <c r="G70" s="1" t="s">
        <v>125</v>
      </c>
      <c r="H70" s="1" t="s">
        <v>125</v>
      </c>
      <c r="I70" s="1" t="s">
        <v>125</v>
      </c>
      <c r="J70" s="1" t="s">
        <v>125</v>
      </c>
      <c r="K70" s="1" t="s">
        <v>125</v>
      </c>
      <c r="L70" s="1" t="s">
        <v>125</v>
      </c>
      <c r="M70" s="1" t="s">
        <v>125</v>
      </c>
      <c r="N70" s="1" t="s">
        <v>125</v>
      </c>
      <c r="O70" s="1" t="s">
        <v>125</v>
      </c>
      <c r="P70" s="1" t="s">
        <v>187</v>
      </c>
      <c r="Q70" s="1" t="s">
        <v>125</v>
      </c>
      <c r="R70" s="5">
        <v>45196</v>
      </c>
      <c r="S70" s="1" t="s">
        <v>186</v>
      </c>
    </row>
    <row r="71" spans="1:19" x14ac:dyDescent="0.25">
      <c r="A71" s="2" t="s">
        <v>71</v>
      </c>
      <c r="B71" s="3" t="s">
        <v>103</v>
      </c>
      <c r="C71" s="1">
        <v>1297</v>
      </c>
      <c r="D71" s="1" t="s">
        <v>184</v>
      </c>
      <c r="E71" s="1" t="s">
        <v>125</v>
      </c>
      <c r="F71" s="1" t="s">
        <v>125</v>
      </c>
      <c r="G71" s="1" t="s">
        <v>125</v>
      </c>
      <c r="H71" s="1" t="s">
        <v>125</v>
      </c>
      <c r="I71" s="1" t="s">
        <v>125</v>
      </c>
      <c r="J71" s="1" t="s">
        <v>125</v>
      </c>
      <c r="K71" s="1" t="s">
        <v>125</v>
      </c>
      <c r="L71" s="1" t="s">
        <v>125</v>
      </c>
      <c r="M71" s="1" t="s">
        <v>125</v>
      </c>
      <c r="N71" s="1" t="s">
        <v>125</v>
      </c>
      <c r="O71" s="1" t="s">
        <v>125</v>
      </c>
      <c r="P71" s="1" t="s">
        <v>126</v>
      </c>
      <c r="Q71" s="1" t="s">
        <v>125</v>
      </c>
      <c r="R71" s="4">
        <v>45053</v>
      </c>
      <c r="S71" s="1" t="s">
        <v>185</v>
      </c>
    </row>
    <row r="72" spans="1:19" x14ac:dyDescent="0.25">
      <c r="A72" s="2" t="s">
        <v>72</v>
      </c>
      <c r="B72" s="3" t="s">
        <v>101</v>
      </c>
      <c r="C72" s="1">
        <v>1297</v>
      </c>
      <c r="D72" s="1" t="s">
        <v>184</v>
      </c>
      <c r="E72" s="1" t="s">
        <v>125</v>
      </c>
      <c r="F72" s="1" t="s">
        <v>125</v>
      </c>
      <c r="G72" s="1" t="s">
        <v>125</v>
      </c>
      <c r="H72" s="1" t="s">
        <v>125</v>
      </c>
      <c r="I72" s="1" t="s">
        <v>125</v>
      </c>
      <c r="J72" s="1" t="s">
        <v>125</v>
      </c>
      <c r="K72" s="1" t="s">
        <v>125</v>
      </c>
      <c r="L72" s="1" t="s">
        <v>125</v>
      </c>
      <c r="M72" s="1" t="s">
        <v>125</v>
      </c>
      <c r="N72" s="1" t="s">
        <v>125</v>
      </c>
      <c r="O72" s="1" t="s">
        <v>125</v>
      </c>
      <c r="P72" s="1" t="s">
        <v>126</v>
      </c>
      <c r="Q72" s="1" t="s">
        <v>125</v>
      </c>
      <c r="R72" s="4">
        <v>45053</v>
      </c>
      <c r="S72" s="1" t="s">
        <v>185</v>
      </c>
    </row>
    <row r="73" spans="1:19" x14ac:dyDescent="0.25">
      <c r="A73" s="2" t="s">
        <v>73</v>
      </c>
      <c r="B73" s="3" t="s">
        <v>101</v>
      </c>
      <c r="C73" s="1">
        <v>1297</v>
      </c>
      <c r="D73" s="1" t="s">
        <v>184</v>
      </c>
      <c r="E73" s="1" t="s">
        <v>125</v>
      </c>
      <c r="F73" s="1" t="s">
        <v>125</v>
      </c>
      <c r="G73" s="1" t="s">
        <v>125</v>
      </c>
      <c r="H73" s="1" t="s">
        <v>125</v>
      </c>
      <c r="I73" s="1" t="s">
        <v>125</v>
      </c>
      <c r="J73" s="1" t="s">
        <v>125</v>
      </c>
      <c r="K73" s="1" t="s">
        <v>125</v>
      </c>
      <c r="L73" s="1" t="s">
        <v>125</v>
      </c>
      <c r="M73" s="1" t="s">
        <v>125</v>
      </c>
      <c r="N73" s="1" t="s">
        <v>125</v>
      </c>
      <c r="O73" s="1" t="s">
        <v>125</v>
      </c>
      <c r="P73" s="1" t="s">
        <v>126</v>
      </c>
      <c r="Q73" s="1" t="s">
        <v>125</v>
      </c>
      <c r="R73" s="4">
        <v>45053</v>
      </c>
      <c r="S73" s="1" t="s">
        <v>185</v>
      </c>
    </row>
    <row r="74" spans="1:19" x14ac:dyDescent="0.25">
      <c r="A74" s="2" t="s">
        <v>74</v>
      </c>
      <c r="B74" s="3" t="s">
        <v>101</v>
      </c>
      <c r="C74" s="1">
        <v>1297</v>
      </c>
      <c r="D74" s="1" t="s">
        <v>184</v>
      </c>
      <c r="E74" s="1" t="s">
        <v>125</v>
      </c>
      <c r="F74" s="1" t="s">
        <v>125</v>
      </c>
      <c r="G74" s="1" t="s">
        <v>125</v>
      </c>
      <c r="H74" s="1" t="s">
        <v>125</v>
      </c>
      <c r="I74" s="1" t="s">
        <v>125</v>
      </c>
      <c r="J74" s="1" t="s">
        <v>125</v>
      </c>
      <c r="K74" s="1" t="s">
        <v>125</v>
      </c>
      <c r="L74" s="1" t="s">
        <v>125</v>
      </c>
      <c r="M74" s="1" t="s">
        <v>125</v>
      </c>
      <c r="N74" s="1" t="s">
        <v>125</v>
      </c>
      <c r="O74" s="1" t="s">
        <v>125</v>
      </c>
      <c r="P74" s="1" t="s">
        <v>126</v>
      </c>
      <c r="Q74" s="1" t="s">
        <v>125</v>
      </c>
      <c r="R74" s="4">
        <v>45053</v>
      </c>
      <c r="S74" s="1" t="s">
        <v>185</v>
      </c>
    </row>
    <row r="75" spans="1:19" x14ac:dyDescent="0.25">
      <c r="A75" s="2" t="s">
        <v>75</v>
      </c>
      <c r="B75" s="3" t="s">
        <v>105</v>
      </c>
      <c r="C75" s="1">
        <v>1297</v>
      </c>
      <c r="D75" s="1" t="s">
        <v>184</v>
      </c>
      <c r="E75" s="1" t="s">
        <v>125</v>
      </c>
      <c r="F75" s="1" t="s">
        <v>125</v>
      </c>
      <c r="G75" s="1" t="s">
        <v>125</v>
      </c>
      <c r="H75" s="1" t="s">
        <v>125</v>
      </c>
      <c r="I75" s="1" t="s">
        <v>125</v>
      </c>
      <c r="J75" s="1" t="s">
        <v>125</v>
      </c>
      <c r="K75" s="1" t="s">
        <v>125</v>
      </c>
      <c r="L75" s="1" t="s">
        <v>125</v>
      </c>
      <c r="M75" s="1" t="s">
        <v>125</v>
      </c>
      <c r="N75" s="1" t="s">
        <v>125</v>
      </c>
      <c r="O75" s="1" t="s">
        <v>125</v>
      </c>
      <c r="P75" s="1" t="s">
        <v>126</v>
      </c>
      <c r="Q75" s="1" t="s">
        <v>125</v>
      </c>
      <c r="R75" s="4">
        <v>45053</v>
      </c>
      <c r="S75" s="1" t="s">
        <v>185</v>
      </c>
    </row>
    <row r="76" spans="1:19" x14ac:dyDescent="0.25">
      <c r="A76" s="2" t="s">
        <v>76</v>
      </c>
      <c r="B76" s="3" t="s">
        <v>101</v>
      </c>
      <c r="C76" s="1">
        <v>673</v>
      </c>
      <c r="D76" s="1" t="s">
        <v>125</v>
      </c>
      <c r="E76" s="1" t="s">
        <v>125</v>
      </c>
      <c r="F76" s="1" t="s">
        <v>125</v>
      </c>
      <c r="G76" s="1" t="s">
        <v>125</v>
      </c>
      <c r="H76" s="1" t="s">
        <v>125</v>
      </c>
      <c r="I76" s="1" t="s">
        <v>125</v>
      </c>
      <c r="J76" s="1" t="s">
        <v>125</v>
      </c>
      <c r="K76" s="1" t="s">
        <v>125</v>
      </c>
      <c r="L76" s="1" t="s">
        <v>125</v>
      </c>
      <c r="M76" s="1" t="s">
        <v>125</v>
      </c>
      <c r="N76" s="1" t="s">
        <v>125</v>
      </c>
      <c r="O76" s="1" t="s">
        <v>125</v>
      </c>
      <c r="P76" s="1" t="s">
        <v>138</v>
      </c>
      <c r="Q76" s="1" t="s">
        <v>125</v>
      </c>
      <c r="R76" s="4">
        <v>45015</v>
      </c>
      <c r="S76" s="1" t="s">
        <v>185</v>
      </c>
    </row>
    <row r="77" spans="1:19" x14ac:dyDescent="0.25">
      <c r="A77" s="2" t="s">
        <v>77</v>
      </c>
      <c r="B77" s="3" t="s">
        <v>103</v>
      </c>
      <c r="C77" s="1">
        <v>673</v>
      </c>
      <c r="D77" s="1" t="s">
        <v>125</v>
      </c>
      <c r="E77" s="1" t="s">
        <v>125</v>
      </c>
      <c r="F77" s="1" t="s">
        <v>125</v>
      </c>
      <c r="G77" s="1" t="s">
        <v>125</v>
      </c>
      <c r="H77" s="1" t="s">
        <v>125</v>
      </c>
      <c r="I77" s="1" t="s">
        <v>125</v>
      </c>
      <c r="J77" s="1" t="s">
        <v>125</v>
      </c>
      <c r="K77" s="1" t="s">
        <v>125</v>
      </c>
      <c r="L77" s="1" t="s">
        <v>125</v>
      </c>
      <c r="M77" s="1" t="s">
        <v>125</v>
      </c>
      <c r="N77" s="1" t="s">
        <v>125</v>
      </c>
      <c r="O77" s="1" t="s">
        <v>125</v>
      </c>
      <c r="P77" s="1" t="s">
        <v>138</v>
      </c>
      <c r="Q77" s="1" t="s">
        <v>125</v>
      </c>
      <c r="R77" s="4">
        <v>45015</v>
      </c>
      <c r="S77" s="1" t="s">
        <v>185</v>
      </c>
    </row>
    <row r="78" spans="1:19" x14ac:dyDescent="0.25">
      <c r="A78" s="2" t="s">
        <v>78</v>
      </c>
      <c r="B78" s="3" t="s">
        <v>101</v>
      </c>
      <c r="C78" s="1">
        <v>673</v>
      </c>
      <c r="D78" s="1" t="s">
        <v>125</v>
      </c>
      <c r="E78" s="1" t="s">
        <v>125</v>
      </c>
      <c r="F78" s="1" t="s">
        <v>125</v>
      </c>
      <c r="G78" s="1" t="s">
        <v>125</v>
      </c>
      <c r="H78" s="1" t="s">
        <v>125</v>
      </c>
      <c r="I78" s="1" t="s">
        <v>125</v>
      </c>
      <c r="J78" s="1" t="s">
        <v>125</v>
      </c>
      <c r="K78" s="1" t="s">
        <v>125</v>
      </c>
      <c r="L78" s="1" t="s">
        <v>125</v>
      </c>
      <c r="M78" s="1" t="s">
        <v>125</v>
      </c>
      <c r="N78" s="1" t="s">
        <v>125</v>
      </c>
      <c r="O78" s="1" t="s">
        <v>125</v>
      </c>
      <c r="P78" s="1" t="s">
        <v>138</v>
      </c>
      <c r="Q78" s="1" t="s">
        <v>125</v>
      </c>
      <c r="R78" s="4">
        <v>45015</v>
      </c>
      <c r="S78" s="1" t="s">
        <v>185</v>
      </c>
    </row>
    <row r="79" spans="1:19" x14ac:dyDescent="0.25">
      <c r="A79" s="2" t="s">
        <v>79</v>
      </c>
      <c r="B79" s="3" t="s">
        <v>101</v>
      </c>
      <c r="C79" s="1">
        <v>673</v>
      </c>
      <c r="D79" s="1" t="s">
        <v>125</v>
      </c>
      <c r="E79" s="1" t="s">
        <v>125</v>
      </c>
      <c r="F79" s="1" t="s">
        <v>125</v>
      </c>
      <c r="G79" s="1" t="s">
        <v>125</v>
      </c>
      <c r="H79" s="1" t="s">
        <v>125</v>
      </c>
      <c r="I79" s="1" t="s">
        <v>125</v>
      </c>
      <c r="J79" s="1" t="s">
        <v>125</v>
      </c>
      <c r="K79" s="1" t="s">
        <v>125</v>
      </c>
      <c r="L79" s="1" t="s">
        <v>125</v>
      </c>
      <c r="M79" s="1" t="s">
        <v>125</v>
      </c>
      <c r="N79" s="1" t="s">
        <v>125</v>
      </c>
      <c r="O79" s="1" t="s">
        <v>125</v>
      </c>
      <c r="P79" s="1" t="s">
        <v>138</v>
      </c>
      <c r="Q79" s="1" t="s">
        <v>125</v>
      </c>
      <c r="R79" s="4">
        <v>45015</v>
      </c>
      <c r="S79" s="1" t="s">
        <v>185</v>
      </c>
    </row>
    <row r="80" spans="1:19" x14ac:dyDescent="0.25">
      <c r="A80" s="2" t="s">
        <v>80</v>
      </c>
      <c r="B80" s="3" t="s">
        <v>101</v>
      </c>
      <c r="C80" s="1">
        <v>673</v>
      </c>
      <c r="D80" s="1" t="s">
        <v>125</v>
      </c>
      <c r="E80" s="1" t="s">
        <v>125</v>
      </c>
      <c r="F80" s="1" t="s">
        <v>125</v>
      </c>
      <c r="G80" s="1" t="s">
        <v>125</v>
      </c>
      <c r="H80" s="1" t="s">
        <v>125</v>
      </c>
      <c r="I80" s="1" t="s">
        <v>125</v>
      </c>
      <c r="J80" s="1" t="s">
        <v>125</v>
      </c>
      <c r="K80" s="1" t="s">
        <v>125</v>
      </c>
      <c r="L80" s="1" t="s">
        <v>125</v>
      </c>
      <c r="M80" s="1" t="s">
        <v>125</v>
      </c>
      <c r="N80" s="1" t="s">
        <v>125</v>
      </c>
      <c r="O80" s="1" t="s">
        <v>125</v>
      </c>
      <c r="P80" s="1" t="s">
        <v>138</v>
      </c>
      <c r="Q80" s="1" t="s">
        <v>125</v>
      </c>
      <c r="R80" s="4">
        <v>45015</v>
      </c>
      <c r="S80" s="1" t="s">
        <v>185</v>
      </c>
    </row>
    <row r="81" spans="1:19" x14ac:dyDescent="0.25">
      <c r="A81" s="2" t="s">
        <v>81</v>
      </c>
      <c r="B81" s="3" t="s">
        <v>101</v>
      </c>
      <c r="C81" s="1">
        <v>673</v>
      </c>
      <c r="D81" s="1" t="s">
        <v>125</v>
      </c>
      <c r="E81" s="1" t="s">
        <v>125</v>
      </c>
      <c r="F81" s="1" t="s">
        <v>125</v>
      </c>
      <c r="G81" s="1" t="s">
        <v>125</v>
      </c>
      <c r="H81" s="1" t="s">
        <v>125</v>
      </c>
      <c r="I81" s="1" t="s">
        <v>125</v>
      </c>
      <c r="J81" s="1" t="s">
        <v>125</v>
      </c>
      <c r="K81" s="1" t="s">
        <v>125</v>
      </c>
      <c r="L81" s="1" t="s">
        <v>125</v>
      </c>
      <c r="M81" s="1" t="s">
        <v>125</v>
      </c>
      <c r="N81" s="1" t="s">
        <v>125</v>
      </c>
      <c r="O81" s="1" t="s">
        <v>125</v>
      </c>
      <c r="P81" s="1" t="s">
        <v>138</v>
      </c>
      <c r="Q81" s="1" t="s">
        <v>125</v>
      </c>
      <c r="R81" s="4">
        <v>45015</v>
      </c>
      <c r="S81" s="1" t="s">
        <v>185</v>
      </c>
    </row>
    <row r="82" spans="1:19" x14ac:dyDescent="0.25">
      <c r="A82" s="2" t="s">
        <v>82</v>
      </c>
      <c r="B82" s="3" t="s">
        <v>103</v>
      </c>
      <c r="C82" s="1">
        <v>750</v>
      </c>
      <c r="D82" s="1" t="s">
        <v>125</v>
      </c>
      <c r="E82" s="1" t="s">
        <v>125</v>
      </c>
      <c r="F82" s="1" t="s">
        <v>125</v>
      </c>
      <c r="G82" s="1" t="s">
        <v>125</v>
      </c>
      <c r="H82" s="1" t="s">
        <v>125</v>
      </c>
      <c r="I82" s="1" t="s">
        <v>125</v>
      </c>
      <c r="J82" s="1" t="s">
        <v>125</v>
      </c>
      <c r="K82" s="1" t="s">
        <v>125</v>
      </c>
      <c r="L82" s="1" t="s">
        <v>125</v>
      </c>
      <c r="M82" s="1" t="s">
        <v>125</v>
      </c>
      <c r="N82" s="1" t="s">
        <v>125</v>
      </c>
      <c r="O82" s="1" t="s">
        <v>125</v>
      </c>
      <c r="P82" s="1" t="s">
        <v>138</v>
      </c>
      <c r="Q82" s="1" t="s">
        <v>125</v>
      </c>
      <c r="R82" s="4">
        <v>45036</v>
      </c>
      <c r="S82" s="1" t="s">
        <v>185</v>
      </c>
    </row>
    <row r="83" spans="1:19" x14ac:dyDescent="0.25">
      <c r="A83" s="2" t="s">
        <v>83</v>
      </c>
      <c r="B83" s="3" t="s">
        <v>101</v>
      </c>
      <c r="C83" s="1">
        <v>750</v>
      </c>
      <c r="D83" s="1" t="s">
        <v>125</v>
      </c>
      <c r="E83" s="1" t="s">
        <v>125</v>
      </c>
      <c r="F83" s="1" t="s">
        <v>125</v>
      </c>
      <c r="G83" s="1" t="s">
        <v>125</v>
      </c>
      <c r="H83" s="1" t="s">
        <v>125</v>
      </c>
      <c r="I83" s="1" t="s">
        <v>125</v>
      </c>
      <c r="J83" s="1" t="s">
        <v>125</v>
      </c>
      <c r="K83" s="1" t="s">
        <v>125</v>
      </c>
      <c r="L83" s="1" t="s">
        <v>125</v>
      </c>
      <c r="M83" s="1" t="s">
        <v>125</v>
      </c>
      <c r="N83" s="1" t="s">
        <v>125</v>
      </c>
      <c r="O83" s="1" t="s">
        <v>125</v>
      </c>
      <c r="P83" s="1" t="s">
        <v>138</v>
      </c>
      <c r="Q83" s="1" t="s">
        <v>125</v>
      </c>
      <c r="R83" s="4">
        <v>45036</v>
      </c>
      <c r="S83" s="1" t="s">
        <v>185</v>
      </c>
    </row>
    <row r="84" spans="1:19" x14ac:dyDescent="0.25">
      <c r="A84" s="2" t="s">
        <v>84</v>
      </c>
      <c r="B84" s="3" t="s">
        <v>103</v>
      </c>
      <c r="C84" s="1">
        <v>750</v>
      </c>
      <c r="D84" s="1" t="s">
        <v>125</v>
      </c>
      <c r="E84" s="1" t="s">
        <v>125</v>
      </c>
      <c r="F84" s="1" t="s">
        <v>125</v>
      </c>
      <c r="G84" s="1" t="s">
        <v>125</v>
      </c>
      <c r="H84" s="1" t="s">
        <v>125</v>
      </c>
      <c r="I84" s="1" t="s">
        <v>125</v>
      </c>
      <c r="J84" s="1" t="s">
        <v>125</v>
      </c>
      <c r="K84" s="1" t="s">
        <v>125</v>
      </c>
      <c r="L84" s="1" t="s">
        <v>125</v>
      </c>
      <c r="M84" s="1" t="s">
        <v>125</v>
      </c>
      <c r="N84" s="1" t="s">
        <v>125</v>
      </c>
      <c r="O84" s="1" t="s">
        <v>125</v>
      </c>
      <c r="P84" s="1" t="s">
        <v>138</v>
      </c>
      <c r="Q84" s="1" t="s">
        <v>125</v>
      </c>
      <c r="R84" s="4">
        <v>45036</v>
      </c>
      <c r="S84" s="1" t="s">
        <v>185</v>
      </c>
    </row>
    <row r="85" spans="1:19" x14ac:dyDescent="0.25">
      <c r="A85" s="2" t="s">
        <v>85</v>
      </c>
      <c r="B85" s="3" t="s">
        <v>101</v>
      </c>
      <c r="C85" s="1">
        <v>750</v>
      </c>
      <c r="D85" s="1" t="s">
        <v>125</v>
      </c>
      <c r="E85" s="1" t="s">
        <v>125</v>
      </c>
      <c r="F85" s="1" t="s">
        <v>125</v>
      </c>
      <c r="G85" s="1" t="s">
        <v>125</v>
      </c>
      <c r="H85" s="1" t="s">
        <v>125</v>
      </c>
      <c r="I85" s="1" t="s">
        <v>125</v>
      </c>
      <c r="J85" s="1" t="s">
        <v>125</v>
      </c>
      <c r="K85" s="1" t="s">
        <v>125</v>
      </c>
      <c r="L85" s="1" t="s">
        <v>125</v>
      </c>
      <c r="M85" s="1" t="s">
        <v>125</v>
      </c>
      <c r="N85" s="1" t="s">
        <v>125</v>
      </c>
      <c r="O85" s="1" t="s">
        <v>125</v>
      </c>
      <c r="P85" s="1" t="s">
        <v>138</v>
      </c>
      <c r="Q85" s="1" t="s">
        <v>125</v>
      </c>
      <c r="R85" s="4">
        <v>45036</v>
      </c>
      <c r="S85" s="1" t="s">
        <v>185</v>
      </c>
    </row>
    <row r="86" spans="1:19" x14ac:dyDescent="0.25">
      <c r="A86" s="2" t="s">
        <v>86</v>
      </c>
      <c r="B86" s="3" t="s">
        <v>106</v>
      </c>
      <c r="C86" s="1">
        <v>750</v>
      </c>
      <c r="D86" s="1" t="s">
        <v>125</v>
      </c>
      <c r="E86" s="1" t="s">
        <v>125</v>
      </c>
      <c r="F86" s="1" t="s">
        <v>125</v>
      </c>
      <c r="G86" s="1" t="s">
        <v>125</v>
      </c>
      <c r="H86" s="1" t="s">
        <v>125</v>
      </c>
      <c r="I86" s="1" t="s">
        <v>125</v>
      </c>
      <c r="J86" s="1" t="s">
        <v>125</v>
      </c>
      <c r="K86" s="1" t="s">
        <v>125</v>
      </c>
      <c r="L86" s="1" t="s">
        <v>125</v>
      </c>
      <c r="M86" s="1" t="s">
        <v>125</v>
      </c>
      <c r="N86" s="1" t="s">
        <v>125</v>
      </c>
      <c r="O86" s="1" t="s">
        <v>125</v>
      </c>
      <c r="P86" s="1" t="s">
        <v>138</v>
      </c>
      <c r="Q86" s="1" t="s">
        <v>125</v>
      </c>
      <c r="R86" s="4">
        <v>45036</v>
      </c>
      <c r="S86" s="1" t="s">
        <v>185</v>
      </c>
    </row>
    <row r="87" spans="1:19" x14ac:dyDescent="0.25">
      <c r="A87" s="2" t="s">
        <v>87</v>
      </c>
      <c r="B87" s="3" t="s">
        <v>106</v>
      </c>
      <c r="C87" s="1">
        <v>750</v>
      </c>
      <c r="D87" s="1" t="s">
        <v>125</v>
      </c>
      <c r="E87" s="1" t="s">
        <v>125</v>
      </c>
      <c r="F87" s="1" t="s">
        <v>125</v>
      </c>
      <c r="G87" s="1" t="s">
        <v>125</v>
      </c>
      <c r="H87" s="1" t="s">
        <v>125</v>
      </c>
      <c r="I87" s="1" t="s">
        <v>125</v>
      </c>
      <c r="J87" s="1" t="s">
        <v>125</v>
      </c>
      <c r="K87" s="1" t="s">
        <v>125</v>
      </c>
      <c r="L87" s="1" t="s">
        <v>125</v>
      </c>
      <c r="M87" s="1" t="s">
        <v>125</v>
      </c>
      <c r="N87" s="1" t="s">
        <v>125</v>
      </c>
      <c r="O87" s="1" t="s">
        <v>125</v>
      </c>
      <c r="P87" s="1" t="s">
        <v>138</v>
      </c>
      <c r="Q87" s="1" t="s">
        <v>125</v>
      </c>
      <c r="R87" s="4">
        <v>45036</v>
      </c>
      <c r="S87" s="1" t="s">
        <v>185</v>
      </c>
    </row>
    <row r="88" spans="1:19" x14ac:dyDescent="0.25">
      <c r="A88" s="2" t="s">
        <v>88</v>
      </c>
      <c r="B88" s="3" t="s">
        <v>106</v>
      </c>
      <c r="C88" s="1">
        <v>750</v>
      </c>
      <c r="D88" s="1" t="s">
        <v>125</v>
      </c>
      <c r="E88" s="1" t="s">
        <v>125</v>
      </c>
      <c r="F88" s="1" t="s">
        <v>125</v>
      </c>
      <c r="G88" s="1" t="s">
        <v>125</v>
      </c>
      <c r="H88" s="1" t="s">
        <v>125</v>
      </c>
      <c r="I88" s="1" t="s">
        <v>125</v>
      </c>
      <c r="J88" s="1" t="s">
        <v>125</v>
      </c>
      <c r="K88" s="1" t="s">
        <v>125</v>
      </c>
      <c r="L88" s="1" t="s">
        <v>125</v>
      </c>
      <c r="M88" s="1" t="s">
        <v>125</v>
      </c>
      <c r="N88" s="1" t="s">
        <v>125</v>
      </c>
      <c r="O88" s="1" t="s">
        <v>125</v>
      </c>
      <c r="P88" s="1" t="s">
        <v>138</v>
      </c>
      <c r="Q88" s="1" t="s">
        <v>125</v>
      </c>
      <c r="R88" s="4">
        <v>45036</v>
      </c>
      <c r="S88" s="1" t="s">
        <v>185</v>
      </c>
    </row>
    <row r="89" spans="1:19" x14ac:dyDescent="0.25">
      <c r="A89" s="2" t="s">
        <v>89</v>
      </c>
      <c r="B89" s="3" t="s">
        <v>106</v>
      </c>
      <c r="C89" s="1">
        <v>750</v>
      </c>
      <c r="D89" s="1" t="s">
        <v>125</v>
      </c>
      <c r="E89" s="1" t="s">
        <v>125</v>
      </c>
      <c r="F89" s="1" t="s">
        <v>125</v>
      </c>
      <c r="G89" s="1" t="s">
        <v>125</v>
      </c>
      <c r="H89" s="1" t="s">
        <v>125</v>
      </c>
      <c r="I89" s="1" t="s">
        <v>125</v>
      </c>
      <c r="J89" s="1" t="s">
        <v>125</v>
      </c>
      <c r="K89" s="1" t="s">
        <v>125</v>
      </c>
      <c r="L89" s="1" t="s">
        <v>125</v>
      </c>
      <c r="M89" s="1" t="s">
        <v>125</v>
      </c>
      <c r="N89" s="1" t="s">
        <v>125</v>
      </c>
      <c r="O89" s="1" t="s">
        <v>125</v>
      </c>
      <c r="P89" s="1" t="s">
        <v>138</v>
      </c>
      <c r="Q89" s="1" t="s">
        <v>125</v>
      </c>
      <c r="R89" s="4">
        <v>45036</v>
      </c>
      <c r="S89" s="1" t="s">
        <v>185</v>
      </c>
    </row>
    <row r="90" spans="1:19" x14ac:dyDescent="0.25">
      <c r="A90" s="2" t="s">
        <v>90</v>
      </c>
      <c r="B90" s="3" t="s">
        <v>106</v>
      </c>
      <c r="C90" s="1">
        <v>750</v>
      </c>
      <c r="D90" s="1" t="s">
        <v>125</v>
      </c>
      <c r="E90" s="1" t="s">
        <v>125</v>
      </c>
      <c r="F90" s="1" t="s">
        <v>125</v>
      </c>
      <c r="G90" s="1" t="s">
        <v>125</v>
      </c>
      <c r="H90" s="1" t="s">
        <v>125</v>
      </c>
      <c r="I90" s="1" t="s">
        <v>125</v>
      </c>
      <c r="J90" s="1" t="s">
        <v>125</v>
      </c>
      <c r="K90" s="1" t="s">
        <v>125</v>
      </c>
      <c r="L90" s="1" t="s">
        <v>125</v>
      </c>
      <c r="M90" s="1" t="s">
        <v>125</v>
      </c>
      <c r="N90" s="1" t="s">
        <v>125</v>
      </c>
      <c r="O90" s="1" t="s">
        <v>125</v>
      </c>
      <c r="P90" s="1" t="s">
        <v>138</v>
      </c>
      <c r="Q90" s="1" t="s">
        <v>125</v>
      </c>
      <c r="R90" s="4">
        <v>45036</v>
      </c>
      <c r="S90" s="1" t="s">
        <v>185</v>
      </c>
    </row>
    <row r="91" spans="1:19" x14ac:dyDescent="0.25">
      <c r="A91" s="2" t="s">
        <v>91</v>
      </c>
      <c r="B91" s="3" t="s">
        <v>101</v>
      </c>
      <c r="C91" s="1">
        <v>1653</v>
      </c>
      <c r="D91" s="1" t="s">
        <v>120</v>
      </c>
      <c r="E91" s="1" t="s">
        <v>121</v>
      </c>
      <c r="F91" s="1" t="s">
        <v>122</v>
      </c>
      <c r="G91" s="1" t="s">
        <v>122</v>
      </c>
      <c r="H91" s="1" t="s">
        <v>160</v>
      </c>
      <c r="I91" s="1" t="s">
        <v>132</v>
      </c>
      <c r="J91" s="1" t="s">
        <v>149</v>
      </c>
      <c r="K91" s="1" t="s">
        <v>133</v>
      </c>
      <c r="L91" s="1" t="s">
        <v>150</v>
      </c>
      <c r="M91" s="1">
        <v>0.05</v>
      </c>
      <c r="N91" s="1">
        <v>14.1</v>
      </c>
      <c r="O91" s="1" t="s">
        <v>125</v>
      </c>
      <c r="P91" s="1" t="s">
        <v>138</v>
      </c>
      <c r="Q91" s="1" t="s">
        <v>144</v>
      </c>
      <c r="R91" s="4">
        <v>45203</v>
      </c>
      <c r="S91" s="1" t="s">
        <v>222</v>
      </c>
    </row>
    <row r="92" spans="1:19" x14ac:dyDescent="0.25">
      <c r="A92" s="2" t="s">
        <v>92</v>
      </c>
      <c r="B92" s="3" t="s">
        <v>101</v>
      </c>
      <c r="C92" s="1">
        <v>1653</v>
      </c>
      <c r="D92" s="1" t="s">
        <v>120</v>
      </c>
      <c r="E92" s="1" t="s">
        <v>121</v>
      </c>
      <c r="F92" s="1" t="s">
        <v>122</v>
      </c>
      <c r="G92" s="1" t="s">
        <v>122</v>
      </c>
      <c r="H92" s="1" t="s">
        <v>160</v>
      </c>
      <c r="I92" s="1" t="s">
        <v>132</v>
      </c>
      <c r="J92" s="1" t="s">
        <v>149</v>
      </c>
      <c r="K92" s="1" t="s">
        <v>133</v>
      </c>
      <c r="L92" s="1" t="s">
        <v>150</v>
      </c>
      <c r="M92" s="1">
        <v>0.05</v>
      </c>
      <c r="N92" s="1">
        <v>14.1</v>
      </c>
      <c r="O92" s="1" t="s">
        <v>125</v>
      </c>
      <c r="P92" s="1" t="s">
        <v>138</v>
      </c>
      <c r="Q92" s="1" t="s">
        <v>144</v>
      </c>
      <c r="R92" s="4">
        <v>45203</v>
      </c>
      <c r="S92" s="1" t="s">
        <v>222</v>
      </c>
    </row>
    <row r="93" spans="1:19" x14ac:dyDescent="0.25">
      <c r="A93" s="2" t="s">
        <v>93</v>
      </c>
      <c r="B93" s="3" t="s">
        <v>101</v>
      </c>
      <c r="C93" s="1">
        <v>1653</v>
      </c>
      <c r="D93" s="1" t="s">
        <v>120</v>
      </c>
      <c r="E93" s="1" t="s">
        <v>121</v>
      </c>
      <c r="F93" s="1" t="s">
        <v>122</v>
      </c>
      <c r="G93" s="1" t="s">
        <v>122</v>
      </c>
      <c r="H93" s="1" t="s">
        <v>160</v>
      </c>
      <c r="I93" s="1" t="s">
        <v>132</v>
      </c>
      <c r="J93" s="1" t="s">
        <v>149</v>
      </c>
      <c r="K93" s="1" t="s">
        <v>133</v>
      </c>
      <c r="L93" s="1" t="s">
        <v>150</v>
      </c>
      <c r="M93" s="1">
        <v>0.05</v>
      </c>
      <c r="N93" s="1">
        <v>14.1</v>
      </c>
      <c r="O93" s="1" t="s">
        <v>125</v>
      </c>
      <c r="P93" s="1" t="s">
        <v>138</v>
      </c>
      <c r="Q93" s="1" t="s">
        <v>144</v>
      </c>
      <c r="R93" s="4">
        <v>45203</v>
      </c>
      <c r="S93" s="1" t="s">
        <v>222</v>
      </c>
    </row>
    <row r="94" spans="1:19" x14ac:dyDescent="0.25">
      <c r="A94" s="2" t="s">
        <v>94</v>
      </c>
      <c r="B94" s="3" t="s">
        <v>101</v>
      </c>
      <c r="C94" s="1">
        <v>1459</v>
      </c>
      <c r="D94" s="1" t="s">
        <v>155</v>
      </c>
      <c r="E94" s="1" t="s">
        <v>188</v>
      </c>
      <c r="F94" s="1" t="s">
        <v>122</v>
      </c>
      <c r="G94" s="1" t="s">
        <v>140</v>
      </c>
      <c r="H94" s="1" t="s">
        <v>125</v>
      </c>
      <c r="I94" s="1" t="s">
        <v>162</v>
      </c>
      <c r="J94" s="1" t="s">
        <v>153</v>
      </c>
      <c r="K94" s="1" t="s">
        <v>178</v>
      </c>
      <c r="L94" s="1" t="s">
        <v>125</v>
      </c>
      <c r="M94" s="1">
        <v>65</v>
      </c>
      <c r="N94" s="1">
        <v>11.2</v>
      </c>
      <c r="O94" s="1">
        <v>6</v>
      </c>
      <c r="P94" s="1" t="s">
        <v>138</v>
      </c>
      <c r="Q94" s="1" t="s">
        <v>158</v>
      </c>
      <c r="R94" s="4">
        <v>45219</v>
      </c>
      <c r="S94" s="1" t="s">
        <v>222</v>
      </c>
    </row>
    <row r="95" spans="1:19" x14ac:dyDescent="0.25">
      <c r="A95" s="2" t="s">
        <v>95</v>
      </c>
      <c r="B95" s="3" t="s">
        <v>101</v>
      </c>
      <c r="C95" s="1">
        <v>1459</v>
      </c>
      <c r="D95" s="1" t="s">
        <v>155</v>
      </c>
      <c r="E95" s="1" t="s">
        <v>188</v>
      </c>
      <c r="F95" s="1" t="s">
        <v>122</v>
      </c>
      <c r="G95" s="1" t="s">
        <v>140</v>
      </c>
      <c r="H95" s="1" t="s">
        <v>125</v>
      </c>
      <c r="I95" s="1" t="s">
        <v>162</v>
      </c>
      <c r="J95" s="1" t="s">
        <v>153</v>
      </c>
      <c r="K95" s="1" t="s">
        <v>178</v>
      </c>
      <c r="L95" s="1" t="s">
        <v>125</v>
      </c>
      <c r="M95" s="1">
        <v>65</v>
      </c>
      <c r="N95" s="1">
        <v>11.2</v>
      </c>
      <c r="O95" s="1">
        <v>6</v>
      </c>
      <c r="P95" s="1" t="s">
        <v>138</v>
      </c>
      <c r="Q95" s="1" t="s">
        <v>158</v>
      </c>
      <c r="R95" s="4">
        <v>45219</v>
      </c>
      <c r="S95" s="1" t="s">
        <v>222</v>
      </c>
    </row>
    <row r="96" spans="1:19" x14ac:dyDescent="0.25">
      <c r="A96" s="2" t="s">
        <v>96</v>
      </c>
      <c r="B96" s="3" t="s">
        <v>101</v>
      </c>
      <c r="C96" s="1">
        <v>976</v>
      </c>
      <c r="D96" s="1" t="s">
        <v>155</v>
      </c>
      <c r="E96" s="1" t="s">
        <v>125</v>
      </c>
      <c r="F96" s="1" t="s">
        <v>125</v>
      </c>
      <c r="G96" s="1" t="s">
        <v>125</v>
      </c>
      <c r="H96" s="1" t="s">
        <v>125</v>
      </c>
      <c r="I96" s="1" t="s">
        <v>125</v>
      </c>
      <c r="J96" s="1" t="s">
        <v>125</v>
      </c>
      <c r="K96" s="1" t="s">
        <v>125</v>
      </c>
      <c r="L96" s="1" t="s">
        <v>125</v>
      </c>
      <c r="M96" s="1" t="s">
        <v>125</v>
      </c>
      <c r="N96" s="1" t="s">
        <v>125</v>
      </c>
      <c r="O96" s="1" t="s">
        <v>125</v>
      </c>
      <c r="P96" s="1" t="s">
        <v>187</v>
      </c>
      <c r="Q96" s="1" t="s">
        <v>125</v>
      </c>
      <c r="R96" s="4">
        <v>45186</v>
      </c>
      <c r="S96" s="1" t="s">
        <v>186</v>
      </c>
    </row>
    <row r="97" spans="1:19" x14ac:dyDescent="0.25">
      <c r="A97" s="2" t="s">
        <v>97</v>
      </c>
      <c r="B97" s="3" t="s">
        <v>101</v>
      </c>
      <c r="C97" s="1">
        <v>976</v>
      </c>
      <c r="D97" s="1" t="s">
        <v>155</v>
      </c>
      <c r="E97" s="1" t="s">
        <v>125</v>
      </c>
      <c r="F97" s="1" t="s">
        <v>125</v>
      </c>
      <c r="G97" s="1" t="s">
        <v>125</v>
      </c>
      <c r="H97" s="1" t="s">
        <v>125</v>
      </c>
      <c r="I97" s="1" t="s">
        <v>125</v>
      </c>
      <c r="J97" s="1" t="s">
        <v>125</v>
      </c>
      <c r="K97" s="1" t="s">
        <v>125</v>
      </c>
      <c r="L97" s="1" t="s">
        <v>125</v>
      </c>
      <c r="M97" s="1" t="s">
        <v>125</v>
      </c>
      <c r="N97" s="1" t="s">
        <v>125</v>
      </c>
      <c r="O97" s="1" t="s">
        <v>125</v>
      </c>
      <c r="P97" s="1" t="s">
        <v>187</v>
      </c>
      <c r="Q97" s="1" t="s">
        <v>125</v>
      </c>
      <c r="R97" s="4">
        <v>45186</v>
      </c>
      <c r="S97" s="1" t="s">
        <v>186</v>
      </c>
    </row>
    <row r="98" spans="1:19" x14ac:dyDescent="0.25">
      <c r="A98" s="2" t="s">
        <v>98</v>
      </c>
      <c r="B98" s="3" t="s">
        <v>101</v>
      </c>
      <c r="C98" s="1">
        <v>976</v>
      </c>
      <c r="D98" s="1" t="s">
        <v>155</v>
      </c>
      <c r="E98" s="1" t="s">
        <v>125</v>
      </c>
      <c r="F98" s="1" t="s">
        <v>125</v>
      </c>
      <c r="G98" s="1" t="s">
        <v>125</v>
      </c>
      <c r="H98" s="1" t="s">
        <v>125</v>
      </c>
      <c r="I98" s="1" t="s">
        <v>125</v>
      </c>
      <c r="J98" s="1" t="s">
        <v>125</v>
      </c>
      <c r="K98" s="1" t="s">
        <v>125</v>
      </c>
      <c r="L98" s="1" t="s">
        <v>125</v>
      </c>
      <c r="M98" s="1" t="s">
        <v>125</v>
      </c>
      <c r="N98" s="1" t="s">
        <v>125</v>
      </c>
      <c r="O98" s="1" t="s">
        <v>125</v>
      </c>
      <c r="P98" s="1" t="s">
        <v>187</v>
      </c>
      <c r="Q98" s="1" t="s">
        <v>125</v>
      </c>
      <c r="R98" s="4">
        <v>45186</v>
      </c>
      <c r="S98" s="1" t="s">
        <v>186</v>
      </c>
    </row>
    <row r="99" spans="1:19" x14ac:dyDescent="0.25">
      <c r="A99" s="2" t="s">
        <v>99</v>
      </c>
      <c r="B99" s="3" t="s">
        <v>101</v>
      </c>
      <c r="C99" s="1">
        <v>976</v>
      </c>
      <c r="D99" s="1" t="s">
        <v>155</v>
      </c>
      <c r="E99" s="1" t="s">
        <v>125</v>
      </c>
      <c r="F99" s="1" t="s">
        <v>125</v>
      </c>
      <c r="G99" s="1" t="s">
        <v>125</v>
      </c>
      <c r="H99" s="1" t="s">
        <v>125</v>
      </c>
      <c r="I99" s="1" t="s">
        <v>125</v>
      </c>
      <c r="J99" s="1" t="s">
        <v>125</v>
      </c>
      <c r="K99" s="1" t="s">
        <v>125</v>
      </c>
      <c r="L99" s="1" t="s">
        <v>125</v>
      </c>
      <c r="M99" s="1" t="s">
        <v>125</v>
      </c>
      <c r="N99" s="1" t="s">
        <v>125</v>
      </c>
      <c r="O99" s="1" t="s">
        <v>125</v>
      </c>
      <c r="P99" s="1" t="s">
        <v>187</v>
      </c>
      <c r="Q99" s="1" t="s">
        <v>125</v>
      </c>
      <c r="R99" s="4">
        <v>45186</v>
      </c>
      <c r="S99" s="1" t="s">
        <v>186</v>
      </c>
    </row>
    <row r="100" spans="1:19" x14ac:dyDescent="0.25">
      <c r="A100" s="1" t="s">
        <v>189</v>
      </c>
      <c r="B100" s="3" t="s">
        <v>101</v>
      </c>
      <c r="C100" s="1">
        <v>399</v>
      </c>
      <c r="D100" s="1" t="s">
        <v>120</v>
      </c>
      <c r="E100" s="1" t="s">
        <v>179</v>
      </c>
      <c r="F100" s="1" t="s">
        <v>122</v>
      </c>
      <c r="G100" s="1" t="s">
        <v>122</v>
      </c>
      <c r="H100" s="1" t="s">
        <v>145</v>
      </c>
      <c r="I100" s="1" t="s">
        <v>132</v>
      </c>
      <c r="J100" s="1" t="s">
        <v>153</v>
      </c>
      <c r="K100" s="1" t="s">
        <v>133</v>
      </c>
      <c r="L100" s="1">
        <v>3</v>
      </c>
      <c r="M100" s="1">
        <v>0.7</v>
      </c>
      <c r="N100" s="1" t="s">
        <v>125</v>
      </c>
      <c r="O100" s="1" t="s">
        <v>125</v>
      </c>
      <c r="P100" s="1" t="s">
        <v>187</v>
      </c>
      <c r="Q100" s="1" t="s">
        <v>144</v>
      </c>
      <c r="R100" s="4">
        <v>45518</v>
      </c>
      <c r="S100" s="1" t="s">
        <v>222</v>
      </c>
    </row>
    <row r="101" spans="1:19" x14ac:dyDescent="0.25">
      <c r="A101" s="1" t="s">
        <v>190</v>
      </c>
      <c r="B101" s="3" t="s">
        <v>101</v>
      </c>
      <c r="C101" s="1">
        <v>399</v>
      </c>
      <c r="D101" s="1" t="s">
        <v>120</v>
      </c>
      <c r="E101" s="1" t="s">
        <v>179</v>
      </c>
      <c r="F101" s="1" t="s">
        <v>122</v>
      </c>
      <c r="G101" s="1" t="s">
        <v>122</v>
      </c>
      <c r="H101" s="1" t="s">
        <v>145</v>
      </c>
      <c r="I101" s="1" t="s">
        <v>132</v>
      </c>
      <c r="J101" s="1" t="s">
        <v>153</v>
      </c>
      <c r="K101" s="1" t="s">
        <v>133</v>
      </c>
      <c r="L101" s="1">
        <v>3</v>
      </c>
      <c r="M101" s="1">
        <v>0.7</v>
      </c>
      <c r="N101" s="1" t="s">
        <v>125</v>
      </c>
      <c r="O101" s="1" t="s">
        <v>125</v>
      </c>
      <c r="P101" s="1" t="s">
        <v>187</v>
      </c>
      <c r="Q101" s="1" t="s">
        <v>144</v>
      </c>
      <c r="R101" s="4">
        <v>45518</v>
      </c>
      <c r="S101" s="1" t="s">
        <v>222</v>
      </c>
    </row>
    <row r="102" spans="1:19" x14ac:dyDescent="0.25">
      <c r="A102" s="1" t="s">
        <v>191</v>
      </c>
      <c r="B102" s="3" t="s">
        <v>101</v>
      </c>
      <c r="C102" s="1">
        <v>399</v>
      </c>
      <c r="D102" s="1" t="s">
        <v>120</v>
      </c>
      <c r="E102" s="1" t="s">
        <v>179</v>
      </c>
      <c r="F102" s="1" t="s">
        <v>122</v>
      </c>
      <c r="G102" s="1" t="s">
        <v>122</v>
      </c>
      <c r="H102" s="1" t="s">
        <v>145</v>
      </c>
      <c r="I102" s="1" t="s">
        <v>132</v>
      </c>
      <c r="J102" s="1" t="s">
        <v>153</v>
      </c>
      <c r="K102" s="1" t="s">
        <v>133</v>
      </c>
      <c r="L102" s="1">
        <v>3</v>
      </c>
      <c r="M102" s="1">
        <v>0.7</v>
      </c>
      <c r="N102" s="1" t="s">
        <v>125</v>
      </c>
      <c r="O102" s="1" t="s">
        <v>125</v>
      </c>
      <c r="P102" s="1" t="s">
        <v>187</v>
      </c>
      <c r="Q102" s="1" t="s">
        <v>144</v>
      </c>
      <c r="R102" s="4">
        <v>45518</v>
      </c>
      <c r="S102" s="1" t="s">
        <v>222</v>
      </c>
    </row>
    <row r="103" spans="1:19" x14ac:dyDescent="0.25">
      <c r="A103" s="1" t="s">
        <v>192</v>
      </c>
      <c r="B103" s="3" t="s">
        <v>101</v>
      </c>
      <c r="C103" s="1">
        <v>399</v>
      </c>
      <c r="D103" s="1" t="s">
        <v>120</v>
      </c>
      <c r="E103" s="1" t="s">
        <v>179</v>
      </c>
      <c r="F103" s="1" t="s">
        <v>122</v>
      </c>
      <c r="G103" s="1" t="s">
        <v>122</v>
      </c>
      <c r="H103" s="1" t="s">
        <v>145</v>
      </c>
      <c r="I103" s="1" t="s">
        <v>132</v>
      </c>
      <c r="J103" s="1" t="s">
        <v>153</v>
      </c>
      <c r="K103" s="1" t="s">
        <v>133</v>
      </c>
      <c r="L103" s="1">
        <v>3</v>
      </c>
      <c r="M103" s="1">
        <v>0.7</v>
      </c>
      <c r="N103" s="1" t="s">
        <v>125</v>
      </c>
      <c r="O103" s="1" t="s">
        <v>125</v>
      </c>
      <c r="P103" s="1" t="s">
        <v>187</v>
      </c>
      <c r="Q103" s="1" t="s">
        <v>144</v>
      </c>
      <c r="R103" s="4">
        <v>45518</v>
      </c>
      <c r="S103" s="1" t="s">
        <v>222</v>
      </c>
    </row>
    <row r="104" spans="1:19" x14ac:dyDescent="0.25">
      <c r="A104" s="1" t="s">
        <v>193</v>
      </c>
      <c r="B104" s="3" t="s">
        <v>101</v>
      </c>
      <c r="C104" s="1">
        <v>399</v>
      </c>
      <c r="D104" s="1" t="s">
        <v>120</v>
      </c>
      <c r="E104" s="1" t="s">
        <v>179</v>
      </c>
      <c r="F104" s="1" t="s">
        <v>122</v>
      </c>
      <c r="G104" s="1" t="s">
        <v>122</v>
      </c>
      <c r="H104" s="1" t="s">
        <v>145</v>
      </c>
      <c r="I104" s="1" t="s">
        <v>132</v>
      </c>
      <c r="J104" s="1" t="s">
        <v>153</v>
      </c>
      <c r="K104" s="1" t="s">
        <v>133</v>
      </c>
      <c r="L104" s="1">
        <v>3</v>
      </c>
      <c r="M104" s="1">
        <v>0.7</v>
      </c>
      <c r="N104" s="1" t="s">
        <v>125</v>
      </c>
      <c r="O104" s="1" t="s">
        <v>125</v>
      </c>
      <c r="P104" s="1" t="s">
        <v>187</v>
      </c>
      <c r="Q104" s="1" t="s">
        <v>144</v>
      </c>
      <c r="R104" s="4">
        <v>45518</v>
      </c>
      <c r="S104" s="1" t="s">
        <v>222</v>
      </c>
    </row>
    <row r="105" spans="1:19" x14ac:dyDescent="0.25">
      <c r="A105" s="1" t="s">
        <v>194</v>
      </c>
      <c r="B105" s="3" t="s">
        <v>101</v>
      </c>
      <c r="C105" s="1">
        <v>2105</v>
      </c>
      <c r="D105" s="1" t="s">
        <v>155</v>
      </c>
      <c r="E105" s="1" t="s">
        <v>199</v>
      </c>
      <c r="F105" s="1" t="s">
        <v>131</v>
      </c>
      <c r="G105" s="1" t="s">
        <v>122</v>
      </c>
      <c r="H105" s="1" t="s">
        <v>123</v>
      </c>
      <c r="I105" s="1" t="s">
        <v>125</v>
      </c>
      <c r="J105" s="1" t="s">
        <v>149</v>
      </c>
      <c r="K105" s="1" t="s">
        <v>125</v>
      </c>
      <c r="L105" s="1" t="s">
        <v>125</v>
      </c>
      <c r="M105" s="1" t="s">
        <v>125</v>
      </c>
      <c r="N105" s="1" t="s">
        <v>125</v>
      </c>
      <c r="O105" s="1" t="s">
        <v>125</v>
      </c>
      <c r="P105" s="1" t="s">
        <v>187</v>
      </c>
      <c r="Q105" s="1" t="s">
        <v>158</v>
      </c>
      <c r="R105" s="4">
        <v>45533</v>
      </c>
      <c r="S105" s="1" t="s">
        <v>222</v>
      </c>
    </row>
    <row r="106" spans="1:19" x14ac:dyDescent="0.25">
      <c r="A106" s="1" t="s">
        <v>195</v>
      </c>
      <c r="B106" s="3" t="s">
        <v>101</v>
      </c>
      <c r="C106" s="1">
        <v>2105</v>
      </c>
      <c r="D106" s="1" t="s">
        <v>155</v>
      </c>
      <c r="E106" s="1" t="s">
        <v>199</v>
      </c>
      <c r="F106" s="1" t="s">
        <v>131</v>
      </c>
      <c r="G106" s="1" t="s">
        <v>122</v>
      </c>
      <c r="H106" s="1" t="s">
        <v>123</v>
      </c>
      <c r="I106" s="1" t="s">
        <v>125</v>
      </c>
      <c r="J106" s="1" t="s">
        <v>149</v>
      </c>
      <c r="K106" s="1" t="s">
        <v>125</v>
      </c>
      <c r="L106" s="1" t="s">
        <v>125</v>
      </c>
      <c r="M106" s="1" t="s">
        <v>125</v>
      </c>
      <c r="N106" s="1" t="s">
        <v>125</v>
      </c>
      <c r="O106" s="1" t="s">
        <v>125</v>
      </c>
      <c r="P106" s="1" t="s">
        <v>187</v>
      </c>
      <c r="Q106" s="1" t="s">
        <v>158</v>
      </c>
      <c r="R106" s="4">
        <v>45533</v>
      </c>
      <c r="S106" s="1" t="s">
        <v>222</v>
      </c>
    </row>
    <row r="107" spans="1:19" x14ac:dyDescent="0.25">
      <c r="A107" s="1" t="s">
        <v>196</v>
      </c>
      <c r="B107" s="3" t="s">
        <v>101</v>
      </c>
      <c r="C107" s="1">
        <v>2105</v>
      </c>
      <c r="D107" s="1" t="s">
        <v>155</v>
      </c>
      <c r="E107" s="1" t="s">
        <v>199</v>
      </c>
      <c r="F107" s="1" t="s">
        <v>131</v>
      </c>
      <c r="G107" s="1" t="s">
        <v>122</v>
      </c>
      <c r="H107" s="1" t="s">
        <v>123</v>
      </c>
      <c r="I107" s="1" t="s">
        <v>125</v>
      </c>
      <c r="J107" s="1" t="s">
        <v>149</v>
      </c>
      <c r="K107" s="1" t="s">
        <v>125</v>
      </c>
      <c r="L107" s="1" t="s">
        <v>125</v>
      </c>
      <c r="M107" s="1" t="s">
        <v>125</v>
      </c>
      <c r="N107" s="1" t="s">
        <v>125</v>
      </c>
      <c r="O107" s="1" t="s">
        <v>125</v>
      </c>
      <c r="P107" s="1" t="s">
        <v>187</v>
      </c>
      <c r="Q107" s="1" t="s">
        <v>158</v>
      </c>
      <c r="R107" s="4">
        <v>45533</v>
      </c>
      <c r="S107" s="1" t="s">
        <v>222</v>
      </c>
    </row>
    <row r="108" spans="1:19" x14ac:dyDescent="0.25">
      <c r="A108" s="1" t="s">
        <v>197</v>
      </c>
      <c r="B108" s="3" t="s">
        <v>101</v>
      </c>
      <c r="C108" s="1">
        <v>2105</v>
      </c>
      <c r="D108" s="1" t="s">
        <v>155</v>
      </c>
      <c r="E108" s="1" t="s">
        <v>199</v>
      </c>
      <c r="F108" s="1" t="s">
        <v>131</v>
      </c>
      <c r="G108" s="1" t="s">
        <v>122</v>
      </c>
      <c r="H108" s="1" t="s">
        <v>123</v>
      </c>
      <c r="I108" s="1" t="s">
        <v>125</v>
      </c>
      <c r="J108" s="1" t="s">
        <v>149</v>
      </c>
      <c r="K108" s="1" t="s">
        <v>125</v>
      </c>
      <c r="L108" s="1" t="s">
        <v>125</v>
      </c>
      <c r="M108" s="1" t="s">
        <v>125</v>
      </c>
      <c r="N108" s="1" t="s">
        <v>125</v>
      </c>
      <c r="O108" s="1" t="s">
        <v>125</v>
      </c>
      <c r="P108" s="1" t="s">
        <v>187</v>
      </c>
      <c r="Q108" s="1" t="s">
        <v>158</v>
      </c>
      <c r="R108" s="4">
        <v>45533</v>
      </c>
      <c r="S108" s="1" t="s">
        <v>222</v>
      </c>
    </row>
    <row r="109" spans="1:19" x14ac:dyDescent="0.25">
      <c r="A109" s="1" t="s">
        <v>198</v>
      </c>
      <c r="B109" s="3" t="s">
        <v>101</v>
      </c>
      <c r="C109" s="1">
        <v>2105</v>
      </c>
      <c r="D109" s="1" t="s">
        <v>155</v>
      </c>
      <c r="E109" s="1" t="s">
        <v>199</v>
      </c>
      <c r="F109" s="1" t="s">
        <v>131</v>
      </c>
      <c r="G109" s="1" t="s">
        <v>122</v>
      </c>
      <c r="H109" s="1" t="s">
        <v>123</v>
      </c>
      <c r="I109" s="1" t="s">
        <v>125</v>
      </c>
      <c r="J109" s="1" t="s">
        <v>149</v>
      </c>
      <c r="K109" s="1" t="s">
        <v>125</v>
      </c>
      <c r="L109" s="1" t="s">
        <v>125</v>
      </c>
      <c r="M109" s="1" t="s">
        <v>125</v>
      </c>
      <c r="N109" s="1" t="s">
        <v>125</v>
      </c>
      <c r="O109" s="1" t="s">
        <v>125</v>
      </c>
      <c r="P109" s="1" t="s">
        <v>187</v>
      </c>
      <c r="Q109" s="1" t="s">
        <v>158</v>
      </c>
      <c r="R109" s="4">
        <v>45533</v>
      </c>
      <c r="S109" s="1" t="s">
        <v>222</v>
      </c>
    </row>
    <row r="110" spans="1:19" x14ac:dyDescent="0.25">
      <c r="A110" s="6" t="s">
        <v>200</v>
      </c>
      <c r="B110" s="6" t="s">
        <v>229</v>
      </c>
      <c r="C110" s="6" t="s">
        <v>125</v>
      </c>
      <c r="D110" s="6" t="s">
        <v>125</v>
      </c>
      <c r="E110" s="6" t="s">
        <v>125</v>
      </c>
      <c r="F110" s="6" t="s">
        <v>125</v>
      </c>
      <c r="G110" s="6" t="s">
        <v>125</v>
      </c>
      <c r="H110" s="6" t="s">
        <v>125</v>
      </c>
      <c r="I110" s="6" t="s">
        <v>125</v>
      </c>
      <c r="J110" s="6" t="s">
        <v>125</v>
      </c>
      <c r="K110" s="6" t="s">
        <v>125</v>
      </c>
      <c r="L110" s="6" t="s">
        <v>125</v>
      </c>
      <c r="M110" s="6" t="s">
        <v>125</v>
      </c>
      <c r="N110" s="6" t="s">
        <v>125</v>
      </c>
      <c r="O110" s="6" t="s">
        <v>125</v>
      </c>
      <c r="P110" s="6" t="s">
        <v>126</v>
      </c>
      <c r="Q110" s="6" t="s">
        <v>125</v>
      </c>
      <c r="R110" s="7">
        <v>45437</v>
      </c>
      <c r="S110" s="8" t="s">
        <v>223</v>
      </c>
    </row>
    <row r="111" spans="1:19" x14ac:dyDescent="0.25">
      <c r="A111" s="6" t="s">
        <v>201</v>
      </c>
      <c r="B111" s="6" t="s">
        <v>229</v>
      </c>
      <c r="C111" s="6" t="s">
        <v>125</v>
      </c>
      <c r="D111" s="6" t="s">
        <v>125</v>
      </c>
      <c r="E111" s="6" t="s">
        <v>125</v>
      </c>
      <c r="F111" s="6" t="s">
        <v>125</v>
      </c>
      <c r="G111" s="6" t="s">
        <v>125</v>
      </c>
      <c r="H111" s="6" t="s">
        <v>125</v>
      </c>
      <c r="I111" s="6" t="s">
        <v>125</v>
      </c>
      <c r="J111" s="6" t="s">
        <v>125</v>
      </c>
      <c r="K111" s="6" t="s">
        <v>125</v>
      </c>
      <c r="L111" s="6" t="s">
        <v>125</v>
      </c>
      <c r="M111" s="6" t="s">
        <v>125</v>
      </c>
      <c r="N111" s="6" t="s">
        <v>125</v>
      </c>
      <c r="O111" s="6" t="s">
        <v>125</v>
      </c>
      <c r="P111" s="6" t="s">
        <v>126</v>
      </c>
      <c r="Q111" s="6" t="s">
        <v>125</v>
      </c>
      <c r="R111" s="7">
        <v>45437</v>
      </c>
      <c r="S111" s="8" t="s">
        <v>223</v>
      </c>
    </row>
    <row r="112" spans="1:19" x14ac:dyDescent="0.25">
      <c r="A112" s="6" t="s">
        <v>202</v>
      </c>
      <c r="B112" s="6" t="s">
        <v>229</v>
      </c>
      <c r="C112" s="6" t="s">
        <v>125</v>
      </c>
      <c r="D112" s="6" t="s">
        <v>125</v>
      </c>
      <c r="E112" s="6" t="s">
        <v>125</v>
      </c>
      <c r="F112" s="6" t="s">
        <v>125</v>
      </c>
      <c r="G112" s="6" t="s">
        <v>125</v>
      </c>
      <c r="H112" s="6" t="s">
        <v>125</v>
      </c>
      <c r="I112" s="6" t="s">
        <v>125</v>
      </c>
      <c r="J112" s="6" t="s">
        <v>125</v>
      </c>
      <c r="K112" s="6" t="s">
        <v>125</v>
      </c>
      <c r="L112" s="6" t="s">
        <v>125</v>
      </c>
      <c r="M112" s="6" t="s">
        <v>125</v>
      </c>
      <c r="N112" s="6" t="s">
        <v>125</v>
      </c>
      <c r="O112" s="6" t="s">
        <v>125</v>
      </c>
      <c r="P112" s="6" t="s">
        <v>126</v>
      </c>
      <c r="Q112" s="6" t="s">
        <v>125</v>
      </c>
      <c r="R112" s="7">
        <v>45437</v>
      </c>
      <c r="S112" s="8" t="s">
        <v>223</v>
      </c>
    </row>
    <row r="113" spans="1:19" x14ac:dyDescent="0.25">
      <c r="A113" s="6" t="s">
        <v>203</v>
      </c>
      <c r="B113" s="6" t="s">
        <v>229</v>
      </c>
      <c r="C113" s="6" t="s">
        <v>125</v>
      </c>
      <c r="D113" s="6" t="s">
        <v>125</v>
      </c>
      <c r="E113" s="6" t="s">
        <v>125</v>
      </c>
      <c r="F113" s="6" t="s">
        <v>125</v>
      </c>
      <c r="G113" s="6" t="s">
        <v>125</v>
      </c>
      <c r="H113" s="6" t="s">
        <v>125</v>
      </c>
      <c r="I113" s="6" t="s">
        <v>125</v>
      </c>
      <c r="J113" s="6" t="s">
        <v>125</v>
      </c>
      <c r="K113" s="6" t="s">
        <v>125</v>
      </c>
      <c r="L113" s="6" t="s">
        <v>125</v>
      </c>
      <c r="M113" s="6" t="s">
        <v>125</v>
      </c>
      <c r="N113" s="6" t="s">
        <v>125</v>
      </c>
      <c r="O113" s="6" t="s">
        <v>125</v>
      </c>
      <c r="P113" s="6" t="s">
        <v>126</v>
      </c>
      <c r="Q113" s="6" t="s">
        <v>125</v>
      </c>
      <c r="R113" s="7">
        <v>45437</v>
      </c>
      <c r="S113" s="8" t="s">
        <v>223</v>
      </c>
    </row>
    <row r="114" spans="1:19" x14ac:dyDescent="0.25">
      <c r="A114" s="6" t="s">
        <v>204</v>
      </c>
      <c r="B114" s="6" t="s">
        <v>229</v>
      </c>
      <c r="C114" s="6" t="s">
        <v>125</v>
      </c>
      <c r="D114" s="6" t="s">
        <v>125</v>
      </c>
      <c r="E114" s="6" t="s">
        <v>125</v>
      </c>
      <c r="F114" s="6" t="s">
        <v>125</v>
      </c>
      <c r="G114" s="6" t="s">
        <v>125</v>
      </c>
      <c r="H114" s="6" t="s">
        <v>125</v>
      </c>
      <c r="I114" s="6" t="s">
        <v>125</v>
      </c>
      <c r="J114" s="6" t="s">
        <v>125</v>
      </c>
      <c r="K114" s="6" t="s">
        <v>125</v>
      </c>
      <c r="L114" s="6" t="s">
        <v>125</v>
      </c>
      <c r="M114" s="6" t="s">
        <v>125</v>
      </c>
      <c r="N114" s="6" t="s">
        <v>125</v>
      </c>
      <c r="O114" s="6" t="s">
        <v>125</v>
      </c>
      <c r="P114" s="6" t="s">
        <v>126</v>
      </c>
      <c r="Q114" s="6" t="s">
        <v>125</v>
      </c>
      <c r="R114" s="7">
        <v>45437</v>
      </c>
      <c r="S114" s="8" t="s">
        <v>223</v>
      </c>
    </row>
    <row r="115" spans="1:19" x14ac:dyDescent="0.25">
      <c r="A115" s="6" t="s">
        <v>205</v>
      </c>
      <c r="B115" s="6" t="s">
        <v>229</v>
      </c>
      <c r="C115" s="6" t="s">
        <v>125</v>
      </c>
      <c r="D115" s="6" t="s">
        <v>125</v>
      </c>
      <c r="E115" s="6" t="s">
        <v>125</v>
      </c>
      <c r="F115" s="6" t="s">
        <v>125</v>
      </c>
      <c r="G115" s="6" t="s">
        <v>125</v>
      </c>
      <c r="H115" s="6" t="s">
        <v>125</v>
      </c>
      <c r="I115" s="6" t="s">
        <v>125</v>
      </c>
      <c r="J115" s="6" t="s">
        <v>125</v>
      </c>
      <c r="K115" s="6" t="s">
        <v>125</v>
      </c>
      <c r="L115" s="6" t="s">
        <v>125</v>
      </c>
      <c r="M115" s="6" t="s">
        <v>125</v>
      </c>
      <c r="N115" s="6" t="s">
        <v>125</v>
      </c>
      <c r="O115" s="6" t="s">
        <v>125</v>
      </c>
      <c r="P115" s="6" t="s">
        <v>126</v>
      </c>
      <c r="Q115" s="6" t="s">
        <v>125</v>
      </c>
      <c r="R115" s="7">
        <v>45437</v>
      </c>
      <c r="S115" s="8" t="s">
        <v>223</v>
      </c>
    </row>
    <row r="116" spans="1:19" x14ac:dyDescent="0.25">
      <c r="A116" s="6" t="s">
        <v>206</v>
      </c>
      <c r="B116" s="6" t="s">
        <v>230</v>
      </c>
      <c r="C116" s="6" t="s">
        <v>125</v>
      </c>
      <c r="D116" s="6" t="s">
        <v>125</v>
      </c>
      <c r="E116" s="6" t="s">
        <v>125</v>
      </c>
      <c r="F116" s="6" t="s">
        <v>125</v>
      </c>
      <c r="G116" s="6" t="s">
        <v>125</v>
      </c>
      <c r="H116" s="6" t="s">
        <v>125</v>
      </c>
      <c r="I116" s="6" t="s">
        <v>125</v>
      </c>
      <c r="J116" s="6" t="s">
        <v>125</v>
      </c>
      <c r="K116" s="6" t="s">
        <v>125</v>
      </c>
      <c r="L116" s="6" t="s">
        <v>125</v>
      </c>
      <c r="M116" s="6" t="s">
        <v>125</v>
      </c>
      <c r="N116" s="6" t="s">
        <v>125</v>
      </c>
      <c r="O116" s="6" t="s">
        <v>125</v>
      </c>
      <c r="P116" s="6" t="s">
        <v>187</v>
      </c>
      <c r="Q116" s="6" t="s">
        <v>125</v>
      </c>
      <c r="R116" s="9">
        <v>45439</v>
      </c>
      <c r="S116" s="8" t="s">
        <v>223</v>
      </c>
    </row>
    <row r="117" spans="1:19" x14ac:dyDescent="0.25">
      <c r="A117" s="6" t="s">
        <v>207</v>
      </c>
      <c r="B117" s="6" t="s">
        <v>230</v>
      </c>
      <c r="C117" s="6" t="s">
        <v>125</v>
      </c>
      <c r="D117" s="6" t="s">
        <v>125</v>
      </c>
      <c r="E117" s="6" t="s">
        <v>125</v>
      </c>
      <c r="F117" s="6" t="s">
        <v>125</v>
      </c>
      <c r="G117" s="6" t="s">
        <v>125</v>
      </c>
      <c r="H117" s="6" t="s">
        <v>125</v>
      </c>
      <c r="I117" s="6" t="s">
        <v>125</v>
      </c>
      <c r="J117" s="6" t="s">
        <v>125</v>
      </c>
      <c r="K117" s="6" t="s">
        <v>125</v>
      </c>
      <c r="L117" s="6" t="s">
        <v>125</v>
      </c>
      <c r="M117" s="6" t="s">
        <v>125</v>
      </c>
      <c r="N117" s="6" t="s">
        <v>125</v>
      </c>
      <c r="O117" s="6" t="s">
        <v>125</v>
      </c>
      <c r="P117" s="6" t="s">
        <v>187</v>
      </c>
      <c r="Q117" s="6" t="s">
        <v>125</v>
      </c>
      <c r="R117" s="9">
        <v>45439</v>
      </c>
      <c r="S117" s="8" t="s">
        <v>223</v>
      </c>
    </row>
    <row r="118" spans="1:19" x14ac:dyDescent="0.25">
      <c r="A118" s="6" t="s">
        <v>208</v>
      </c>
      <c r="B118" s="6" t="s">
        <v>230</v>
      </c>
      <c r="C118" s="6" t="s">
        <v>125</v>
      </c>
      <c r="D118" s="6" t="s">
        <v>125</v>
      </c>
      <c r="E118" s="6" t="s">
        <v>125</v>
      </c>
      <c r="F118" s="6" t="s">
        <v>125</v>
      </c>
      <c r="G118" s="6" t="s">
        <v>125</v>
      </c>
      <c r="H118" s="6" t="s">
        <v>125</v>
      </c>
      <c r="I118" s="6" t="s">
        <v>125</v>
      </c>
      <c r="J118" s="6" t="s">
        <v>125</v>
      </c>
      <c r="K118" s="6" t="s">
        <v>125</v>
      </c>
      <c r="L118" s="6" t="s">
        <v>125</v>
      </c>
      <c r="M118" s="6" t="s">
        <v>125</v>
      </c>
      <c r="N118" s="6" t="s">
        <v>125</v>
      </c>
      <c r="O118" s="6" t="s">
        <v>125</v>
      </c>
      <c r="P118" s="6" t="s">
        <v>187</v>
      </c>
      <c r="Q118" s="6" t="s">
        <v>125</v>
      </c>
      <c r="R118" s="9">
        <v>45439</v>
      </c>
      <c r="S118" s="8" t="s">
        <v>223</v>
      </c>
    </row>
    <row r="119" spans="1:19" x14ac:dyDescent="0.25">
      <c r="A119" s="6" t="s">
        <v>209</v>
      </c>
      <c r="B119" s="6" t="s">
        <v>230</v>
      </c>
      <c r="C119" s="6" t="s">
        <v>125</v>
      </c>
      <c r="D119" s="6" t="s">
        <v>125</v>
      </c>
      <c r="E119" s="6" t="s">
        <v>125</v>
      </c>
      <c r="F119" s="6" t="s">
        <v>125</v>
      </c>
      <c r="G119" s="6" t="s">
        <v>125</v>
      </c>
      <c r="H119" s="6" t="s">
        <v>125</v>
      </c>
      <c r="I119" s="6" t="s">
        <v>125</v>
      </c>
      <c r="J119" s="6" t="s">
        <v>125</v>
      </c>
      <c r="K119" s="6" t="s">
        <v>125</v>
      </c>
      <c r="L119" s="6" t="s">
        <v>125</v>
      </c>
      <c r="M119" s="6" t="s">
        <v>125</v>
      </c>
      <c r="N119" s="6" t="s">
        <v>125</v>
      </c>
      <c r="O119" s="6" t="s">
        <v>125</v>
      </c>
      <c r="P119" s="6" t="s">
        <v>187</v>
      </c>
      <c r="Q119" s="6" t="s">
        <v>125</v>
      </c>
      <c r="R119" s="9">
        <v>45439</v>
      </c>
      <c r="S119" s="8" t="s">
        <v>223</v>
      </c>
    </row>
    <row r="120" spans="1:19" x14ac:dyDescent="0.25">
      <c r="A120" s="6" t="s">
        <v>210</v>
      </c>
      <c r="B120" s="6" t="s">
        <v>230</v>
      </c>
      <c r="C120" s="6" t="s">
        <v>125</v>
      </c>
      <c r="D120" s="6" t="s">
        <v>125</v>
      </c>
      <c r="E120" s="6" t="s">
        <v>125</v>
      </c>
      <c r="F120" s="6" t="s">
        <v>125</v>
      </c>
      <c r="G120" s="6" t="s">
        <v>125</v>
      </c>
      <c r="H120" s="6" t="s">
        <v>125</v>
      </c>
      <c r="I120" s="6" t="s">
        <v>125</v>
      </c>
      <c r="J120" s="6" t="s">
        <v>125</v>
      </c>
      <c r="K120" s="6" t="s">
        <v>125</v>
      </c>
      <c r="L120" s="6" t="s">
        <v>125</v>
      </c>
      <c r="M120" s="6" t="s">
        <v>125</v>
      </c>
      <c r="N120" s="6" t="s">
        <v>125</v>
      </c>
      <c r="O120" s="6" t="s">
        <v>125</v>
      </c>
      <c r="P120" s="6" t="s">
        <v>187</v>
      </c>
      <c r="Q120" s="6" t="s">
        <v>125</v>
      </c>
      <c r="R120" s="9">
        <v>45439</v>
      </c>
      <c r="S120" s="8" t="s">
        <v>223</v>
      </c>
    </row>
    <row r="121" spans="1:19" x14ac:dyDescent="0.25">
      <c r="A121" s="6" t="s">
        <v>211</v>
      </c>
      <c r="B121" s="6" t="s">
        <v>230</v>
      </c>
      <c r="C121" s="6" t="s">
        <v>125</v>
      </c>
      <c r="D121" s="6" t="s">
        <v>125</v>
      </c>
      <c r="E121" s="6" t="s">
        <v>125</v>
      </c>
      <c r="F121" s="6" t="s">
        <v>125</v>
      </c>
      <c r="G121" s="6" t="s">
        <v>125</v>
      </c>
      <c r="H121" s="6" t="s">
        <v>125</v>
      </c>
      <c r="I121" s="6" t="s">
        <v>125</v>
      </c>
      <c r="J121" s="6" t="s">
        <v>125</v>
      </c>
      <c r="K121" s="6" t="s">
        <v>125</v>
      </c>
      <c r="L121" s="6" t="s">
        <v>125</v>
      </c>
      <c r="M121" s="6" t="s">
        <v>125</v>
      </c>
      <c r="N121" s="6" t="s">
        <v>125</v>
      </c>
      <c r="O121" s="6" t="s">
        <v>125</v>
      </c>
      <c r="P121" s="6" t="s">
        <v>187</v>
      </c>
      <c r="Q121" s="6" t="s">
        <v>125</v>
      </c>
      <c r="R121" s="9">
        <v>45439</v>
      </c>
      <c r="S121" s="8" t="s">
        <v>223</v>
      </c>
    </row>
    <row r="122" spans="1:19" x14ac:dyDescent="0.25">
      <c r="A122" s="6" t="s">
        <v>212</v>
      </c>
      <c r="B122" s="6" t="s">
        <v>231</v>
      </c>
      <c r="C122" s="6" t="s">
        <v>125</v>
      </c>
      <c r="D122" s="6" t="s">
        <v>125</v>
      </c>
      <c r="E122" s="6" t="s">
        <v>125</v>
      </c>
      <c r="F122" s="6" t="s">
        <v>125</v>
      </c>
      <c r="G122" s="6" t="s">
        <v>125</v>
      </c>
      <c r="H122" s="6" t="s">
        <v>125</v>
      </c>
      <c r="I122" s="6" t="s">
        <v>125</v>
      </c>
      <c r="J122" s="6" t="s">
        <v>125</v>
      </c>
      <c r="K122" s="6" t="s">
        <v>125</v>
      </c>
      <c r="L122" s="6" t="s">
        <v>125</v>
      </c>
      <c r="M122" s="6" t="s">
        <v>125</v>
      </c>
      <c r="N122" s="6" t="s">
        <v>125</v>
      </c>
      <c r="O122" s="6" t="s">
        <v>125</v>
      </c>
      <c r="P122" s="6" t="s">
        <v>187</v>
      </c>
      <c r="Q122" s="6" t="s">
        <v>125</v>
      </c>
      <c r="R122" s="9">
        <v>45441</v>
      </c>
      <c r="S122" s="8" t="s">
        <v>223</v>
      </c>
    </row>
    <row r="123" spans="1:19" x14ac:dyDescent="0.25">
      <c r="A123" s="6" t="s">
        <v>213</v>
      </c>
      <c r="B123" s="6" t="s">
        <v>231</v>
      </c>
      <c r="C123" s="6" t="s">
        <v>125</v>
      </c>
      <c r="D123" s="6" t="s">
        <v>125</v>
      </c>
      <c r="E123" s="6" t="s">
        <v>125</v>
      </c>
      <c r="F123" s="6" t="s">
        <v>125</v>
      </c>
      <c r="G123" s="6" t="s">
        <v>125</v>
      </c>
      <c r="H123" s="6" t="s">
        <v>125</v>
      </c>
      <c r="I123" s="6" t="s">
        <v>125</v>
      </c>
      <c r="J123" s="6" t="s">
        <v>125</v>
      </c>
      <c r="K123" s="6" t="s">
        <v>125</v>
      </c>
      <c r="L123" s="6" t="s">
        <v>125</v>
      </c>
      <c r="M123" s="6" t="s">
        <v>125</v>
      </c>
      <c r="N123" s="6" t="s">
        <v>125</v>
      </c>
      <c r="O123" s="6" t="s">
        <v>125</v>
      </c>
      <c r="P123" s="6" t="s">
        <v>187</v>
      </c>
      <c r="Q123" s="6" t="s">
        <v>125</v>
      </c>
      <c r="R123" s="9">
        <v>45441</v>
      </c>
      <c r="S123" s="8" t="s">
        <v>223</v>
      </c>
    </row>
    <row r="124" spans="1:19" x14ac:dyDescent="0.25">
      <c r="A124" s="6" t="s">
        <v>214</v>
      </c>
      <c r="B124" s="6" t="s">
        <v>231</v>
      </c>
      <c r="C124" s="6" t="s">
        <v>125</v>
      </c>
      <c r="D124" s="6" t="s">
        <v>125</v>
      </c>
      <c r="E124" s="6" t="s">
        <v>125</v>
      </c>
      <c r="F124" s="6" t="s">
        <v>125</v>
      </c>
      <c r="G124" s="6" t="s">
        <v>125</v>
      </c>
      <c r="H124" s="6" t="s">
        <v>125</v>
      </c>
      <c r="I124" s="6" t="s">
        <v>125</v>
      </c>
      <c r="J124" s="6" t="s">
        <v>125</v>
      </c>
      <c r="K124" s="6" t="s">
        <v>125</v>
      </c>
      <c r="L124" s="6" t="s">
        <v>125</v>
      </c>
      <c r="M124" s="6" t="s">
        <v>125</v>
      </c>
      <c r="N124" s="6" t="s">
        <v>125</v>
      </c>
      <c r="O124" s="6" t="s">
        <v>125</v>
      </c>
      <c r="P124" s="6" t="s">
        <v>187</v>
      </c>
      <c r="Q124" s="6" t="s">
        <v>125</v>
      </c>
      <c r="R124" s="9">
        <v>45441</v>
      </c>
      <c r="S124" s="8" t="s">
        <v>223</v>
      </c>
    </row>
    <row r="125" spans="1:19" x14ac:dyDescent="0.25">
      <c r="A125" s="6" t="s">
        <v>215</v>
      </c>
      <c r="B125" s="6" t="s">
        <v>231</v>
      </c>
      <c r="C125" s="6" t="s">
        <v>125</v>
      </c>
      <c r="D125" s="6" t="s">
        <v>125</v>
      </c>
      <c r="E125" s="6" t="s">
        <v>125</v>
      </c>
      <c r="F125" s="6" t="s">
        <v>125</v>
      </c>
      <c r="G125" s="6" t="s">
        <v>125</v>
      </c>
      <c r="H125" s="6" t="s">
        <v>125</v>
      </c>
      <c r="I125" s="6" t="s">
        <v>125</v>
      </c>
      <c r="J125" s="6" t="s">
        <v>125</v>
      </c>
      <c r="K125" s="6" t="s">
        <v>125</v>
      </c>
      <c r="L125" s="6" t="s">
        <v>125</v>
      </c>
      <c r="M125" s="6" t="s">
        <v>125</v>
      </c>
      <c r="N125" s="6" t="s">
        <v>125</v>
      </c>
      <c r="O125" s="6" t="s">
        <v>125</v>
      </c>
      <c r="P125" s="6" t="s">
        <v>187</v>
      </c>
      <c r="Q125" s="6" t="s">
        <v>125</v>
      </c>
      <c r="R125" s="9">
        <v>45441</v>
      </c>
      <c r="S125" s="8" t="s">
        <v>223</v>
      </c>
    </row>
    <row r="126" spans="1:19" x14ac:dyDescent="0.25">
      <c r="A126" s="6" t="s">
        <v>216</v>
      </c>
      <c r="B126" s="6" t="s">
        <v>231</v>
      </c>
      <c r="C126" s="6" t="s">
        <v>125</v>
      </c>
      <c r="D126" s="6" t="s">
        <v>125</v>
      </c>
      <c r="E126" s="6" t="s">
        <v>125</v>
      </c>
      <c r="F126" s="6" t="s">
        <v>125</v>
      </c>
      <c r="G126" s="6" t="s">
        <v>125</v>
      </c>
      <c r="H126" s="6" t="s">
        <v>125</v>
      </c>
      <c r="I126" s="6" t="s">
        <v>125</v>
      </c>
      <c r="J126" s="6" t="s">
        <v>125</v>
      </c>
      <c r="K126" s="6" t="s">
        <v>125</v>
      </c>
      <c r="L126" s="6" t="s">
        <v>125</v>
      </c>
      <c r="M126" s="6" t="s">
        <v>125</v>
      </c>
      <c r="N126" s="6" t="s">
        <v>125</v>
      </c>
      <c r="O126" s="6" t="s">
        <v>125</v>
      </c>
      <c r="P126" s="6" t="s">
        <v>187</v>
      </c>
      <c r="Q126" s="6" t="s">
        <v>125</v>
      </c>
      <c r="R126" s="9">
        <v>45441</v>
      </c>
      <c r="S126" s="8" t="s">
        <v>223</v>
      </c>
    </row>
    <row r="127" spans="1:19" x14ac:dyDescent="0.25">
      <c r="A127" s="6" t="s">
        <v>217</v>
      </c>
      <c r="B127" s="6" t="s">
        <v>229</v>
      </c>
      <c r="C127" s="6" t="s">
        <v>125</v>
      </c>
      <c r="D127" s="6" t="s">
        <v>125</v>
      </c>
      <c r="E127" s="6" t="s">
        <v>125</v>
      </c>
      <c r="F127" s="6" t="s">
        <v>125</v>
      </c>
      <c r="G127" s="6" t="s">
        <v>125</v>
      </c>
      <c r="H127" s="6" t="s">
        <v>125</v>
      </c>
      <c r="I127" s="6" t="s">
        <v>125</v>
      </c>
      <c r="J127" s="6" t="s">
        <v>125</v>
      </c>
      <c r="K127" s="6" t="s">
        <v>125</v>
      </c>
      <c r="L127" s="6" t="s">
        <v>125</v>
      </c>
      <c r="M127" s="6" t="s">
        <v>125</v>
      </c>
      <c r="N127" s="6" t="s">
        <v>125</v>
      </c>
      <c r="O127" s="6" t="s">
        <v>125</v>
      </c>
      <c r="P127" s="6" t="s">
        <v>126</v>
      </c>
      <c r="Q127" s="6" t="s">
        <v>125</v>
      </c>
      <c r="R127" s="9">
        <v>45459</v>
      </c>
      <c r="S127" s="8" t="s">
        <v>223</v>
      </c>
    </row>
    <row r="128" spans="1:19" x14ac:dyDescent="0.25">
      <c r="A128" s="6" t="s">
        <v>218</v>
      </c>
      <c r="B128" s="6" t="s">
        <v>229</v>
      </c>
      <c r="C128" s="6" t="s">
        <v>125</v>
      </c>
      <c r="D128" s="6" t="s">
        <v>125</v>
      </c>
      <c r="E128" s="6" t="s">
        <v>125</v>
      </c>
      <c r="F128" s="6" t="s">
        <v>125</v>
      </c>
      <c r="G128" s="6" t="s">
        <v>125</v>
      </c>
      <c r="H128" s="6" t="s">
        <v>125</v>
      </c>
      <c r="I128" s="6" t="s">
        <v>125</v>
      </c>
      <c r="J128" s="6" t="s">
        <v>125</v>
      </c>
      <c r="K128" s="6" t="s">
        <v>125</v>
      </c>
      <c r="L128" s="6" t="s">
        <v>125</v>
      </c>
      <c r="M128" s="6" t="s">
        <v>125</v>
      </c>
      <c r="N128" s="6" t="s">
        <v>125</v>
      </c>
      <c r="O128" s="6" t="s">
        <v>125</v>
      </c>
      <c r="P128" s="6" t="s">
        <v>126</v>
      </c>
      <c r="Q128" s="6" t="s">
        <v>125</v>
      </c>
      <c r="R128" s="9">
        <v>45459</v>
      </c>
      <c r="S128" s="8" t="s">
        <v>223</v>
      </c>
    </row>
    <row r="129" spans="1:19" x14ac:dyDescent="0.25">
      <c r="A129" s="6" t="s">
        <v>219</v>
      </c>
      <c r="B129" s="6" t="s">
        <v>229</v>
      </c>
      <c r="C129" s="6" t="s">
        <v>125</v>
      </c>
      <c r="D129" s="6" t="s">
        <v>125</v>
      </c>
      <c r="E129" s="6" t="s">
        <v>125</v>
      </c>
      <c r="F129" s="6" t="s">
        <v>125</v>
      </c>
      <c r="G129" s="6" t="s">
        <v>125</v>
      </c>
      <c r="H129" s="6" t="s">
        <v>125</v>
      </c>
      <c r="I129" s="6" t="s">
        <v>125</v>
      </c>
      <c r="J129" s="6" t="s">
        <v>125</v>
      </c>
      <c r="K129" s="6" t="s">
        <v>125</v>
      </c>
      <c r="L129" s="6" t="s">
        <v>125</v>
      </c>
      <c r="M129" s="6" t="s">
        <v>125</v>
      </c>
      <c r="N129" s="6" t="s">
        <v>125</v>
      </c>
      <c r="O129" s="6" t="s">
        <v>125</v>
      </c>
      <c r="P129" s="6" t="s">
        <v>126</v>
      </c>
      <c r="Q129" s="6" t="s">
        <v>125</v>
      </c>
      <c r="R129" s="9">
        <v>45459</v>
      </c>
      <c r="S129" s="8" t="s">
        <v>223</v>
      </c>
    </row>
    <row r="130" spans="1:19" x14ac:dyDescent="0.25">
      <c r="A130" s="6" t="s">
        <v>220</v>
      </c>
      <c r="B130" s="6" t="s">
        <v>229</v>
      </c>
      <c r="C130" s="6" t="s">
        <v>125</v>
      </c>
      <c r="D130" s="6" t="s">
        <v>125</v>
      </c>
      <c r="E130" s="6" t="s">
        <v>125</v>
      </c>
      <c r="F130" s="6" t="s">
        <v>125</v>
      </c>
      <c r="G130" s="6" t="s">
        <v>125</v>
      </c>
      <c r="H130" s="6" t="s">
        <v>125</v>
      </c>
      <c r="I130" s="6" t="s">
        <v>125</v>
      </c>
      <c r="J130" s="6" t="s">
        <v>125</v>
      </c>
      <c r="K130" s="6" t="s">
        <v>125</v>
      </c>
      <c r="L130" s="6" t="s">
        <v>125</v>
      </c>
      <c r="M130" s="6" t="s">
        <v>125</v>
      </c>
      <c r="N130" s="6" t="s">
        <v>125</v>
      </c>
      <c r="O130" s="6" t="s">
        <v>125</v>
      </c>
      <c r="P130" s="6" t="s">
        <v>126</v>
      </c>
      <c r="Q130" s="6" t="s">
        <v>125</v>
      </c>
      <c r="R130" s="9">
        <v>45459</v>
      </c>
      <c r="S130" s="8" t="s">
        <v>223</v>
      </c>
    </row>
    <row r="131" spans="1:19" x14ac:dyDescent="0.25">
      <c r="A131" s="6" t="s">
        <v>221</v>
      </c>
      <c r="B131" s="6" t="s">
        <v>229</v>
      </c>
      <c r="C131" s="6" t="s">
        <v>125</v>
      </c>
      <c r="D131" s="6" t="s">
        <v>125</v>
      </c>
      <c r="E131" s="6" t="s">
        <v>125</v>
      </c>
      <c r="F131" s="6" t="s">
        <v>125</v>
      </c>
      <c r="G131" s="6" t="s">
        <v>125</v>
      </c>
      <c r="H131" s="6" t="s">
        <v>125</v>
      </c>
      <c r="I131" s="6" t="s">
        <v>125</v>
      </c>
      <c r="J131" s="6" t="s">
        <v>125</v>
      </c>
      <c r="K131" s="6" t="s">
        <v>125</v>
      </c>
      <c r="L131" s="6" t="s">
        <v>125</v>
      </c>
      <c r="M131" s="6" t="s">
        <v>125</v>
      </c>
      <c r="N131" s="6" t="s">
        <v>125</v>
      </c>
      <c r="O131" s="6" t="s">
        <v>125</v>
      </c>
      <c r="P131" s="6" t="s">
        <v>126</v>
      </c>
      <c r="Q131" s="6" t="s">
        <v>125</v>
      </c>
      <c r="R131" s="9">
        <v>45459</v>
      </c>
      <c r="S131" s="8" t="s">
        <v>223</v>
      </c>
    </row>
    <row r="132" spans="1:19" x14ac:dyDescent="0.25">
      <c r="A132" s="6" t="s">
        <v>224</v>
      </c>
      <c r="B132" s="6" t="s">
        <v>101</v>
      </c>
      <c r="C132" s="6" t="s">
        <v>125</v>
      </c>
      <c r="D132" s="6" t="s">
        <v>125</v>
      </c>
      <c r="E132" s="6" t="s">
        <v>125</v>
      </c>
      <c r="F132" s="6" t="s">
        <v>125</v>
      </c>
      <c r="G132" s="6" t="s">
        <v>125</v>
      </c>
      <c r="H132" s="6" t="s">
        <v>125</v>
      </c>
      <c r="I132" s="6" t="s">
        <v>125</v>
      </c>
      <c r="J132" s="6" t="s">
        <v>125</v>
      </c>
      <c r="K132" s="6" t="s">
        <v>125</v>
      </c>
      <c r="L132" s="6" t="s">
        <v>125</v>
      </c>
      <c r="M132" s="6" t="s">
        <v>125</v>
      </c>
      <c r="N132" s="6" t="s">
        <v>125</v>
      </c>
      <c r="O132" s="6" t="s">
        <v>125</v>
      </c>
      <c r="P132" s="6" t="s">
        <v>126</v>
      </c>
      <c r="Q132" s="6" t="s">
        <v>125</v>
      </c>
      <c r="R132" s="10"/>
      <c r="S132" s="8" t="s">
        <v>223</v>
      </c>
    </row>
    <row r="133" spans="1:19" x14ac:dyDescent="0.25">
      <c r="A133" s="6" t="s">
        <v>225</v>
      </c>
      <c r="B133" s="6" t="s">
        <v>101</v>
      </c>
      <c r="C133" s="6" t="s">
        <v>125</v>
      </c>
      <c r="D133" s="6" t="s">
        <v>125</v>
      </c>
      <c r="E133" s="6" t="s">
        <v>125</v>
      </c>
      <c r="F133" s="6" t="s">
        <v>125</v>
      </c>
      <c r="G133" s="6" t="s">
        <v>125</v>
      </c>
      <c r="H133" s="6" t="s">
        <v>125</v>
      </c>
      <c r="I133" s="6" t="s">
        <v>125</v>
      </c>
      <c r="J133" s="6" t="s">
        <v>125</v>
      </c>
      <c r="K133" s="6" t="s">
        <v>125</v>
      </c>
      <c r="L133" s="6" t="s">
        <v>125</v>
      </c>
      <c r="M133" s="6" t="s">
        <v>125</v>
      </c>
      <c r="N133" s="6" t="s">
        <v>125</v>
      </c>
      <c r="O133" s="6" t="s">
        <v>125</v>
      </c>
      <c r="P133" s="6" t="s">
        <v>126</v>
      </c>
      <c r="Q133" s="6" t="s">
        <v>125</v>
      </c>
      <c r="R133" s="10"/>
      <c r="S133" s="8" t="s">
        <v>223</v>
      </c>
    </row>
    <row r="134" spans="1:19" x14ac:dyDescent="0.25">
      <c r="A134" s="6" t="s">
        <v>226</v>
      </c>
      <c r="B134" s="6" t="s">
        <v>101</v>
      </c>
      <c r="C134" s="6" t="s">
        <v>125</v>
      </c>
      <c r="D134" s="6" t="s">
        <v>125</v>
      </c>
      <c r="E134" s="6" t="s">
        <v>125</v>
      </c>
      <c r="F134" s="6" t="s">
        <v>125</v>
      </c>
      <c r="G134" s="6" t="s">
        <v>125</v>
      </c>
      <c r="H134" s="6" t="s">
        <v>125</v>
      </c>
      <c r="I134" s="6" t="s">
        <v>125</v>
      </c>
      <c r="J134" s="6" t="s">
        <v>125</v>
      </c>
      <c r="K134" s="6" t="s">
        <v>125</v>
      </c>
      <c r="L134" s="6" t="s">
        <v>125</v>
      </c>
      <c r="M134" s="6" t="s">
        <v>125</v>
      </c>
      <c r="N134" s="6" t="s">
        <v>125</v>
      </c>
      <c r="O134" s="6" t="s">
        <v>125</v>
      </c>
      <c r="P134" s="6" t="s">
        <v>126</v>
      </c>
      <c r="Q134" s="6" t="s">
        <v>125</v>
      </c>
      <c r="R134" s="10"/>
      <c r="S134" s="8" t="s">
        <v>223</v>
      </c>
    </row>
    <row r="135" spans="1:19" x14ac:dyDescent="0.25">
      <c r="A135" s="6" t="s">
        <v>227</v>
      </c>
      <c r="B135" s="6" t="s">
        <v>101</v>
      </c>
      <c r="C135" s="6" t="s">
        <v>125</v>
      </c>
      <c r="D135" s="6" t="s">
        <v>125</v>
      </c>
      <c r="E135" s="6" t="s">
        <v>125</v>
      </c>
      <c r="F135" s="6" t="s">
        <v>125</v>
      </c>
      <c r="G135" s="6" t="s">
        <v>125</v>
      </c>
      <c r="H135" s="6" t="s">
        <v>125</v>
      </c>
      <c r="I135" s="6" t="s">
        <v>125</v>
      </c>
      <c r="J135" s="6" t="s">
        <v>125</v>
      </c>
      <c r="K135" s="6" t="s">
        <v>125</v>
      </c>
      <c r="L135" s="6" t="s">
        <v>125</v>
      </c>
      <c r="M135" s="6" t="s">
        <v>125</v>
      </c>
      <c r="N135" s="6" t="s">
        <v>125</v>
      </c>
      <c r="O135" s="6" t="s">
        <v>125</v>
      </c>
      <c r="P135" s="6" t="s">
        <v>126</v>
      </c>
      <c r="Q135" s="6" t="s">
        <v>125</v>
      </c>
      <c r="R135" s="10"/>
      <c r="S135" s="8" t="s">
        <v>223</v>
      </c>
    </row>
    <row r="136" spans="1:19" x14ac:dyDescent="0.25">
      <c r="A136" s="6" t="s">
        <v>228</v>
      </c>
      <c r="B136" s="6" t="s">
        <v>101</v>
      </c>
      <c r="C136" s="6" t="s">
        <v>125</v>
      </c>
      <c r="D136" s="6" t="s">
        <v>125</v>
      </c>
      <c r="E136" s="6" t="s">
        <v>125</v>
      </c>
      <c r="F136" s="6" t="s">
        <v>125</v>
      </c>
      <c r="G136" s="6" t="s">
        <v>125</v>
      </c>
      <c r="H136" s="6" t="s">
        <v>125</v>
      </c>
      <c r="I136" s="6" t="s">
        <v>125</v>
      </c>
      <c r="J136" s="6" t="s">
        <v>125</v>
      </c>
      <c r="K136" s="6" t="s">
        <v>125</v>
      </c>
      <c r="L136" s="6" t="s">
        <v>125</v>
      </c>
      <c r="M136" s="6" t="s">
        <v>125</v>
      </c>
      <c r="N136" s="6" t="s">
        <v>125</v>
      </c>
      <c r="O136" s="6" t="s">
        <v>125</v>
      </c>
      <c r="P136" s="6" t="s">
        <v>126</v>
      </c>
      <c r="Q136" s="6" t="s">
        <v>125</v>
      </c>
      <c r="R136" s="10"/>
      <c r="S136" s="8" t="s">
        <v>223</v>
      </c>
    </row>
    <row r="137" spans="1:19" x14ac:dyDescent="0.25">
      <c r="A137" s="6" t="s">
        <v>237</v>
      </c>
      <c r="B137" s="6">
        <f>SUBTOTAL(103,Tabelle22[Clade])</f>
        <v>135</v>
      </c>
      <c r="C137" s="6">
        <f>SUBTOTAL(103,Tabelle22[Sea level])</f>
        <v>135</v>
      </c>
      <c r="D137" s="6">
        <f>SUBTOTAL(103,Tabelle22[Type of water body])</f>
        <v>135</v>
      </c>
      <c r="E137" s="6">
        <f>SUBTOTAL(103,Tabelle22[Soil substrate])</f>
        <v>135</v>
      </c>
      <c r="F137" s="6">
        <f>SUBTOTAL(103,Tabelle22[Waterplants])</f>
        <v>135</v>
      </c>
      <c r="G137" s="6">
        <f>SUBTOTAL(103,Tabelle22[Water turbidity])</f>
        <v>135</v>
      </c>
      <c r="H137" s="6">
        <f>SUBTOTAL(103,Tabelle22[Watercondition])</f>
        <v>135</v>
      </c>
      <c r="I137" s="6">
        <f>SUBTOTAL(103,Tabelle22[Shore])</f>
        <v>135</v>
      </c>
      <c r="J137" s="6">
        <f>SUBTOTAL(103,Tabelle22[River embankment])</f>
        <v>135</v>
      </c>
      <c r="K137" s="6">
        <f>SUBTOTAL(103,Tabelle22[Riverbank vegetation])</f>
        <v>135</v>
      </c>
      <c r="L137" s="6">
        <f>SUBTOTAL(103,Tabelle22[Water width '[m']])</f>
        <v>135</v>
      </c>
      <c r="M137" s="6">
        <f>SUBTOTAL(103,Tabelle22[Water depth '[m']])</f>
        <v>135</v>
      </c>
      <c r="N137" s="6">
        <f>SUBTOTAL(103,Tabelle22[Water temperature])</f>
        <v>135</v>
      </c>
      <c r="O137" s="6">
        <f>SUBTOTAL(103,Tabelle22[pH value])</f>
        <v>135</v>
      </c>
      <c r="P137" s="6">
        <f>SUBTOTAL(103,Tabelle22[type of sample])</f>
        <v>135</v>
      </c>
      <c r="Q137" s="6">
        <f>SUBTOTAL(103,Tabelle22[Catching method])</f>
        <v>135</v>
      </c>
      <c r="R137" s="6">
        <f>SUBTOTAL(103,Tabelle22[Date])</f>
        <v>130</v>
      </c>
      <c r="S137" s="18">
        <f>SUBTOTAL(103,Tabelle22[Collector])</f>
        <v>135</v>
      </c>
    </row>
  </sheetData>
  <pageMargins left="0.7" right="0.7" top="0.78740157499999996" bottom="0.78740157499999996" header="0.3" footer="0.3"/>
  <pageSetup paperSize="9" orientation="portrait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1A78B-AFC5-495A-AE41-C231FE0F3073}">
  <dimension ref="A1:S90"/>
  <sheetViews>
    <sheetView workbookViewId="0">
      <pane ySplit="1" topLeftCell="A53" activePane="bottomLeft" state="frozen"/>
      <selection pane="bottomLeft" activeCell="A90" sqref="A90:XFD116"/>
    </sheetView>
  </sheetViews>
  <sheetFormatPr baseColWidth="10" defaultRowHeight="15" x14ac:dyDescent="0.25"/>
  <cols>
    <col min="1" max="1" width="11.42578125" style="1"/>
    <col min="2" max="3" width="11.42578125" style="1" customWidth="1"/>
    <col min="4" max="4" width="20.140625" style="1" customWidth="1"/>
    <col min="5" max="5" width="18.42578125" style="1" bestFit="1" customWidth="1"/>
    <col min="6" max="6" width="14.140625" style="1" customWidth="1"/>
    <col min="7" max="7" width="16.85546875" style="1" customWidth="1"/>
    <col min="8" max="8" width="29" style="1" bestFit="1" customWidth="1"/>
    <col min="9" max="9" width="21.85546875" style="1" bestFit="1" customWidth="1"/>
    <col min="10" max="10" width="20" style="1" customWidth="1"/>
    <col min="11" max="11" width="22" style="1" bestFit="1" customWidth="1"/>
    <col min="12" max="12" width="17.85546875" style="1" customWidth="1"/>
    <col min="13" max="13" width="18" style="1" customWidth="1"/>
    <col min="14" max="14" width="20.42578125" style="1" customWidth="1"/>
    <col min="15" max="15" width="10.85546875" style="1" customWidth="1"/>
    <col min="16" max="16" width="20" style="1" bestFit="1" customWidth="1"/>
    <col min="17" max="17" width="18.140625" style="1" customWidth="1"/>
    <col min="18" max="18" width="11.42578125" customWidth="1"/>
  </cols>
  <sheetData>
    <row r="1" spans="1:19" x14ac:dyDescent="0.25">
      <c r="A1" s="1" t="s">
        <v>0</v>
      </c>
      <c r="B1" s="11" t="s">
        <v>1</v>
      </c>
      <c r="C1" s="1" t="s">
        <v>107</v>
      </c>
      <c r="D1" s="11" t="s">
        <v>108</v>
      </c>
      <c r="E1" s="1" t="s">
        <v>109</v>
      </c>
      <c r="F1" s="1" t="s">
        <v>110</v>
      </c>
      <c r="G1" s="1" t="s">
        <v>111</v>
      </c>
      <c r="H1" s="1" t="s">
        <v>112</v>
      </c>
      <c r="I1" s="1" t="s">
        <v>113</v>
      </c>
      <c r="J1" s="1" t="s">
        <v>114</v>
      </c>
      <c r="K1" s="1" t="s">
        <v>115</v>
      </c>
      <c r="L1" s="1" t="s">
        <v>164</v>
      </c>
      <c r="M1" s="1" t="s">
        <v>165</v>
      </c>
      <c r="N1" s="11" t="s">
        <v>116</v>
      </c>
      <c r="O1" s="1" t="s">
        <v>117</v>
      </c>
      <c r="P1" s="1" t="s">
        <v>118</v>
      </c>
      <c r="Q1" s="11" t="s">
        <v>119</v>
      </c>
      <c r="R1" s="1" t="s">
        <v>128</v>
      </c>
      <c r="S1" s="11" t="s">
        <v>183</v>
      </c>
    </row>
    <row r="2" spans="1:19" x14ac:dyDescent="0.25">
      <c r="A2" s="2" t="s">
        <v>2</v>
      </c>
      <c r="B2" s="3" t="s">
        <v>100</v>
      </c>
      <c r="C2" s="1">
        <v>310</v>
      </c>
      <c r="D2" s="1" t="s">
        <v>120</v>
      </c>
      <c r="E2" s="1" t="s">
        <v>121</v>
      </c>
      <c r="F2" s="1" t="s">
        <v>122</v>
      </c>
      <c r="G2" s="1" t="s">
        <v>122</v>
      </c>
      <c r="H2" s="1" t="s">
        <v>123</v>
      </c>
      <c r="I2" s="1" t="s">
        <v>162</v>
      </c>
      <c r="J2" s="1" t="s">
        <v>149</v>
      </c>
      <c r="K2" s="1" t="s">
        <v>124</v>
      </c>
      <c r="L2" s="1" t="s">
        <v>136</v>
      </c>
      <c r="M2" s="1" t="s">
        <v>135</v>
      </c>
      <c r="N2" s="1">
        <v>11.8</v>
      </c>
      <c r="O2" s="1" t="s">
        <v>125</v>
      </c>
      <c r="P2" s="1" t="s">
        <v>126</v>
      </c>
      <c r="Q2" s="1" t="s">
        <v>127</v>
      </c>
      <c r="R2" s="4">
        <v>45420</v>
      </c>
      <c r="S2" s="1" t="s">
        <v>222</v>
      </c>
    </row>
    <row r="3" spans="1:19" x14ac:dyDescent="0.25">
      <c r="A3" s="2" t="s">
        <v>3</v>
      </c>
      <c r="B3" s="3" t="s">
        <v>101</v>
      </c>
      <c r="C3" s="1">
        <v>310</v>
      </c>
      <c r="D3" s="1" t="s">
        <v>120</v>
      </c>
      <c r="E3" s="1" t="s">
        <v>121</v>
      </c>
      <c r="F3" s="1" t="s">
        <v>122</v>
      </c>
      <c r="G3" s="1" t="s">
        <v>122</v>
      </c>
      <c r="H3" s="1" t="s">
        <v>123</v>
      </c>
      <c r="I3" s="1" t="s">
        <v>162</v>
      </c>
      <c r="J3" s="1" t="s">
        <v>149</v>
      </c>
      <c r="K3" s="1" t="s">
        <v>124</v>
      </c>
      <c r="L3" s="1" t="s">
        <v>136</v>
      </c>
      <c r="M3" s="1" t="s">
        <v>135</v>
      </c>
      <c r="N3" s="1">
        <v>11.8</v>
      </c>
      <c r="O3" s="1" t="s">
        <v>125</v>
      </c>
      <c r="P3" s="1" t="s">
        <v>126</v>
      </c>
      <c r="Q3" s="1" t="s">
        <v>127</v>
      </c>
      <c r="R3" s="4">
        <v>45420</v>
      </c>
      <c r="S3" s="1" t="s">
        <v>222</v>
      </c>
    </row>
    <row r="4" spans="1:19" ht="17.25" x14ac:dyDescent="0.25">
      <c r="A4" s="2" t="s">
        <v>4</v>
      </c>
      <c r="B4" s="3" t="s">
        <v>102</v>
      </c>
      <c r="C4" s="1">
        <v>1106</v>
      </c>
      <c r="D4" s="1" t="s">
        <v>129</v>
      </c>
      <c r="E4" s="1" t="s">
        <v>130</v>
      </c>
      <c r="F4" s="1" t="s">
        <v>131</v>
      </c>
      <c r="G4" s="1" t="s">
        <v>122</v>
      </c>
      <c r="H4" s="1" t="s">
        <v>123</v>
      </c>
      <c r="I4" s="1" t="s">
        <v>132</v>
      </c>
      <c r="J4" s="1" t="s">
        <v>149</v>
      </c>
      <c r="K4" s="1" t="s">
        <v>133</v>
      </c>
      <c r="L4" s="1" t="s">
        <v>137</v>
      </c>
      <c r="M4" s="1" t="s">
        <v>134</v>
      </c>
      <c r="N4" s="1">
        <v>10</v>
      </c>
      <c r="O4" s="1" t="s">
        <v>125</v>
      </c>
      <c r="P4" s="1" t="s">
        <v>138</v>
      </c>
      <c r="Q4" s="1" t="s">
        <v>139</v>
      </c>
      <c r="R4" s="4">
        <v>45060</v>
      </c>
      <c r="S4" s="1" t="s">
        <v>222</v>
      </c>
    </row>
    <row r="5" spans="1:19" ht="17.25" x14ac:dyDescent="0.25">
      <c r="A5" s="2" t="s">
        <v>5</v>
      </c>
      <c r="B5" s="3" t="s">
        <v>102</v>
      </c>
      <c r="C5" s="1">
        <v>1106</v>
      </c>
      <c r="D5" s="1" t="s">
        <v>129</v>
      </c>
      <c r="E5" s="1" t="s">
        <v>130</v>
      </c>
      <c r="F5" s="1" t="s">
        <v>131</v>
      </c>
      <c r="G5" s="1" t="s">
        <v>122</v>
      </c>
      <c r="H5" s="1" t="s">
        <v>123</v>
      </c>
      <c r="I5" s="1" t="s">
        <v>132</v>
      </c>
      <c r="J5" s="1" t="s">
        <v>149</v>
      </c>
      <c r="K5" s="1" t="s">
        <v>133</v>
      </c>
      <c r="L5" s="1" t="s">
        <v>137</v>
      </c>
      <c r="M5" s="1" t="s">
        <v>134</v>
      </c>
      <c r="N5" s="1">
        <v>10</v>
      </c>
      <c r="O5" s="1" t="s">
        <v>125</v>
      </c>
      <c r="P5" s="1" t="s">
        <v>138</v>
      </c>
      <c r="Q5" s="1" t="s">
        <v>139</v>
      </c>
      <c r="R5" s="4">
        <v>45060</v>
      </c>
      <c r="S5" s="1" t="s">
        <v>222</v>
      </c>
    </row>
    <row r="6" spans="1:19" ht="17.25" x14ac:dyDescent="0.25">
      <c r="A6" s="2" t="s">
        <v>6</v>
      </c>
      <c r="B6" s="3" t="s">
        <v>102</v>
      </c>
      <c r="C6" s="1">
        <v>1106</v>
      </c>
      <c r="D6" s="1" t="s">
        <v>129</v>
      </c>
      <c r="E6" s="1" t="s">
        <v>130</v>
      </c>
      <c r="F6" s="1" t="s">
        <v>131</v>
      </c>
      <c r="G6" s="1" t="s">
        <v>122</v>
      </c>
      <c r="H6" s="1" t="s">
        <v>123</v>
      </c>
      <c r="I6" s="1" t="s">
        <v>132</v>
      </c>
      <c r="J6" s="1" t="s">
        <v>149</v>
      </c>
      <c r="K6" s="1" t="s">
        <v>133</v>
      </c>
      <c r="L6" s="1" t="s">
        <v>137</v>
      </c>
      <c r="M6" s="1" t="s">
        <v>134</v>
      </c>
      <c r="N6" s="1">
        <v>10</v>
      </c>
      <c r="O6" s="1" t="s">
        <v>125</v>
      </c>
      <c r="P6" s="1" t="s">
        <v>138</v>
      </c>
      <c r="Q6" s="1" t="s">
        <v>139</v>
      </c>
      <c r="R6" s="4">
        <v>45060</v>
      </c>
      <c r="S6" s="1" t="s">
        <v>222</v>
      </c>
    </row>
    <row r="7" spans="1:19" ht="17.25" x14ac:dyDescent="0.25">
      <c r="A7" s="2" t="s">
        <v>7</v>
      </c>
      <c r="B7" s="3" t="s">
        <v>102</v>
      </c>
      <c r="C7" s="1">
        <v>577</v>
      </c>
      <c r="D7" s="1" t="s">
        <v>129</v>
      </c>
      <c r="E7" s="1" t="s">
        <v>130</v>
      </c>
      <c r="F7" s="1" t="s">
        <v>122</v>
      </c>
      <c r="G7" s="1" t="s">
        <v>140</v>
      </c>
      <c r="H7" s="1" t="s">
        <v>123</v>
      </c>
      <c r="I7" s="1" t="s">
        <v>132</v>
      </c>
      <c r="J7" s="1" t="s">
        <v>149</v>
      </c>
      <c r="K7" s="1" t="s">
        <v>141</v>
      </c>
      <c r="L7" s="1" t="s">
        <v>142</v>
      </c>
      <c r="M7" s="1" t="s">
        <v>143</v>
      </c>
      <c r="N7" s="1">
        <v>12</v>
      </c>
      <c r="O7" s="1" t="s">
        <v>125</v>
      </c>
      <c r="P7" s="1" t="s">
        <v>138</v>
      </c>
      <c r="Q7" s="1" t="s">
        <v>139</v>
      </c>
      <c r="R7" s="4">
        <v>45061</v>
      </c>
      <c r="S7" s="1" t="s">
        <v>222</v>
      </c>
    </row>
    <row r="8" spans="1:19" ht="17.25" x14ac:dyDescent="0.25">
      <c r="A8" s="2" t="s">
        <v>8</v>
      </c>
      <c r="B8" s="3" t="s">
        <v>101</v>
      </c>
      <c r="C8" s="1">
        <v>577</v>
      </c>
      <c r="D8" s="1" t="s">
        <v>129</v>
      </c>
      <c r="E8" s="1" t="s">
        <v>130</v>
      </c>
      <c r="F8" s="1" t="s">
        <v>122</v>
      </c>
      <c r="G8" s="1" t="s">
        <v>140</v>
      </c>
      <c r="H8" s="1" t="s">
        <v>123</v>
      </c>
      <c r="I8" s="1" t="s">
        <v>132</v>
      </c>
      <c r="J8" s="1" t="s">
        <v>149</v>
      </c>
      <c r="K8" s="1" t="s">
        <v>141</v>
      </c>
      <c r="L8" s="1" t="s">
        <v>142</v>
      </c>
      <c r="M8" s="1" t="s">
        <v>143</v>
      </c>
      <c r="N8" s="1">
        <v>12</v>
      </c>
      <c r="O8" s="1" t="s">
        <v>125</v>
      </c>
      <c r="P8" s="1" t="s">
        <v>138</v>
      </c>
      <c r="Q8" s="1" t="s">
        <v>139</v>
      </c>
      <c r="R8" s="4">
        <v>45061</v>
      </c>
      <c r="S8" s="1" t="s">
        <v>222</v>
      </c>
    </row>
    <row r="9" spans="1:19" ht="17.25" x14ac:dyDescent="0.25">
      <c r="A9" s="2" t="s">
        <v>9</v>
      </c>
      <c r="B9" s="3" t="s">
        <v>101</v>
      </c>
      <c r="C9" s="1">
        <v>577</v>
      </c>
      <c r="D9" s="1" t="s">
        <v>129</v>
      </c>
      <c r="E9" s="1" t="s">
        <v>130</v>
      </c>
      <c r="F9" s="1" t="s">
        <v>122</v>
      </c>
      <c r="G9" s="1" t="s">
        <v>140</v>
      </c>
      <c r="H9" s="1" t="s">
        <v>123</v>
      </c>
      <c r="I9" s="1" t="s">
        <v>132</v>
      </c>
      <c r="J9" s="1" t="s">
        <v>149</v>
      </c>
      <c r="K9" s="1" t="s">
        <v>141</v>
      </c>
      <c r="L9" s="1" t="s">
        <v>142</v>
      </c>
      <c r="M9" s="1" t="s">
        <v>143</v>
      </c>
      <c r="N9" s="1">
        <v>12</v>
      </c>
      <c r="O9" s="1" t="s">
        <v>125</v>
      </c>
      <c r="P9" s="1" t="s">
        <v>138</v>
      </c>
      <c r="Q9" s="1" t="s">
        <v>139</v>
      </c>
      <c r="R9" s="4">
        <v>45061</v>
      </c>
      <c r="S9" s="1" t="s">
        <v>222</v>
      </c>
    </row>
    <row r="10" spans="1:19" x14ac:dyDescent="0.25">
      <c r="A10" s="2" t="s">
        <v>10</v>
      </c>
      <c r="B10" s="3" t="s">
        <v>100</v>
      </c>
      <c r="C10" s="1">
        <v>280</v>
      </c>
      <c r="D10" s="1" t="s">
        <v>120</v>
      </c>
      <c r="E10" s="1" t="s">
        <v>125</v>
      </c>
      <c r="F10" s="1" t="s">
        <v>125</v>
      </c>
      <c r="G10" s="1" t="s">
        <v>125</v>
      </c>
      <c r="H10" s="1" t="s">
        <v>145</v>
      </c>
      <c r="I10" s="1" t="s">
        <v>146</v>
      </c>
      <c r="J10" s="1" t="s">
        <v>125</v>
      </c>
      <c r="K10" s="1" t="s">
        <v>147</v>
      </c>
      <c r="L10" s="1" t="s">
        <v>125</v>
      </c>
      <c r="M10" s="1" t="s">
        <v>125</v>
      </c>
      <c r="N10" s="1" t="s">
        <v>125</v>
      </c>
      <c r="O10" s="1" t="s">
        <v>125</v>
      </c>
      <c r="P10" s="1" t="s">
        <v>138</v>
      </c>
      <c r="Q10" s="1" t="s">
        <v>144</v>
      </c>
      <c r="R10" s="4">
        <v>45052</v>
      </c>
      <c r="S10" s="1" t="s">
        <v>222</v>
      </c>
    </row>
    <row r="11" spans="1:19" x14ac:dyDescent="0.25">
      <c r="A11" s="2" t="s">
        <v>11</v>
      </c>
      <c r="B11" s="3" t="s">
        <v>100</v>
      </c>
      <c r="C11" s="1">
        <v>280</v>
      </c>
      <c r="D11" s="1" t="s">
        <v>120</v>
      </c>
      <c r="E11" s="1" t="s">
        <v>125</v>
      </c>
      <c r="F11" s="1" t="s">
        <v>125</v>
      </c>
      <c r="G11" s="1" t="s">
        <v>125</v>
      </c>
      <c r="H11" s="1" t="s">
        <v>145</v>
      </c>
      <c r="I11" s="1" t="s">
        <v>146</v>
      </c>
      <c r="J11" s="1" t="s">
        <v>125</v>
      </c>
      <c r="K11" s="1" t="s">
        <v>147</v>
      </c>
      <c r="L11" s="1" t="s">
        <v>125</v>
      </c>
      <c r="M11" s="1" t="s">
        <v>125</v>
      </c>
      <c r="N11" s="1" t="s">
        <v>125</v>
      </c>
      <c r="O11" s="1" t="s">
        <v>125</v>
      </c>
      <c r="P11" s="1" t="s">
        <v>138</v>
      </c>
      <c r="Q11" s="1" t="s">
        <v>144</v>
      </c>
      <c r="R11" s="4">
        <v>45052</v>
      </c>
      <c r="S11" s="1" t="s">
        <v>222</v>
      </c>
    </row>
    <row r="12" spans="1:19" x14ac:dyDescent="0.25">
      <c r="A12" s="2" t="s">
        <v>12</v>
      </c>
      <c r="B12" s="3" t="s">
        <v>100</v>
      </c>
      <c r="C12" s="1">
        <v>280</v>
      </c>
      <c r="D12" s="1" t="s">
        <v>120</v>
      </c>
      <c r="E12" s="1" t="s">
        <v>125</v>
      </c>
      <c r="F12" s="1" t="s">
        <v>125</v>
      </c>
      <c r="G12" s="1" t="s">
        <v>125</v>
      </c>
      <c r="H12" s="1" t="s">
        <v>145</v>
      </c>
      <c r="I12" s="1" t="s">
        <v>146</v>
      </c>
      <c r="J12" s="1" t="s">
        <v>125</v>
      </c>
      <c r="K12" s="1" t="s">
        <v>147</v>
      </c>
      <c r="L12" s="1" t="s">
        <v>125</v>
      </c>
      <c r="M12" s="1" t="s">
        <v>125</v>
      </c>
      <c r="N12" s="1" t="s">
        <v>125</v>
      </c>
      <c r="O12" s="1" t="s">
        <v>125</v>
      </c>
      <c r="P12" s="1" t="s">
        <v>138</v>
      </c>
      <c r="Q12" s="1" t="s">
        <v>144</v>
      </c>
      <c r="R12" s="4">
        <v>45052</v>
      </c>
      <c r="S12" s="1" t="s">
        <v>222</v>
      </c>
    </row>
    <row r="13" spans="1:19" x14ac:dyDescent="0.25">
      <c r="A13" s="2" t="s">
        <v>13</v>
      </c>
      <c r="B13" s="3" t="s">
        <v>101</v>
      </c>
      <c r="C13" s="1">
        <v>367</v>
      </c>
      <c r="D13" s="1" t="s">
        <v>120</v>
      </c>
      <c r="E13" s="1" t="s">
        <v>121</v>
      </c>
      <c r="F13" s="1" t="s">
        <v>122</v>
      </c>
      <c r="G13" s="1" t="s">
        <v>122</v>
      </c>
      <c r="H13" s="1" t="s">
        <v>123</v>
      </c>
      <c r="I13" s="1" t="s">
        <v>132</v>
      </c>
      <c r="J13" s="1" t="s">
        <v>148</v>
      </c>
      <c r="K13" s="1" t="s">
        <v>147</v>
      </c>
      <c r="L13" s="1" t="s">
        <v>150</v>
      </c>
      <c r="M13" s="1">
        <v>0.75</v>
      </c>
      <c r="N13" s="1">
        <v>13.2</v>
      </c>
      <c r="O13" s="1" t="s">
        <v>125</v>
      </c>
      <c r="P13" s="1" t="s">
        <v>138</v>
      </c>
      <c r="Q13" s="1" t="s">
        <v>144</v>
      </c>
      <c r="R13" s="4">
        <v>45066</v>
      </c>
      <c r="S13" s="1" t="s">
        <v>222</v>
      </c>
    </row>
    <row r="14" spans="1:19" x14ac:dyDescent="0.25">
      <c r="A14" s="2" t="s">
        <v>14</v>
      </c>
      <c r="B14" s="3" t="s">
        <v>101</v>
      </c>
      <c r="C14" s="1">
        <v>367</v>
      </c>
      <c r="D14" s="1" t="s">
        <v>120</v>
      </c>
      <c r="E14" s="1" t="s">
        <v>121</v>
      </c>
      <c r="F14" s="1" t="s">
        <v>122</v>
      </c>
      <c r="G14" s="1" t="s">
        <v>122</v>
      </c>
      <c r="H14" s="1" t="s">
        <v>123</v>
      </c>
      <c r="I14" s="1" t="s">
        <v>132</v>
      </c>
      <c r="J14" s="1" t="s">
        <v>148</v>
      </c>
      <c r="K14" s="1" t="s">
        <v>147</v>
      </c>
      <c r="L14" s="1" t="s">
        <v>150</v>
      </c>
      <c r="M14" s="1">
        <v>0.75</v>
      </c>
      <c r="N14" s="1">
        <v>13.2</v>
      </c>
      <c r="O14" s="1" t="s">
        <v>125</v>
      </c>
      <c r="P14" s="1" t="s">
        <v>138</v>
      </c>
      <c r="Q14" s="1" t="s">
        <v>144</v>
      </c>
      <c r="R14" s="4">
        <v>45066</v>
      </c>
      <c r="S14" s="1" t="s">
        <v>222</v>
      </c>
    </row>
    <row r="15" spans="1:19" x14ac:dyDescent="0.25">
      <c r="A15" s="2" t="s">
        <v>15</v>
      </c>
      <c r="B15" s="3" t="s">
        <v>101</v>
      </c>
      <c r="C15" s="1">
        <v>383</v>
      </c>
      <c r="D15" s="1" t="s">
        <v>120</v>
      </c>
      <c r="E15" s="1" t="s">
        <v>152</v>
      </c>
      <c r="F15" s="1" t="s">
        <v>122</v>
      </c>
      <c r="G15" s="1" t="s">
        <v>140</v>
      </c>
      <c r="H15" s="1" t="s">
        <v>168</v>
      </c>
      <c r="I15" s="1" t="s">
        <v>132</v>
      </c>
      <c r="J15" s="1" t="s">
        <v>153</v>
      </c>
      <c r="K15" s="1" t="s">
        <v>147</v>
      </c>
      <c r="L15" s="1" t="s">
        <v>154</v>
      </c>
      <c r="M15" s="1">
        <v>0.5</v>
      </c>
      <c r="N15" s="1" t="s">
        <v>125</v>
      </c>
      <c r="O15" s="1" t="s">
        <v>125</v>
      </c>
      <c r="P15" s="1" t="s">
        <v>138</v>
      </c>
      <c r="Q15" s="1" t="s">
        <v>127</v>
      </c>
      <c r="R15" s="4">
        <v>45075</v>
      </c>
      <c r="S15" s="1" t="s">
        <v>222</v>
      </c>
    </row>
    <row r="16" spans="1:19" x14ac:dyDescent="0.25">
      <c r="A16" s="2" t="s">
        <v>16</v>
      </c>
      <c r="B16" s="3" t="s">
        <v>101</v>
      </c>
      <c r="C16" s="1">
        <v>1338</v>
      </c>
      <c r="D16" s="1" t="s">
        <v>155</v>
      </c>
      <c r="E16" s="1" t="s">
        <v>156</v>
      </c>
      <c r="F16" s="1" t="s">
        <v>131</v>
      </c>
      <c r="G16" s="1" t="s">
        <v>140</v>
      </c>
      <c r="H16" s="1" t="s">
        <v>123</v>
      </c>
      <c r="I16" s="1" t="s">
        <v>132</v>
      </c>
      <c r="J16" s="1" t="s">
        <v>149</v>
      </c>
      <c r="K16" s="1" t="s">
        <v>157</v>
      </c>
      <c r="L16" s="1" t="s">
        <v>125</v>
      </c>
      <c r="M16" s="1" t="s">
        <v>125</v>
      </c>
      <c r="N16" s="1">
        <v>14.3</v>
      </c>
      <c r="O16" s="1">
        <v>6.64</v>
      </c>
      <c r="P16" s="1" t="s">
        <v>138</v>
      </c>
      <c r="Q16" s="1" t="s">
        <v>158</v>
      </c>
      <c r="R16" s="4">
        <v>45071</v>
      </c>
      <c r="S16" s="1" t="s">
        <v>186</v>
      </c>
    </row>
    <row r="17" spans="1:19" x14ac:dyDescent="0.25">
      <c r="A17" s="2" t="s">
        <v>17</v>
      </c>
      <c r="B17" s="3" t="s">
        <v>101</v>
      </c>
      <c r="C17" s="1">
        <v>1338</v>
      </c>
      <c r="D17" s="1" t="s">
        <v>155</v>
      </c>
      <c r="E17" s="1" t="s">
        <v>156</v>
      </c>
      <c r="F17" s="1" t="s">
        <v>131</v>
      </c>
      <c r="G17" s="1" t="s">
        <v>140</v>
      </c>
      <c r="H17" s="1" t="s">
        <v>123</v>
      </c>
      <c r="I17" s="1" t="s">
        <v>132</v>
      </c>
      <c r="J17" s="1" t="s">
        <v>149</v>
      </c>
      <c r="K17" s="1" t="s">
        <v>157</v>
      </c>
      <c r="L17" s="1" t="s">
        <v>125</v>
      </c>
      <c r="M17" s="1" t="s">
        <v>125</v>
      </c>
      <c r="N17" s="1">
        <v>14.3</v>
      </c>
      <c r="O17" s="1">
        <v>6.64</v>
      </c>
      <c r="P17" s="1" t="s">
        <v>138</v>
      </c>
      <c r="Q17" s="1" t="s">
        <v>158</v>
      </c>
      <c r="R17" s="4">
        <v>45071</v>
      </c>
      <c r="S17" s="1" t="s">
        <v>186</v>
      </c>
    </row>
    <row r="18" spans="1:19" x14ac:dyDescent="0.25">
      <c r="A18" s="2" t="s">
        <v>18</v>
      </c>
      <c r="B18" s="3" t="s">
        <v>102</v>
      </c>
      <c r="C18" s="1">
        <v>1338</v>
      </c>
      <c r="D18" s="1" t="s">
        <v>155</v>
      </c>
      <c r="E18" s="1" t="s">
        <v>156</v>
      </c>
      <c r="F18" s="1" t="s">
        <v>131</v>
      </c>
      <c r="G18" s="1" t="s">
        <v>140</v>
      </c>
      <c r="H18" s="1" t="s">
        <v>123</v>
      </c>
      <c r="I18" s="1" t="s">
        <v>132</v>
      </c>
      <c r="J18" s="1" t="s">
        <v>149</v>
      </c>
      <c r="K18" s="1" t="s">
        <v>157</v>
      </c>
      <c r="L18" s="1" t="s">
        <v>125</v>
      </c>
      <c r="M18" s="1" t="s">
        <v>125</v>
      </c>
      <c r="N18" s="1">
        <v>14.3</v>
      </c>
      <c r="O18" s="1">
        <v>6.64</v>
      </c>
      <c r="P18" s="1" t="s">
        <v>138</v>
      </c>
      <c r="Q18" s="1" t="s">
        <v>158</v>
      </c>
      <c r="R18" s="4">
        <v>45071</v>
      </c>
      <c r="S18" s="1" t="s">
        <v>186</v>
      </c>
    </row>
    <row r="19" spans="1:19" x14ac:dyDescent="0.25">
      <c r="A19" s="2" t="s">
        <v>19</v>
      </c>
      <c r="B19" s="3" t="s">
        <v>101</v>
      </c>
      <c r="C19" s="1">
        <v>1338</v>
      </c>
      <c r="D19" s="1" t="s">
        <v>155</v>
      </c>
      <c r="E19" s="1" t="s">
        <v>156</v>
      </c>
      <c r="F19" s="1" t="s">
        <v>131</v>
      </c>
      <c r="G19" s="1" t="s">
        <v>140</v>
      </c>
      <c r="H19" s="1" t="s">
        <v>123</v>
      </c>
      <c r="I19" s="1" t="s">
        <v>132</v>
      </c>
      <c r="J19" s="1" t="s">
        <v>149</v>
      </c>
      <c r="K19" s="1" t="s">
        <v>157</v>
      </c>
      <c r="L19" s="1" t="s">
        <v>125</v>
      </c>
      <c r="M19" s="1" t="s">
        <v>125</v>
      </c>
      <c r="N19" s="1">
        <v>14.3</v>
      </c>
      <c r="O19" s="1">
        <v>6.64</v>
      </c>
      <c r="P19" s="1" t="s">
        <v>138</v>
      </c>
      <c r="Q19" s="1" t="s">
        <v>158</v>
      </c>
      <c r="R19" s="4">
        <v>45071</v>
      </c>
      <c r="S19" s="1" t="s">
        <v>186</v>
      </c>
    </row>
    <row r="20" spans="1:19" x14ac:dyDescent="0.25">
      <c r="A20" s="2" t="s">
        <v>20</v>
      </c>
      <c r="B20" s="3" t="s">
        <v>101</v>
      </c>
      <c r="C20" s="1">
        <v>1338</v>
      </c>
      <c r="D20" s="1" t="s">
        <v>155</v>
      </c>
      <c r="E20" s="1" t="s">
        <v>156</v>
      </c>
      <c r="F20" s="1" t="s">
        <v>131</v>
      </c>
      <c r="G20" s="1" t="s">
        <v>140</v>
      </c>
      <c r="H20" s="1" t="s">
        <v>123</v>
      </c>
      <c r="I20" s="1" t="s">
        <v>132</v>
      </c>
      <c r="J20" s="1" t="s">
        <v>149</v>
      </c>
      <c r="K20" s="1" t="s">
        <v>157</v>
      </c>
      <c r="L20" s="1" t="s">
        <v>125</v>
      </c>
      <c r="M20" s="1" t="s">
        <v>125</v>
      </c>
      <c r="N20" s="1">
        <v>14.3</v>
      </c>
      <c r="O20" s="1">
        <v>6.64</v>
      </c>
      <c r="P20" s="1" t="s">
        <v>138</v>
      </c>
      <c r="Q20" s="1" t="s">
        <v>158</v>
      </c>
      <c r="R20" s="4">
        <v>45071</v>
      </c>
      <c r="S20" s="1" t="s">
        <v>186</v>
      </c>
    </row>
    <row r="21" spans="1:19" x14ac:dyDescent="0.25">
      <c r="A21" s="2" t="s">
        <v>21</v>
      </c>
      <c r="B21" s="3">
        <v>10</v>
      </c>
      <c r="C21" s="1">
        <v>540</v>
      </c>
      <c r="D21" s="1" t="s">
        <v>120</v>
      </c>
      <c r="E21" s="1" t="s">
        <v>156</v>
      </c>
      <c r="F21" s="1" t="s">
        <v>122</v>
      </c>
      <c r="G21" s="1" t="s">
        <v>159</v>
      </c>
      <c r="H21" s="1" t="s">
        <v>160</v>
      </c>
      <c r="I21" s="1" t="s">
        <v>161</v>
      </c>
      <c r="J21" s="1" t="s">
        <v>153</v>
      </c>
      <c r="K21" s="1" t="s">
        <v>124</v>
      </c>
      <c r="L21" s="1" t="s">
        <v>163</v>
      </c>
      <c r="M21" s="1" t="s">
        <v>151</v>
      </c>
      <c r="N21" s="1">
        <v>10</v>
      </c>
      <c r="O21" s="1">
        <v>7</v>
      </c>
      <c r="P21" s="1" t="s">
        <v>166</v>
      </c>
      <c r="Q21" s="1" t="s">
        <v>167</v>
      </c>
      <c r="R21" s="4">
        <v>45069</v>
      </c>
      <c r="S21" s="1" t="s">
        <v>222</v>
      </c>
    </row>
    <row r="22" spans="1:19" x14ac:dyDescent="0.25">
      <c r="A22" s="2" t="s">
        <v>22</v>
      </c>
      <c r="B22" s="3">
        <v>10</v>
      </c>
      <c r="C22" s="1">
        <v>540</v>
      </c>
      <c r="D22" s="1" t="s">
        <v>120</v>
      </c>
      <c r="E22" s="1" t="s">
        <v>156</v>
      </c>
      <c r="F22" s="1" t="s">
        <v>122</v>
      </c>
      <c r="G22" s="1" t="s">
        <v>159</v>
      </c>
      <c r="H22" s="1" t="s">
        <v>160</v>
      </c>
      <c r="I22" s="1" t="s">
        <v>161</v>
      </c>
      <c r="J22" s="1" t="s">
        <v>153</v>
      </c>
      <c r="K22" s="1" t="s">
        <v>124</v>
      </c>
      <c r="L22" s="1" t="s">
        <v>163</v>
      </c>
      <c r="M22" s="1" t="s">
        <v>151</v>
      </c>
      <c r="N22" s="1">
        <v>10</v>
      </c>
      <c r="O22" s="1">
        <v>7</v>
      </c>
      <c r="P22" s="1" t="s">
        <v>166</v>
      </c>
      <c r="Q22" s="1" t="s">
        <v>167</v>
      </c>
      <c r="R22" s="4">
        <v>45069</v>
      </c>
      <c r="S22" s="1" t="s">
        <v>222</v>
      </c>
    </row>
    <row r="23" spans="1:19" x14ac:dyDescent="0.25">
      <c r="A23" s="2" t="s">
        <v>23</v>
      </c>
      <c r="B23" s="3">
        <v>10</v>
      </c>
      <c r="C23" s="1">
        <v>540</v>
      </c>
      <c r="D23" s="1" t="s">
        <v>120</v>
      </c>
      <c r="E23" s="1" t="s">
        <v>156</v>
      </c>
      <c r="F23" s="1" t="s">
        <v>122</v>
      </c>
      <c r="G23" s="1" t="s">
        <v>159</v>
      </c>
      <c r="H23" s="1" t="s">
        <v>160</v>
      </c>
      <c r="I23" s="1" t="s">
        <v>161</v>
      </c>
      <c r="J23" s="1" t="s">
        <v>153</v>
      </c>
      <c r="K23" s="1" t="s">
        <v>124</v>
      </c>
      <c r="L23" s="1" t="s">
        <v>163</v>
      </c>
      <c r="M23" s="1" t="s">
        <v>151</v>
      </c>
      <c r="N23" s="1">
        <v>10</v>
      </c>
      <c r="O23" s="1">
        <v>7</v>
      </c>
      <c r="P23" s="1" t="s">
        <v>166</v>
      </c>
      <c r="Q23" s="1" t="s">
        <v>167</v>
      </c>
      <c r="R23" s="4">
        <v>45069</v>
      </c>
      <c r="S23" s="1" t="s">
        <v>222</v>
      </c>
    </row>
    <row r="24" spans="1:19" x14ac:dyDescent="0.25">
      <c r="A24" s="2" t="s">
        <v>24</v>
      </c>
      <c r="B24" s="3" t="s">
        <v>100</v>
      </c>
      <c r="C24" s="1">
        <v>248</v>
      </c>
      <c r="D24" s="1" t="s">
        <v>120</v>
      </c>
      <c r="E24" s="1" t="s">
        <v>156</v>
      </c>
      <c r="F24" s="1" t="s">
        <v>122</v>
      </c>
      <c r="G24" s="1" t="s">
        <v>122</v>
      </c>
      <c r="H24" s="1" t="s">
        <v>168</v>
      </c>
      <c r="I24" s="1" t="s">
        <v>132</v>
      </c>
      <c r="J24" s="1" t="s">
        <v>153</v>
      </c>
      <c r="K24" s="1" t="s">
        <v>147</v>
      </c>
      <c r="L24" s="1" t="s">
        <v>125</v>
      </c>
      <c r="M24" s="1" t="s">
        <v>125</v>
      </c>
      <c r="N24" s="1">
        <v>15.7</v>
      </c>
      <c r="O24" s="1">
        <v>8.3000000000000007</v>
      </c>
      <c r="P24" s="1" t="s">
        <v>138</v>
      </c>
      <c r="Q24" s="1" t="s">
        <v>158</v>
      </c>
      <c r="R24" s="4">
        <v>45090</v>
      </c>
      <c r="S24" s="1" t="s">
        <v>185</v>
      </c>
    </row>
    <row r="25" spans="1:19" x14ac:dyDescent="0.25">
      <c r="A25" s="2" t="s">
        <v>25</v>
      </c>
      <c r="B25" s="3" t="s">
        <v>101</v>
      </c>
      <c r="C25" s="1">
        <v>413</v>
      </c>
      <c r="D25" s="1" t="s">
        <v>120</v>
      </c>
      <c r="E25" s="1" t="s">
        <v>121</v>
      </c>
      <c r="F25" s="1" t="s">
        <v>122</v>
      </c>
      <c r="G25" s="1" t="s">
        <v>122</v>
      </c>
      <c r="H25" s="1" t="s">
        <v>123</v>
      </c>
      <c r="I25" s="1" t="s">
        <v>146</v>
      </c>
      <c r="J25" s="1" t="s">
        <v>149</v>
      </c>
      <c r="K25" s="1" t="s">
        <v>147</v>
      </c>
      <c r="L25" s="1" t="s">
        <v>169</v>
      </c>
      <c r="M25" s="1" t="s">
        <v>170</v>
      </c>
      <c r="N25" s="1">
        <v>19</v>
      </c>
      <c r="O25" s="1" t="s">
        <v>125</v>
      </c>
      <c r="P25" s="1" t="s">
        <v>171</v>
      </c>
      <c r="Q25" s="1" t="s">
        <v>172</v>
      </c>
      <c r="R25" s="4">
        <v>45100</v>
      </c>
      <c r="S25" s="1" t="s">
        <v>222</v>
      </c>
    </row>
    <row r="26" spans="1:19" x14ac:dyDescent="0.25">
      <c r="A26" s="2" t="s">
        <v>26</v>
      </c>
      <c r="B26" s="3" t="s">
        <v>101</v>
      </c>
      <c r="C26" s="1">
        <v>360</v>
      </c>
      <c r="D26" s="1" t="s">
        <v>120</v>
      </c>
      <c r="E26" s="1" t="s">
        <v>121</v>
      </c>
      <c r="F26" s="1" t="s">
        <v>131</v>
      </c>
      <c r="G26" s="1" t="s">
        <v>122</v>
      </c>
      <c r="H26" s="1" t="s">
        <v>160</v>
      </c>
      <c r="I26" s="1" t="s">
        <v>146</v>
      </c>
      <c r="J26" s="1" t="s">
        <v>153</v>
      </c>
      <c r="K26" s="1" t="s">
        <v>147</v>
      </c>
      <c r="L26" s="1" t="s">
        <v>163</v>
      </c>
      <c r="M26" s="1" t="s">
        <v>173</v>
      </c>
      <c r="N26" s="1">
        <v>17</v>
      </c>
      <c r="O26" s="1" t="s">
        <v>125</v>
      </c>
      <c r="P26" s="1" t="s">
        <v>171</v>
      </c>
      <c r="Q26" s="1" t="s">
        <v>158</v>
      </c>
      <c r="R26" s="4">
        <v>45102</v>
      </c>
      <c r="S26" s="1" t="s">
        <v>222</v>
      </c>
    </row>
    <row r="27" spans="1:19" x14ac:dyDescent="0.25">
      <c r="A27" s="2" t="s">
        <v>27</v>
      </c>
      <c r="B27" s="3" t="s">
        <v>103</v>
      </c>
      <c r="C27" s="1">
        <v>994</v>
      </c>
      <c r="D27" s="1" t="s">
        <v>155</v>
      </c>
      <c r="E27" s="1" t="s">
        <v>146</v>
      </c>
      <c r="F27" s="1" t="s">
        <v>131</v>
      </c>
      <c r="G27" s="1" t="s">
        <v>122</v>
      </c>
      <c r="H27" s="1" t="s">
        <v>160</v>
      </c>
      <c r="I27" s="1" t="s">
        <v>132</v>
      </c>
      <c r="J27" s="1" t="s">
        <v>153</v>
      </c>
      <c r="K27" s="1" t="s">
        <v>174</v>
      </c>
      <c r="L27" s="1" t="s">
        <v>125</v>
      </c>
      <c r="M27" s="1" t="s">
        <v>125</v>
      </c>
      <c r="N27" s="1" t="s">
        <v>125</v>
      </c>
      <c r="O27" s="1" t="s">
        <v>125</v>
      </c>
      <c r="P27" s="1" t="s">
        <v>138</v>
      </c>
      <c r="Q27" s="1" t="s">
        <v>127</v>
      </c>
      <c r="R27" s="4">
        <v>45104</v>
      </c>
      <c r="S27" s="1" t="s">
        <v>185</v>
      </c>
    </row>
    <row r="28" spans="1:19" x14ac:dyDescent="0.25">
      <c r="A28" s="2" t="s">
        <v>28</v>
      </c>
      <c r="B28" s="3" t="s">
        <v>101</v>
      </c>
      <c r="C28" s="1">
        <v>994</v>
      </c>
      <c r="D28" s="1" t="s">
        <v>155</v>
      </c>
      <c r="E28" s="1" t="s">
        <v>146</v>
      </c>
      <c r="F28" s="1" t="s">
        <v>131</v>
      </c>
      <c r="G28" s="1" t="s">
        <v>122</v>
      </c>
      <c r="H28" s="1" t="s">
        <v>160</v>
      </c>
      <c r="I28" s="1" t="s">
        <v>132</v>
      </c>
      <c r="J28" s="1" t="s">
        <v>153</v>
      </c>
      <c r="K28" s="1" t="s">
        <v>174</v>
      </c>
      <c r="L28" s="1" t="s">
        <v>125</v>
      </c>
      <c r="M28" s="1" t="s">
        <v>125</v>
      </c>
      <c r="N28" s="1" t="s">
        <v>125</v>
      </c>
      <c r="O28" s="1" t="s">
        <v>125</v>
      </c>
      <c r="P28" s="1" t="s">
        <v>138</v>
      </c>
      <c r="Q28" s="1" t="s">
        <v>127</v>
      </c>
      <c r="R28" s="4">
        <v>45104</v>
      </c>
      <c r="S28" s="1" t="s">
        <v>185</v>
      </c>
    </row>
    <row r="29" spans="1:19" x14ac:dyDescent="0.25">
      <c r="A29" s="2" t="s">
        <v>29</v>
      </c>
      <c r="B29" s="3" t="s">
        <v>101</v>
      </c>
      <c r="C29" s="1">
        <v>994</v>
      </c>
      <c r="D29" s="1" t="s">
        <v>155</v>
      </c>
      <c r="E29" s="1" t="s">
        <v>146</v>
      </c>
      <c r="F29" s="1" t="s">
        <v>131</v>
      </c>
      <c r="G29" s="1" t="s">
        <v>122</v>
      </c>
      <c r="H29" s="1" t="s">
        <v>160</v>
      </c>
      <c r="I29" s="1" t="s">
        <v>132</v>
      </c>
      <c r="J29" s="1" t="s">
        <v>153</v>
      </c>
      <c r="K29" s="1" t="s">
        <v>174</v>
      </c>
      <c r="L29" s="1" t="s">
        <v>125</v>
      </c>
      <c r="M29" s="1" t="s">
        <v>125</v>
      </c>
      <c r="N29" s="1" t="s">
        <v>125</v>
      </c>
      <c r="O29" s="1" t="s">
        <v>125</v>
      </c>
      <c r="P29" s="1" t="s">
        <v>138</v>
      </c>
      <c r="Q29" s="1" t="s">
        <v>127</v>
      </c>
      <c r="R29" s="4">
        <v>45104</v>
      </c>
      <c r="S29" s="1" t="s">
        <v>185</v>
      </c>
    </row>
    <row r="30" spans="1:19" x14ac:dyDescent="0.25">
      <c r="A30" s="2" t="s">
        <v>30</v>
      </c>
      <c r="B30" s="3" t="s">
        <v>101</v>
      </c>
      <c r="C30" s="1">
        <v>994</v>
      </c>
      <c r="D30" s="1" t="s">
        <v>155</v>
      </c>
      <c r="E30" s="1" t="s">
        <v>146</v>
      </c>
      <c r="F30" s="1" t="s">
        <v>131</v>
      </c>
      <c r="G30" s="1" t="s">
        <v>122</v>
      </c>
      <c r="H30" s="1" t="s">
        <v>160</v>
      </c>
      <c r="I30" s="1" t="s">
        <v>132</v>
      </c>
      <c r="J30" s="1" t="s">
        <v>153</v>
      </c>
      <c r="K30" s="1" t="s">
        <v>174</v>
      </c>
      <c r="L30" s="1" t="s">
        <v>125</v>
      </c>
      <c r="M30" s="1" t="s">
        <v>125</v>
      </c>
      <c r="N30" s="1" t="s">
        <v>125</v>
      </c>
      <c r="O30" s="1" t="s">
        <v>125</v>
      </c>
      <c r="P30" s="1" t="s">
        <v>138</v>
      </c>
      <c r="Q30" s="1" t="s">
        <v>127</v>
      </c>
      <c r="R30" s="4">
        <v>45104</v>
      </c>
      <c r="S30" s="1" t="s">
        <v>185</v>
      </c>
    </row>
    <row r="31" spans="1:19" x14ac:dyDescent="0.25">
      <c r="A31" s="2" t="s">
        <v>31</v>
      </c>
      <c r="B31" s="3" t="s">
        <v>101</v>
      </c>
      <c r="C31" s="1">
        <v>994</v>
      </c>
      <c r="D31" s="1" t="s">
        <v>155</v>
      </c>
      <c r="E31" s="1" t="s">
        <v>146</v>
      </c>
      <c r="F31" s="1" t="s">
        <v>131</v>
      </c>
      <c r="G31" s="1" t="s">
        <v>122</v>
      </c>
      <c r="H31" s="1" t="s">
        <v>160</v>
      </c>
      <c r="I31" s="1" t="s">
        <v>132</v>
      </c>
      <c r="J31" s="1" t="s">
        <v>153</v>
      </c>
      <c r="K31" s="1" t="s">
        <v>174</v>
      </c>
      <c r="L31" s="1" t="s">
        <v>125</v>
      </c>
      <c r="M31" s="1" t="s">
        <v>125</v>
      </c>
      <c r="N31" s="1" t="s">
        <v>125</v>
      </c>
      <c r="O31" s="1" t="s">
        <v>125</v>
      </c>
      <c r="P31" s="1" t="s">
        <v>138</v>
      </c>
      <c r="Q31" s="1" t="s">
        <v>127</v>
      </c>
      <c r="R31" s="4">
        <v>45104</v>
      </c>
      <c r="S31" s="1" t="s">
        <v>185</v>
      </c>
    </row>
    <row r="32" spans="1:19" x14ac:dyDescent="0.25">
      <c r="A32" s="2" t="s">
        <v>32</v>
      </c>
      <c r="B32" s="3" t="s">
        <v>101</v>
      </c>
      <c r="C32" s="1">
        <v>1796</v>
      </c>
      <c r="D32" s="1" t="s">
        <v>155</v>
      </c>
      <c r="E32" s="1" t="s">
        <v>156</v>
      </c>
      <c r="F32" s="1" t="s">
        <v>122</v>
      </c>
      <c r="G32" s="1" t="s">
        <v>122</v>
      </c>
      <c r="H32" s="1" t="s">
        <v>123</v>
      </c>
      <c r="I32" s="1" t="s">
        <v>162</v>
      </c>
      <c r="J32" s="1" t="s">
        <v>149</v>
      </c>
      <c r="K32" s="1" t="s">
        <v>133</v>
      </c>
      <c r="L32" s="1" t="s">
        <v>125</v>
      </c>
      <c r="M32" s="1" t="s">
        <v>175</v>
      </c>
      <c r="N32" s="1">
        <v>18</v>
      </c>
      <c r="O32" s="1" t="s">
        <v>125</v>
      </c>
      <c r="P32" s="1" t="s">
        <v>138</v>
      </c>
      <c r="Q32" s="1" t="s">
        <v>158</v>
      </c>
      <c r="R32" s="4">
        <v>45105</v>
      </c>
      <c r="S32" s="1" t="s">
        <v>222</v>
      </c>
    </row>
    <row r="33" spans="1:19" x14ac:dyDescent="0.25">
      <c r="A33" s="2" t="s">
        <v>33</v>
      </c>
      <c r="B33" s="3" t="s">
        <v>101</v>
      </c>
      <c r="C33" s="1">
        <v>1796</v>
      </c>
      <c r="D33" s="1" t="s">
        <v>155</v>
      </c>
      <c r="E33" s="1" t="s">
        <v>156</v>
      </c>
      <c r="F33" s="1" t="s">
        <v>122</v>
      </c>
      <c r="G33" s="1" t="s">
        <v>122</v>
      </c>
      <c r="H33" s="1" t="s">
        <v>123</v>
      </c>
      <c r="I33" s="1" t="s">
        <v>162</v>
      </c>
      <c r="J33" s="1" t="s">
        <v>149</v>
      </c>
      <c r="K33" s="1" t="s">
        <v>133</v>
      </c>
      <c r="L33" s="1" t="s">
        <v>125</v>
      </c>
      <c r="M33" s="1" t="s">
        <v>175</v>
      </c>
      <c r="N33" s="1">
        <v>18</v>
      </c>
      <c r="O33" s="1" t="s">
        <v>125</v>
      </c>
      <c r="P33" s="1" t="s">
        <v>138</v>
      </c>
      <c r="Q33" s="1" t="s">
        <v>158</v>
      </c>
      <c r="R33" s="4">
        <v>45105</v>
      </c>
      <c r="S33" s="1" t="s">
        <v>222</v>
      </c>
    </row>
    <row r="34" spans="1:19" x14ac:dyDescent="0.25">
      <c r="A34" s="2" t="s">
        <v>34</v>
      </c>
      <c r="B34" s="3" t="s">
        <v>101</v>
      </c>
      <c r="C34" s="1">
        <v>1796</v>
      </c>
      <c r="D34" s="1" t="s">
        <v>155</v>
      </c>
      <c r="E34" s="1" t="s">
        <v>156</v>
      </c>
      <c r="F34" s="1" t="s">
        <v>122</v>
      </c>
      <c r="G34" s="1" t="s">
        <v>122</v>
      </c>
      <c r="H34" s="1" t="s">
        <v>123</v>
      </c>
      <c r="I34" s="1" t="s">
        <v>162</v>
      </c>
      <c r="J34" s="1" t="s">
        <v>149</v>
      </c>
      <c r="K34" s="1" t="s">
        <v>133</v>
      </c>
      <c r="L34" s="1" t="s">
        <v>125</v>
      </c>
      <c r="M34" s="1" t="s">
        <v>175</v>
      </c>
      <c r="N34" s="1">
        <v>18</v>
      </c>
      <c r="O34" s="1" t="s">
        <v>125</v>
      </c>
      <c r="P34" s="1" t="s">
        <v>138</v>
      </c>
      <c r="Q34" s="1" t="s">
        <v>158</v>
      </c>
      <c r="R34" s="4">
        <v>45105</v>
      </c>
      <c r="S34" s="1" t="s">
        <v>222</v>
      </c>
    </row>
    <row r="35" spans="1:19" x14ac:dyDescent="0.25">
      <c r="A35" s="2" t="s">
        <v>35</v>
      </c>
      <c r="B35" s="3" t="s">
        <v>101</v>
      </c>
      <c r="C35" s="1">
        <v>1796</v>
      </c>
      <c r="D35" s="1" t="s">
        <v>155</v>
      </c>
      <c r="E35" s="1" t="s">
        <v>156</v>
      </c>
      <c r="F35" s="1" t="s">
        <v>122</v>
      </c>
      <c r="G35" s="1" t="s">
        <v>122</v>
      </c>
      <c r="H35" s="1" t="s">
        <v>123</v>
      </c>
      <c r="I35" s="1" t="s">
        <v>162</v>
      </c>
      <c r="J35" s="1" t="s">
        <v>149</v>
      </c>
      <c r="K35" s="1" t="s">
        <v>133</v>
      </c>
      <c r="L35" s="1" t="s">
        <v>125</v>
      </c>
      <c r="M35" s="1" t="s">
        <v>175</v>
      </c>
      <c r="N35" s="1">
        <v>18</v>
      </c>
      <c r="O35" s="1" t="s">
        <v>125</v>
      </c>
      <c r="P35" s="1" t="s">
        <v>138</v>
      </c>
      <c r="Q35" s="1" t="s">
        <v>158</v>
      </c>
      <c r="R35" s="4">
        <v>45105</v>
      </c>
      <c r="S35" s="1" t="s">
        <v>222</v>
      </c>
    </row>
    <row r="36" spans="1:19" x14ac:dyDescent="0.25">
      <c r="A36" s="2" t="s">
        <v>36</v>
      </c>
      <c r="B36" s="3" t="s">
        <v>101</v>
      </c>
      <c r="C36" s="1">
        <v>1796</v>
      </c>
      <c r="D36" s="1" t="s">
        <v>155</v>
      </c>
      <c r="E36" s="1" t="s">
        <v>156</v>
      </c>
      <c r="F36" s="1" t="s">
        <v>122</v>
      </c>
      <c r="G36" s="1" t="s">
        <v>122</v>
      </c>
      <c r="H36" s="1" t="s">
        <v>123</v>
      </c>
      <c r="I36" s="1" t="s">
        <v>162</v>
      </c>
      <c r="J36" s="1" t="s">
        <v>149</v>
      </c>
      <c r="K36" s="1" t="s">
        <v>133</v>
      </c>
      <c r="L36" s="1" t="s">
        <v>125</v>
      </c>
      <c r="M36" s="1" t="s">
        <v>175</v>
      </c>
      <c r="N36" s="1">
        <v>18</v>
      </c>
      <c r="O36" s="1" t="s">
        <v>125</v>
      </c>
      <c r="P36" s="1" t="s">
        <v>138</v>
      </c>
      <c r="Q36" s="1" t="s">
        <v>158</v>
      </c>
      <c r="R36" s="4">
        <v>45105</v>
      </c>
      <c r="S36" s="1" t="s">
        <v>222</v>
      </c>
    </row>
    <row r="37" spans="1:19" x14ac:dyDescent="0.25">
      <c r="A37" s="2" t="s">
        <v>37</v>
      </c>
      <c r="B37" s="3" t="s">
        <v>102</v>
      </c>
      <c r="C37" s="1">
        <v>1514</v>
      </c>
      <c r="D37" s="1" t="s">
        <v>155</v>
      </c>
      <c r="E37" s="1" t="s">
        <v>152</v>
      </c>
      <c r="F37" s="1" t="s">
        <v>131</v>
      </c>
      <c r="G37" s="1" t="s">
        <v>122</v>
      </c>
      <c r="H37" s="1" t="s">
        <v>123</v>
      </c>
      <c r="I37" s="1" t="s">
        <v>132</v>
      </c>
      <c r="J37" s="1" t="s">
        <v>153</v>
      </c>
      <c r="K37" s="1" t="s">
        <v>157</v>
      </c>
      <c r="L37" s="1" t="s">
        <v>125</v>
      </c>
      <c r="M37" s="1" t="s">
        <v>151</v>
      </c>
      <c r="N37" s="1">
        <v>16</v>
      </c>
      <c r="O37" s="1" t="s">
        <v>125</v>
      </c>
      <c r="P37" s="1" t="s">
        <v>138</v>
      </c>
      <c r="Q37" s="1" t="s">
        <v>158</v>
      </c>
      <c r="R37" s="4">
        <v>45106</v>
      </c>
      <c r="S37" s="1" t="s">
        <v>222</v>
      </c>
    </row>
    <row r="38" spans="1:19" x14ac:dyDescent="0.25">
      <c r="A38" s="2" t="s">
        <v>38</v>
      </c>
      <c r="B38" s="3" t="s">
        <v>102</v>
      </c>
      <c r="C38" s="1">
        <v>1514</v>
      </c>
      <c r="D38" s="1" t="s">
        <v>155</v>
      </c>
      <c r="E38" s="1" t="s">
        <v>152</v>
      </c>
      <c r="F38" s="1" t="s">
        <v>131</v>
      </c>
      <c r="G38" s="1" t="s">
        <v>122</v>
      </c>
      <c r="H38" s="1" t="s">
        <v>123</v>
      </c>
      <c r="I38" s="1" t="s">
        <v>132</v>
      </c>
      <c r="J38" s="1" t="s">
        <v>153</v>
      </c>
      <c r="K38" s="1" t="s">
        <v>157</v>
      </c>
      <c r="L38" s="1" t="s">
        <v>125</v>
      </c>
      <c r="M38" s="1" t="s">
        <v>151</v>
      </c>
      <c r="N38" s="1">
        <v>16</v>
      </c>
      <c r="O38" s="1" t="s">
        <v>125</v>
      </c>
      <c r="P38" s="1" t="s">
        <v>138</v>
      </c>
      <c r="Q38" s="1" t="s">
        <v>158</v>
      </c>
      <c r="R38" s="4">
        <v>45106</v>
      </c>
      <c r="S38" s="1" t="s">
        <v>222</v>
      </c>
    </row>
    <row r="39" spans="1:19" x14ac:dyDescent="0.25">
      <c r="A39" s="2" t="s">
        <v>39</v>
      </c>
      <c r="B39" s="3" t="s">
        <v>100</v>
      </c>
      <c r="C39" s="1">
        <v>1514</v>
      </c>
      <c r="D39" s="1" t="s">
        <v>155</v>
      </c>
      <c r="E39" s="1" t="s">
        <v>152</v>
      </c>
      <c r="F39" s="1" t="s">
        <v>131</v>
      </c>
      <c r="G39" s="1" t="s">
        <v>122</v>
      </c>
      <c r="H39" s="1" t="s">
        <v>123</v>
      </c>
      <c r="I39" s="1" t="s">
        <v>132</v>
      </c>
      <c r="J39" s="1" t="s">
        <v>153</v>
      </c>
      <c r="K39" s="1" t="s">
        <v>157</v>
      </c>
      <c r="L39" s="1" t="s">
        <v>125</v>
      </c>
      <c r="M39" s="1" t="s">
        <v>151</v>
      </c>
      <c r="N39" s="1">
        <v>16</v>
      </c>
      <c r="O39" s="1" t="s">
        <v>125</v>
      </c>
      <c r="P39" s="1" t="s">
        <v>138</v>
      </c>
      <c r="Q39" s="1" t="s">
        <v>158</v>
      </c>
      <c r="R39" s="4">
        <v>45106</v>
      </c>
      <c r="S39" s="1" t="s">
        <v>222</v>
      </c>
    </row>
    <row r="40" spans="1:19" x14ac:dyDescent="0.25">
      <c r="A40" s="2" t="s">
        <v>40</v>
      </c>
      <c r="B40" s="3" t="s">
        <v>102</v>
      </c>
      <c r="C40" s="1">
        <v>1514</v>
      </c>
      <c r="D40" s="1" t="s">
        <v>155</v>
      </c>
      <c r="E40" s="1" t="s">
        <v>152</v>
      </c>
      <c r="F40" s="1" t="s">
        <v>131</v>
      </c>
      <c r="G40" s="1" t="s">
        <v>122</v>
      </c>
      <c r="H40" s="1" t="s">
        <v>123</v>
      </c>
      <c r="I40" s="1" t="s">
        <v>132</v>
      </c>
      <c r="J40" s="1" t="s">
        <v>153</v>
      </c>
      <c r="K40" s="1" t="s">
        <v>157</v>
      </c>
      <c r="L40" s="1" t="s">
        <v>125</v>
      </c>
      <c r="M40" s="1" t="s">
        <v>151</v>
      </c>
      <c r="N40" s="1">
        <v>16</v>
      </c>
      <c r="O40" s="1" t="s">
        <v>125</v>
      </c>
      <c r="P40" s="1" t="s">
        <v>138</v>
      </c>
      <c r="Q40" s="1" t="s">
        <v>158</v>
      </c>
      <c r="R40" s="4">
        <v>45106</v>
      </c>
      <c r="S40" s="1" t="s">
        <v>222</v>
      </c>
    </row>
    <row r="41" spans="1:19" x14ac:dyDescent="0.25">
      <c r="A41" s="2" t="s">
        <v>41</v>
      </c>
      <c r="B41" s="3" t="s">
        <v>100</v>
      </c>
      <c r="C41" s="1">
        <v>1514</v>
      </c>
      <c r="D41" s="1" t="s">
        <v>155</v>
      </c>
      <c r="E41" s="1" t="s">
        <v>152</v>
      </c>
      <c r="F41" s="1" t="s">
        <v>131</v>
      </c>
      <c r="G41" s="1" t="s">
        <v>122</v>
      </c>
      <c r="H41" s="1" t="s">
        <v>123</v>
      </c>
      <c r="I41" s="1" t="s">
        <v>132</v>
      </c>
      <c r="J41" s="1" t="s">
        <v>153</v>
      </c>
      <c r="K41" s="1" t="s">
        <v>157</v>
      </c>
      <c r="L41" s="1" t="s">
        <v>125</v>
      </c>
      <c r="M41" s="1" t="s">
        <v>151</v>
      </c>
      <c r="N41" s="1">
        <v>16</v>
      </c>
      <c r="O41" s="1" t="s">
        <v>125</v>
      </c>
      <c r="P41" s="1" t="s">
        <v>138</v>
      </c>
      <c r="Q41" s="1" t="s">
        <v>158</v>
      </c>
      <c r="R41" s="4">
        <v>45106</v>
      </c>
      <c r="S41" s="1" t="s">
        <v>222</v>
      </c>
    </row>
    <row r="42" spans="1:19" x14ac:dyDescent="0.25">
      <c r="A42" s="2" t="s">
        <v>42</v>
      </c>
      <c r="B42" s="3" t="s">
        <v>104</v>
      </c>
      <c r="C42" s="1">
        <v>291</v>
      </c>
      <c r="D42" s="1" t="s">
        <v>120</v>
      </c>
      <c r="E42" s="1" t="s">
        <v>152</v>
      </c>
      <c r="F42" s="1" t="s">
        <v>122</v>
      </c>
      <c r="G42" s="1" t="s">
        <v>122</v>
      </c>
      <c r="H42" s="1" t="s">
        <v>160</v>
      </c>
      <c r="I42" s="1" t="s">
        <v>132</v>
      </c>
      <c r="J42" s="1" t="s">
        <v>153</v>
      </c>
      <c r="K42" s="1" t="s">
        <v>147</v>
      </c>
      <c r="L42" s="1" t="s">
        <v>154</v>
      </c>
      <c r="M42" s="1" t="s">
        <v>176</v>
      </c>
      <c r="N42" s="1">
        <v>13</v>
      </c>
      <c r="O42" s="1">
        <v>6.8</v>
      </c>
      <c r="P42" s="1" t="s">
        <v>138</v>
      </c>
      <c r="Q42" s="1" t="s">
        <v>158</v>
      </c>
      <c r="R42" s="4">
        <v>45080</v>
      </c>
      <c r="S42" s="1" t="s">
        <v>222</v>
      </c>
    </row>
    <row r="43" spans="1:19" x14ac:dyDescent="0.25">
      <c r="A43" s="2" t="s">
        <v>43</v>
      </c>
      <c r="B43" s="3" t="s">
        <v>104</v>
      </c>
      <c r="C43" s="1">
        <v>291</v>
      </c>
      <c r="D43" s="1" t="s">
        <v>120</v>
      </c>
      <c r="E43" s="1" t="s">
        <v>152</v>
      </c>
      <c r="F43" s="1" t="s">
        <v>122</v>
      </c>
      <c r="G43" s="1" t="s">
        <v>122</v>
      </c>
      <c r="H43" s="1" t="s">
        <v>160</v>
      </c>
      <c r="I43" s="1" t="s">
        <v>132</v>
      </c>
      <c r="J43" s="1" t="s">
        <v>153</v>
      </c>
      <c r="K43" s="1" t="s">
        <v>147</v>
      </c>
      <c r="L43" s="1" t="s">
        <v>154</v>
      </c>
      <c r="M43" s="1" t="s">
        <v>176</v>
      </c>
      <c r="N43" s="1">
        <v>13</v>
      </c>
      <c r="O43" s="1">
        <v>6.8</v>
      </c>
      <c r="P43" s="1" t="s">
        <v>138</v>
      </c>
      <c r="Q43" s="1" t="s">
        <v>158</v>
      </c>
      <c r="R43" s="4">
        <v>45080</v>
      </c>
      <c r="S43" s="1" t="s">
        <v>222</v>
      </c>
    </row>
    <row r="44" spans="1:19" x14ac:dyDescent="0.25">
      <c r="A44" s="2" t="s">
        <v>44</v>
      </c>
      <c r="B44" s="3" t="s">
        <v>104</v>
      </c>
      <c r="C44" s="1">
        <v>291</v>
      </c>
      <c r="D44" s="1" t="s">
        <v>120</v>
      </c>
      <c r="E44" s="1" t="s">
        <v>152</v>
      </c>
      <c r="F44" s="1" t="s">
        <v>122</v>
      </c>
      <c r="G44" s="1" t="s">
        <v>122</v>
      </c>
      <c r="H44" s="1" t="s">
        <v>160</v>
      </c>
      <c r="I44" s="1" t="s">
        <v>132</v>
      </c>
      <c r="J44" s="1" t="s">
        <v>153</v>
      </c>
      <c r="K44" s="1" t="s">
        <v>147</v>
      </c>
      <c r="L44" s="1" t="s">
        <v>154</v>
      </c>
      <c r="M44" s="1" t="s">
        <v>176</v>
      </c>
      <c r="N44" s="1">
        <v>13</v>
      </c>
      <c r="O44" s="1">
        <v>6.8</v>
      </c>
      <c r="P44" s="1" t="s">
        <v>138</v>
      </c>
      <c r="Q44" s="1" t="s">
        <v>158</v>
      </c>
      <c r="R44" s="4">
        <v>45080</v>
      </c>
      <c r="S44" s="1" t="s">
        <v>222</v>
      </c>
    </row>
    <row r="45" spans="1:19" x14ac:dyDescent="0.25">
      <c r="A45" s="2" t="s">
        <v>45</v>
      </c>
      <c r="B45" s="3" t="s">
        <v>101</v>
      </c>
      <c r="C45" s="1">
        <v>291</v>
      </c>
      <c r="D45" s="1" t="s">
        <v>120</v>
      </c>
      <c r="E45" s="1" t="s">
        <v>152</v>
      </c>
      <c r="F45" s="1" t="s">
        <v>122</v>
      </c>
      <c r="G45" s="1" t="s">
        <v>122</v>
      </c>
      <c r="H45" s="1" t="s">
        <v>160</v>
      </c>
      <c r="I45" s="1" t="s">
        <v>132</v>
      </c>
      <c r="J45" s="1" t="s">
        <v>153</v>
      </c>
      <c r="K45" s="1" t="s">
        <v>147</v>
      </c>
      <c r="L45" s="1" t="s">
        <v>154</v>
      </c>
      <c r="M45" s="1" t="s">
        <v>176</v>
      </c>
      <c r="N45" s="1">
        <v>13</v>
      </c>
      <c r="O45" s="1">
        <v>6.8</v>
      </c>
      <c r="P45" s="1" t="s">
        <v>138</v>
      </c>
      <c r="Q45" s="1" t="s">
        <v>158</v>
      </c>
      <c r="R45" s="4">
        <v>45080</v>
      </c>
      <c r="S45" s="1" t="s">
        <v>222</v>
      </c>
    </row>
    <row r="46" spans="1:19" x14ac:dyDescent="0.25">
      <c r="A46" s="2" t="s">
        <v>46</v>
      </c>
      <c r="B46" s="3" t="s">
        <v>101</v>
      </c>
      <c r="C46" s="1">
        <v>291</v>
      </c>
      <c r="D46" s="1" t="s">
        <v>120</v>
      </c>
      <c r="E46" s="1" t="s">
        <v>152</v>
      </c>
      <c r="F46" s="1" t="s">
        <v>122</v>
      </c>
      <c r="G46" s="1" t="s">
        <v>122</v>
      </c>
      <c r="H46" s="1" t="s">
        <v>160</v>
      </c>
      <c r="I46" s="1" t="s">
        <v>132</v>
      </c>
      <c r="J46" s="1" t="s">
        <v>153</v>
      </c>
      <c r="K46" s="1" t="s">
        <v>147</v>
      </c>
      <c r="L46" s="1" t="s">
        <v>154</v>
      </c>
      <c r="M46" s="1" t="s">
        <v>176</v>
      </c>
      <c r="N46" s="1">
        <v>13</v>
      </c>
      <c r="O46" s="1">
        <v>6.8</v>
      </c>
      <c r="P46" s="1" t="s">
        <v>138</v>
      </c>
      <c r="Q46" s="1" t="s">
        <v>158</v>
      </c>
      <c r="R46" s="4">
        <v>45080</v>
      </c>
      <c r="S46" s="1" t="s">
        <v>222</v>
      </c>
    </row>
    <row r="47" spans="1:19" x14ac:dyDescent="0.25">
      <c r="A47" s="2" t="s">
        <v>47</v>
      </c>
      <c r="B47" s="3" t="s">
        <v>101</v>
      </c>
      <c r="C47" s="1">
        <v>1970</v>
      </c>
      <c r="D47" s="1" t="s">
        <v>155</v>
      </c>
      <c r="E47" s="1" t="s">
        <v>121</v>
      </c>
      <c r="F47" s="1" t="s">
        <v>177</v>
      </c>
      <c r="G47" s="1" t="s">
        <v>122</v>
      </c>
      <c r="H47" s="1" t="s">
        <v>160</v>
      </c>
      <c r="I47" s="1" t="s">
        <v>162</v>
      </c>
      <c r="J47" s="1" t="s">
        <v>153</v>
      </c>
      <c r="K47" s="1" t="s">
        <v>178</v>
      </c>
      <c r="L47" s="1" t="s">
        <v>125</v>
      </c>
      <c r="M47" s="1" t="s">
        <v>125</v>
      </c>
      <c r="N47" s="1">
        <v>12</v>
      </c>
      <c r="O47" s="1" t="s">
        <v>125</v>
      </c>
      <c r="P47" s="1" t="s">
        <v>138</v>
      </c>
      <c r="Q47" s="1" t="s">
        <v>158</v>
      </c>
      <c r="R47" s="4">
        <v>45111</v>
      </c>
      <c r="S47" s="1" t="s">
        <v>222</v>
      </c>
    </row>
    <row r="48" spans="1:19" x14ac:dyDescent="0.25">
      <c r="A48" s="2" t="s">
        <v>48</v>
      </c>
      <c r="B48" s="3" t="s">
        <v>101</v>
      </c>
      <c r="C48" s="1">
        <v>1970</v>
      </c>
      <c r="D48" s="1" t="s">
        <v>155</v>
      </c>
      <c r="E48" s="1" t="s">
        <v>121</v>
      </c>
      <c r="F48" s="1" t="s">
        <v>177</v>
      </c>
      <c r="G48" s="1" t="s">
        <v>122</v>
      </c>
      <c r="H48" s="1" t="s">
        <v>160</v>
      </c>
      <c r="I48" s="1" t="s">
        <v>162</v>
      </c>
      <c r="J48" s="1" t="s">
        <v>153</v>
      </c>
      <c r="K48" s="1" t="s">
        <v>178</v>
      </c>
      <c r="L48" s="1" t="s">
        <v>125</v>
      </c>
      <c r="M48" s="1" t="s">
        <v>125</v>
      </c>
      <c r="N48" s="1">
        <v>12</v>
      </c>
      <c r="O48" s="1" t="s">
        <v>125</v>
      </c>
      <c r="P48" s="1" t="s">
        <v>138</v>
      </c>
      <c r="Q48" s="1" t="s">
        <v>158</v>
      </c>
      <c r="R48" s="4">
        <v>45111</v>
      </c>
      <c r="S48" s="1" t="s">
        <v>222</v>
      </c>
    </row>
    <row r="49" spans="1:19" x14ac:dyDescent="0.25">
      <c r="A49" s="2" t="s">
        <v>49</v>
      </c>
      <c r="B49" s="3" t="s">
        <v>101</v>
      </c>
      <c r="C49" s="1">
        <v>1970</v>
      </c>
      <c r="D49" s="1" t="s">
        <v>155</v>
      </c>
      <c r="E49" s="1" t="s">
        <v>121</v>
      </c>
      <c r="F49" s="1" t="s">
        <v>177</v>
      </c>
      <c r="G49" s="1" t="s">
        <v>122</v>
      </c>
      <c r="H49" s="1" t="s">
        <v>160</v>
      </c>
      <c r="I49" s="1" t="s">
        <v>162</v>
      </c>
      <c r="J49" s="1" t="s">
        <v>153</v>
      </c>
      <c r="K49" s="1" t="s">
        <v>178</v>
      </c>
      <c r="L49" s="1" t="s">
        <v>125</v>
      </c>
      <c r="M49" s="1" t="s">
        <v>125</v>
      </c>
      <c r="N49" s="1">
        <v>12</v>
      </c>
      <c r="O49" s="1" t="s">
        <v>125</v>
      </c>
      <c r="P49" s="1" t="s">
        <v>138</v>
      </c>
      <c r="Q49" s="1" t="s">
        <v>158</v>
      </c>
      <c r="R49" s="4">
        <v>45111</v>
      </c>
      <c r="S49" s="1" t="s">
        <v>222</v>
      </c>
    </row>
    <row r="50" spans="1:19" x14ac:dyDescent="0.25">
      <c r="A50" s="2" t="s">
        <v>55</v>
      </c>
      <c r="B50" s="3" t="s">
        <v>101</v>
      </c>
      <c r="C50" s="1">
        <v>1950</v>
      </c>
      <c r="D50" s="1" t="s">
        <v>155</v>
      </c>
      <c r="E50" s="1" t="s">
        <v>179</v>
      </c>
      <c r="F50" s="1" t="s">
        <v>122</v>
      </c>
      <c r="G50" s="1" t="s">
        <v>122</v>
      </c>
      <c r="H50" s="1" t="s">
        <v>123</v>
      </c>
      <c r="I50" s="1" t="s">
        <v>132</v>
      </c>
      <c r="J50" s="1" t="s">
        <v>153</v>
      </c>
      <c r="K50" s="1" t="s">
        <v>174</v>
      </c>
      <c r="L50" s="1" t="s">
        <v>180</v>
      </c>
      <c r="M50" s="1">
        <v>8</v>
      </c>
      <c r="N50" s="1">
        <v>13</v>
      </c>
      <c r="O50" s="1" t="s">
        <v>125</v>
      </c>
      <c r="P50" s="1" t="s">
        <v>138</v>
      </c>
      <c r="Q50" s="1" t="s">
        <v>158</v>
      </c>
      <c r="R50" s="4">
        <v>45175</v>
      </c>
      <c r="S50" s="1" t="s">
        <v>222</v>
      </c>
    </row>
    <row r="51" spans="1:19" x14ac:dyDescent="0.25">
      <c r="A51" s="2" t="s">
        <v>56</v>
      </c>
      <c r="B51" s="3" t="s">
        <v>101</v>
      </c>
      <c r="C51" s="1">
        <v>1950</v>
      </c>
      <c r="D51" s="1" t="s">
        <v>155</v>
      </c>
      <c r="E51" s="1" t="s">
        <v>179</v>
      </c>
      <c r="F51" s="1" t="s">
        <v>122</v>
      </c>
      <c r="G51" s="1" t="s">
        <v>122</v>
      </c>
      <c r="H51" s="1" t="s">
        <v>123</v>
      </c>
      <c r="I51" s="1" t="s">
        <v>132</v>
      </c>
      <c r="J51" s="1" t="s">
        <v>153</v>
      </c>
      <c r="K51" s="1" t="s">
        <v>174</v>
      </c>
      <c r="L51" s="1" t="s">
        <v>180</v>
      </c>
      <c r="M51" s="1">
        <v>8</v>
      </c>
      <c r="N51" s="1">
        <v>13</v>
      </c>
      <c r="O51" s="1" t="s">
        <v>125</v>
      </c>
      <c r="P51" s="1" t="s">
        <v>138</v>
      </c>
      <c r="Q51" s="1" t="s">
        <v>158</v>
      </c>
      <c r="R51" s="4">
        <v>45175</v>
      </c>
      <c r="S51" s="1" t="s">
        <v>222</v>
      </c>
    </row>
    <row r="52" spans="1:19" x14ac:dyDescent="0.25">
      <c r="A52" s="2" t="s">
        <v>57</v>
      </c>
      <c r="B52" s="3" t="s">
        <v>101</v>
      </c>
      <c r="C52" s="1">
        <v>1950</v>
      </c>
      <c r="D52" s="1" t="s">
        <v>155</v>
      </c>
      <c r="E52" s="1" t="s">
        <v>179</v>
      </c>
      <c r="F52" s="1" t="s">
        <v>122</v>
      </c>
      <c r="G52" s="1" t="s">
        <v>122</v>
      </c>
      <c r="H52" s="1" t="s">
        <v>123</v>
      </c>
      <c r="I52" s="1" t="s">
        <v>132</v>
      </c>
      <c r="J52" s="1" t="s">
        <v>153</v>
      </c>
      <c r="K52" s="1" t="s">
        <v>174</v>
      </c>
      <c r="L52" s="1" t="s">
        <v>180</v>
      </c>
      <c r="M52" s="1">
        <v>8</v>
      </c>
      <c r="N52" s="1">
        <v>13</v>
      </c>
      <c r="O52" s="1" t="s">
        <v>125</v>
      </c>
      <c r="P52" s="1" t="s">
        <v>138</v>
      </c>
      <c r="Q52" s="1" t="s">
        <v>158</v>
      </c>
      <c r="R52" s="4">
        <v>45175</v>
      </c>
      <c r="S52" s="1" t="s">
        <v>222</v>
      </c>
    </row>
    <row r="53" spans="1:19" x14ac:dyDescent="0.25">
      <c r="A53" s="2" t="s">
        <v>58</v>
      </c>
      <c r="B53" s="3" t="s">
        <v>102</v>
      </c>
      <c r="C53" s="1">
        <v>1638</v>
      </c>
      <c r="D53" s="1" t="s">
        <v>155</v>
      </c>
      <c r="E53" s="1" t="s">
        <v>181</v>
      </c>
      <c r="F53" s="1" t="s">
        <v>122</v>
      </c>
      <c r="G53" s="1" t="s">
        <v>122</v>
      </c>
      <c r="H53" s="1" t="s">
        <v>123</v>
      </c>
      <c r="I53" s="1" t="s">
        <v>162</v>
      </c>
      <c r="J53" s="1" t="s">
        <v>149</v>
      </c>
      <c r="K53" s="1" t="s">
        <v>182</v>
      </c>
      <c r="L53" s="1" t="s">
        <v>125</v>
      </c>
      <c r="M53" s="1" t="s">
        <v>125</v>
      </c>
      <c r="N53" s="1" t="s">
        <v>125</v>
      </c>
      <c r="O53" s="1" t="s">
        <v>125</v>
      </c>
      <c r="P53" s="1" t="s">
        <v>138</v>
      </c>
      <c r="Q53" s="1" t="s">
        <v>158</v>
      </c>
      <c r="R53" s="4">
        <v>45178</v>
      </c>
      <c r="S53" s="1" t="s">
        <v>222</v>
      </c>
    </row>
    <row r="54" spans="1:19" x14ac:dyDescent="0.25">
      <c r="A54" s="2" t="s">
        <v>59</v>
      </c>
      <c r="B54" s="3" t="s">
        <v>102</v>
      </c>
      <c r="C54" s="1">
        <v>1638</v>
      </c>
      <c r="D54" s="1" t="s">
        <v>155</v>
      </c>
      <c r="E54" s="1" t="s">
        <v>181</v>
      </c>
      <c r="F54" s="1" t="s">
        <v>122</v>
      </c>
      <c r="G54" s="1" t="s">
        <v>122</v>
      </c>
      <c r="H54" s="1" t="s">
        <v>123</v>
      </c>
      <c r="I54" s="1" t="s">
        <v>162</v>
      </c>
      <c r="J54" s="1" t="s">
        <v>149</v>
      </c>
      <c r="K54" s="1" t="s">
        <v>182</v>
      </c>
      <c r="L54" s="1" t="s">
        <v>125</v>
      </c>
      <c r="M54" s="1" t="s">
        <v>125</v>
      </c>
      <c r="N54" s="1" t="s">
        <v>125</v>
      </c>
      <c r="O54" s="1" t="s">
        <v>125</v>
      </c>
      <c r="P54" s="1" t="s">
        <v>138</v>
      </c>
      <c r="Q54" s="1" t="s">
        <v>158</v>
      </c>
      <c r="R54" s="4">
        <v>45178</v>
      </c>
      <c r="S54" s="1" t="s">
        <v>222</v>
      </c>
    </row>
    <row r="55" spans="1:19" x14ac:dyDescent="0.25">
      <c r="A55" s="2" t="s">
        <v>60</v>
      </c>
      <c r="B55" s="3" t="s">
        <v>102</v>
      </c>
      <c r="C55" s="1">
        <v>1638</v>
      </c>
      <c r="D55" s="1" t="s">
        <v>155</v>
      </c>
      <c r="E55" s="1" t="s">
        <v>181</v>
      </c>
      <c r="F55" s="1" t="s">
        <v>122</v>
      </c>
      <c r="G55" s="1" t="s">
        <v>122</v>
      </c>
      <c r="H55" s="1" t="s">
        <v>123</v>
      </c>
      <c r="I55" s="1" t="s">
        <v>162</v>
      </c>
      <c r="J55" s="1" t="s">
        <v>149</v>
      </c>
      <c r="K55" s="1" t="s">
        <v>182</v>
      </c>
      <c r="L55" s="1" t="s">
        <v>125</v>
      </c>
      <c r="M55" s="1" t="s">
        <v>125</v>
      </c>
      <c r="N55" s="1" t="s">
        <v>125</v>
      </c>
      <c r="O55" s="1" t="s">
        <v>125</v>
      </c>
      <c r="P55" s="1" t="s">
        <v>138</v>
      </c>
      <c r="Q55" s="1" t="s">
        <v>158</v>
      </c>
      <c r="R55" s="4">
        <v>45178</v>
      </c>
      <c r="S55" s="1" t="s">
        <v>222</v>
      </c>
    </row>
    <row r="56" spans="1:19" x14ac:dyDescent="0.25">
      <c r="A56" s="2" t="s">
        <v>61</v>
      </c>
      <c r="B56" s="3" t="s">
        <v>101</v>
      </c>
      <c r="C56" s="1">
        <v>839</v>
      </c>
      <c r="D56" s="1" t="s">
        <v>120</v>
      </c>
      <c r="E56" s="1" t="s">
        <v>181</v>
      </c>
      <c r="F56" s="1" t="s">
        <v>131</v>
      </c>
      <c r="G56" s="1" t="s">
        <v>122</v>
      </c>
      <c r="H56" s="1" t="s">
        <v>160</v>
      </c>
      <c r="I56" s="1" t="s">
        <v>162</v>
      </c>
      <c r="J56" s="1" t="s">
        <v>149</v>
      </c>
      <c r="K56" s="1" t="s">
        <v>124</v>
      </c>
      <c r="L56" s="1">
        <v>5</v>
      </c>
      <c r="M56" s="1">
        <v>1.5</v>
      </c>
      <c r="N56" s="1">
        <v>15</v>
      </c>
      <c r="O56" s="1" t="s">
        <v>125</v>
      </c>
      <c r="P56" s="1" t="s">
        <v>138</v>
      </c>
      <c r="Q56" s="1" t="s">
        <v>158</v>
      </c>
      <c r="R56" s="4">
        <v>45194</v>
      </c>
      <c r="S56" s="1" t="s">
        <v>222</v>
      </c>
    </row>
    <row r="57" spans="1:19" x14ac:dyDescent="0.25">
      <c r="A57" s="2" t="s">
        <v>62</v>
      </c>
      <c r="B57" s="3" t="s">
        <v>101</v>
      </c>
      <c r="C57" s="1">
        <v>839</v>
      </c>
      <c r="D57" s="1" t="s">
        <v>120</v>
      </c>
      <c r="E57" s="1" t="s">
        <v>181</v>
      </c>
      <c r="F57" s="1" t="s">
        <v>131</v>
      </c>
      <c r="G57" s="1" t="s">
        <v>122</v>
      </c>
      <c r="H57" s="1" t="s">
        <v>160</v>
      </c>
      <c r="I57" s="1" t="s">
        <v>162</v>
      </c>
      <c r="J57" s="1" t="s">
        <v>149</v>
      </c>
      <c r="K57" s="1" t="s">
        <v>124</v>
      </c>
      <c r="L57" s="1">
        <v>5</v>
      </c>
      <c r="M57" s="1">
        <v>1.5</v>
      </c>
      <c r="N57" s="1">
        <v>15</v>
      </c>
      <c r="O57" s="1" t="s">
        <v>125</v>
      </c>
      <c r="P57" s="1" t="s">
        <v>138</v>
      </c>
      <c r="Q57" s="1" t="s">
        <v>158</v>
      </c>
      <c r="R57" s="4">
        <v>45194</v>
      </c>
      <c r="S57" s="1" t="s">
        <v>222</v>
      </c>
    </row>
    <row r="58" spans="1:19" x14ac:dyDescent="0.25">
      <c r="A58" s="2" t="s">
        <v>63</v>
      </c>
      <c r="B58" s="3" t="s">
        <v>101</v>
      </c>
      <c r="C58" s="1">
        <v>839</v>
      </c>
      <c r="D58" s="1" t="s">
        <v>120</v>
      </c>
      <c r="E58" s="1" t="s">
        <v>181</v>
      </c>
      <c r="F58" s="1" t="s">
        <v>131</v>
      </c>
      <c r="G58" s="1" t="s">
        <v>122</v>
      </c>
      <c r="H58" s="1" t="s">
        <v>160</v>
      </c>
      <c r="I58" s="1" t="s">
        <v>162</v>
      </c>
      <c r="J58" s="1" t="s">
        <v>149</v>
      </c>
      <c r="K58" s="1" t="s">
        <v>124</v>
      </c>
      <c r="L58" s="1">
        <v>5</v>
      </c>
      <c r="M58" s="1">
        <v>1.5</v>
      </c>
      <c r="N58" s="1">
        <v>15</v>
      </c>
      <c r="O58" s="1" t="s">
        <v>125</v>
      </c>
      <c r="P58" s="1" t="s">
        <v>138</v>
      </c>
      <c r="Q58" s="1" t="s">
        <v>158</v>
      </c>
      <c r="R58" s="4">
        <v>45194</v>
      </c>
      <c r="S58" s="1" t="s">
        <v>222</v>
      </c>
    </row>
    <row r="59" spans="1:19" x14ac:dyDescent="0.25">
      <c r="A59" s="2" t="s">
        <v>64</v>
      </c>
      <c r="B59" s="3" t="s">
        <v>101</v>
      </c>
      <c r="C59" s="1">
        <v>839</v>
      </c>
      <c r="D59" s="1" t="s">
        <v>120</v>
      </c>
      <c r="E59" s="1" t="s">
        <v>181</v>
      </c>
      <c r="F59" s="1" t="s">
        <v>131</v>
      </c>
      <c r="G59" s="1" t="s">
        <v>122</v>
      </c>
      <c r="H59" s="1" t="s">
        <v>160</v>
      </c>
      <c r="I59" s="1" t="s">
        <v>162</v>
      </c>
      <c r="J59" s="1" t="s">
        <v>149</v>
      </c>
      <c r="K59" s="1" t="s">
        <v>124</v>
      </c>
      <c r="L59" s="1">
        <v>5</v>
      </c>
      <c r="M59" s="1">
        <v>1.5</v>
      </c>
      <c r="N59" s="1">
        <v>15</v>
      </c>
      <c r="O59" s="1" t="s">
        <v>125</v>
      </c>
      <c r="P59" s="1" t="s">
        <v>138</v>
      </c>
      <c r="Q59" s="1" t="s">
        <v>158</v>
      </c>
      <c r="R59" s="4">
        <v>45194</v>
      </c>
      <c r="S59" s="1" t="s">
        <v>222</v>
      </c>
    </row>
    <row r="60" spans="1:19" x14ac:dyDescent="0.25">
      <c r="A60" s="2" t="s">
        <v>65</v>
      </c>
      <c r="B60" s="3" t="s">
        <v>101</v>
      </c>
      <c r="C60" s="1">
        <v>839</v>
      </c>
      <c r="D60" s="1" t="s">
        <v>120</v>
      </c>
      <c r="E60" s="1" t="s">
        <v>181</v>
      </c>
      <c r="F60" s="1" t="s">
        <v>131</v>
      </c>
      <c r="G60" s="1" t="s">
        <v>122</v>
      </c>
      <c r="H60" s="1" t="s">
        <v>160</v>
      </c>
      <c r="I60" s="1" t="s">
        <v>162</v>
      </c>
      <c r="J60" s="1" t="s">
        <v>149</v>
      </c>
      <c r="K60" s="1" t="s">
        <v>124</v>
      </c>
      <c r="L60" s="1">
        <v>5</v>
      </c>
      <c r="M60" s="1">
        <v>1.5</v>
      </c>
      <c r="N60" s="1">
        <v>15</v>
      </c>
      <c r="O60" s="1" t="s">
        <v>125</v>
      </c>
      <c r="P60" s="1" t="s">
        <v>138</v>
      </c>
      <c r="Q60" s="1" t="s">
        <v>158</v>
      </c>
      <c r="R60" s="4">
        <v>45194</v>
      </c>
      <c r="S60" s="1" t="s">
        <v>222</v>
      </c>
    </row>
    <row r="61" spans="1:19" x14ac:dyDescent="0.25">
      <c r="A61" s="2" t="s">
        <v>66</v>
      </c>
      <c r="B61" s="3" t="s">
        <v>101</v>
      </c>
      <c r="C61" s="1">
        <v>493</v>
      </c>
      <c r="D61" s="1" t="s">
        <v>155</v>
      </c>
      <c r="E61" s="1" t="s">
        <v>125</v>
      </c>
      <c r="F61" s="1" t="s">
        <v>125</v>
      </c>
      <c r="G61" s="1" t="s">
        <v>125</v>
      </c>
      <c r="H61" s="1" t="s">
        <v>125</v>
      </c>
      <c r="I61" s="1" t="s">
        <v>125</v>
      </c>
      <c r="J61" s="1" t="s">
        <v>125</v>
      </c>
      <c r="K61" s="1" t="s">
        <v>125</v>
      </c>
      <c r="L61" s="1" t="s">
        <v>125</v>
      </c>
      <c r="M61" s="1" t="s">
        <v>125</v>
      </c>
      <c r="N61" s="1" t="s">
        <v>125</v>
      </c>
      <c r="O61" s="1" t="s">
        <v>125</v>
      </c>
      <c r="P61" s="1" t="s">
        <v>187</v>
      </c>
      <c r="Q61" s="1" t="s">
        <v>125</v>
      </c>
      <c r="R61" s="5">
        <v>45196</v>
      </c>
      <c r="S61" s="1" t="s">
        <v>186</v>
      </c>
    </row>
    <row r="62" spans="1:19" x14ac:dyDescent="0.25">
      <c r="A62" s="2" t="s">
        <v>67</v>
      </c>
      <c r="B62" s="3" t="s">
        <v>101</v>
      </c>
      <c r="C62" s="1">
        <v>493</v>
      </c>
      <c r="D62" s="1" t="s">
        <v>155</v>
      </c>
      <c r="E62" s="1" t="s">
        <v>125</v>
      </c>
      <c r="F62" s="1" t="s">
        <v>125</v>
      </c>
      <c r="G62" s="1" t="s">
        <v>125</v>
      </c>
      <c r="H62" s="1" t="s">
        <v>125</v>
      </c>
      <c r="I62" s="1" t="s">
        <v>125</v>
      </c>
      <c r="J62" s="1" t="s">
        <v>125</v>
      </c>
      <c r="K62" s="1" t="s">
        <v>125</v>
      </c>
      <c r="L62" s="1" t="s">
        <v>125</v>
      </c>
      <c r="M62" s="1" t="s">
        <v>125</v>
      </c>
      <c r="N62" s="1" t="s">
        <v>125</v>
      </c>
      <c r="O62" s="1" t="s">
        <v>125</v>
      </c>
      <c r="P62" s="1" t="s">
        <v>187</v>
      </c>
      <c r="Q62" s="1" t="s">
        <v>125</v>
      </c>
      <c r="R62" s="5">
        <v>45196</v>
      </c>
      <c r="S62" s="1" t="s">
        <v>186</v>
      </c>
    </row>
    <row r="63" spans="1:19" x14ac:dyDescent="0.25">
      <c r="A63" s="2" t="s">
        <v>68</v>
      </c>
      <c r="B63" s="3" t="s">
        <v>101</v>
      </c>
      <c r="C63" s="1">
        <v>493</v>
      </c>
      <c r="D63" s="1" t="s">
        <v>155</v>
      </c>
      <c r="E63" s="1" t="s">
        <v>125</v>
      </c>
      <c r="F63" s="1" t="s">
        <v>125</v>
      </c>
      <c r="G63" s="1" t="s">
        <v>125</v>
      </c>
      <c r="H63" s="1" t="s">
        <v>125</v>
      </c>
      <c r="I63" s="1" t="s">
        <v>125</v>
      </c>
      <c r="J63" s="1" t="s">
        <v>125</v>
      </c>
      <c r="K63" s="1" t="s">
        <v>125</v>
      </c>
      <c r="L63" s="1" t="s">
        <v>125</v>
      </c>
      <c r="M63" s="1" t="s">
        <v>125</v>
      </c>
      <c r="N63" s="1" t="s">
        <v>125</v>
      </c>
      <c r="O63" s="1" t="s">
        <v>125</v>
      </c>
      <c r="P63" s="1" t="s">
        <v>187</v>
      </c>
      <c r="Q63" s="1" t="s">
        <v>125</v>
      </c>
      <c r="R63" s="5">
        <v>45196</v>
      </c>
      <c r="S63" s="1" t="s">
        <v>186</v>
      </c>
    </row>
    <row r="64" spans="1:19" x14ac:dyDescent="0.25">
      <c r="A64" s="2" t="s">
        <v>69</v>
      </c>
      <c r="B64" s="3" t="s">
        <v>101</v>
      </c>
      <c r="C64" s="1">
        <v>493</v>
      </c>
      <c r="D64" s="1" t="s">
        <v>155</v>
      </c>
      <c r="E64" s="1" t="s">
        <v>125</v>
      </c>
      <c r="F64" s="1" t="s">
        <v>125</v>
      </c>
      <c r="G64" s="1" t="s">
        <v>125</v>
      </c>
      <c r="H64" s="1" t="s">
        <v>125</v>
      </c>
      <c r="I64" s="1" t="s">
        <v>125</v>
      </c>
      <c r="J64" s="1" t="s">
        <v>125</v>
      </c>
      <c r="K64" s="1" t="s">
        <v>125</v>
      </c>
      <c r="L64" s="1" t="s">
        <v>125</v>
      </c>
      <c r="M64" s="1" t="s">
        <v>125</v>
      </c>
      <c r="N64" s="1" t="s">
        <v>125</v>
      </c>
      <c r="O64" s="1" t="s">
        <v>125</v>
      </c>
      <c r="P64" s="1" t="s">
        <v>187</v>
      </c>
      <c r="Q64" s="1" t="s">
        <v>125</v>
      </c>
      <c r="R64" s="5">
        <v>45196</v>
      </c>
      <c r="S64" s="1" t="s">
        <v>186</v>
      </c>
    </row>
    <row r="65" spans="1:19" x14ac:dyDescent="0.25">
      <c r="A65" s="2" t="s">
        <v>70</v>
      </c>
      <c r="B65" s="3" t="s">
        <v>101</v>
      </c>
      <c r="C65" s="1">
        <v>493</v>
      </c>
      <c r="D65" s="1" t="s">
        <v>155</v>
      </c>
      <c r="E65" s="1" t="s">
        <v>125</v>
      </c>
      <c r="F65" s="1" t="s">
        <v>125</v>
      </c>
      <c r="G65" s="1" t="s">
        <v>125</v>
      </c>
      <c r="H65" s="1" t="s">
        <v>125</v>
      </c>
      <c r="I65" s="1" t="s">
        <v>125</v>
      </c>
      <c r="J65" s="1" t="s">
        <v>125</v>
      </c>
      <c r="K65" s="1" t="s">
        <v>125</v>
      </c>
      <c r="L65" s="1" t="s">
        <v>125</v>
      </c>
      <c r="M65" s="1" t="s">
        <v>125</v>
      </c>
      <c r="N65" s="1" t="s">
        <v>125</v>
      </c>
      <c r="O65" s="1" t="s">
        <v>125</v>
      </c>
      <c r="P65" s="1" t="s">
        <v>187</v>
      </c>
      <c r="Q65" s="1" t="s">
        <v>125</v>
      </c>
      <c r="R65" s="5">
        <v>45196</v>
      </c>
      <c r="S65" s="1" t="s">
        <v>186</v>
      </c>
    </row>
    <row r="66" spans="1:19" x14ac:dyDescent="0.25">
      <c r="A66" s="2" t="s">
        <v>71</v>
      </c>
      <c r="B66" s="3" t="s">
        <v>103</v>
      </c>
      <c r="C66" s="1">
        <v>1297</v>
      </c>
      <c r="D66" s="1" t="s">
        <v>184</v>
      </c>
      <c r="E66" s="1" t="s">
        <v>125</v>
      </c>
      <c r="F66" s="1" t="s">
        <v>125</v>
      </c>
      <c r="G66" s="1" t="s">
        <v>125</v>
      </c>
      <c r="H66" s="1" t="s">
        <v>125</v>
      </c>
      <c r="I66" s="1" t="s">
        <v>125</v>
      </c>
      <c r="J66" s="1" t="s">
        <v>125</v>
      </c>
      <c r="K66" s="1" t="s">
        <v>125</v>
      </c>
      <c r="L66" s="1" t="s">
        <v>125</v>
      </c>
      <c r="M66" s="1" t="s">
        <v>125</v>
      </c>
      <c r="N66" s="1" t="s">
        <v>125</v>
      </c>
      <c r="O66" s="1" t="s">
        <v>125</v>
      </c>
      <c r="P66" s="1" t="s">
        <v>126</v>
      </c>
      <c r="Q66" s="1" t="s">
        <v>125</v>
      </c>
      <c r="R66" s="4">
        <v>45053</v>
      </c>
      <c r="S66" s="1" t="s">
        <v>185</v>
      </c>
    </row>
    <row r="67" spans="1:19" x14ac:dyDescent="0.25">
      <c r="A67" s="2" t="s">
        <v>72</v>
      </c>
      <c r="B67" s="3" t="s">
        <v>101</v>
      </c>
      <c r="C67" s="1">
        <v>1297</v>
      </c>
      <c r="D67" s="1" t="s">
        <v>184</v>
      </c>
      <c r="E67" s="1" t="s">
        <v>125</v>
      </c>
      <c r="F67" s="1" t="s">
        <v>125</v>
      </c>
      <c r="G67" s="1" t="s">
        <v>125</v>
      </c>
      <c r="H67" s="1" t="s">
        <v>125</v>
      </c>
      <c r="I67" s="1" t="s">
        <v>125</v>
      </c>
      <c r="J67" s="1" t="s">
        <v>125</v>
      </c>
      <c r="K67" s="1" t="s">
        <v>125</v>
      </c>
      <c r="L67" s="1" t="s">
        <v>125</v>
      </c>
      <c r="M67" s="1" t="s">
        <v>125</v>
      </c>
      <c r="N67" s="1" t="s">
        <v>125</v>
      </c>
      <c r="O67" s="1" t="s">
        <v>125</v>
      </c>
      <c r="P67" s="1" t="s">
        <v>126</v>
      </c>
      <c r="Q67" s="1" t="s">
        <v>125</v>
      </c>
      <c r="R67" s="4">
        <v>45053</v>
      </c>
      <c r="S67" s="1" t="s">
        <v>185</v>
      </c>
    </row>
    <row r="68" spans="1:19" x14ac:dyDescent="0.25">
      <c r="A68" s="2" t="s">
        <v>73</v>
      </c>
      <c r="B68" s="3" t="s">
        <v>101</v>
      </c>
      <c r="C68" s="1">
        <v>1297</v>
      </c>
      <c r="D68" s="1" t="s">
        <v>184</v>
      </c>
      <c r="E68" s="1" t="s">
        <v>125</v>
      </c>
      <c r="F68" s="1" t="s">
        <v>125</v>
      </c>
      <c r="G68" s="1" t="s">
        <v>125</v>
      </c>
      <c r="H68" s="1" t="s">
        <v>125</v>
      </c>
      <c r="I68" s="1" t="s">
        <v>125</v>
      </c>
      <c r="J68" s="1" t="s">
        <v>125</v>
      </c>
      <c r="K68" s="1" t="s">
        <v>125</v>
      </c>
      <c r="L68" s="1" t="s">
        <v>125</v>
      </c>
      <c r="M68" s="1" t="s">
        <v>125</v>
      </c>
      <c r="N68" s="1" t="s">
        <v>125</v>
      </c>
      <c r="O68" s="1" t="s">
        <v>125</v>
      </c>
      <c r="P68" s="1" t="s">
        <v>126</v>
      </c>
      <c r="Q68" s="1" t="s">
        <v>125</v>
      </c>
      <c r="R68" s="4">
        <v>45053</v>
      </c>
      <c r="S68" s="1" t="s">
        <v>185</v>
      </c>
    </row>
    <row r="69" spans="1:19" x14ac:dyDescent="0.25">
      <c r="A69" s="2" t="s">
        <v>74</v>
      </c>
      <c r="B69" s="3" t="s">
        <v>101</v>
      </c>
      <c r="C69" s="1">
        <v>1297</v>
      </c>
      <c r="D69" s="1" t="s">
        <v>184</v>
      </c>
      <c r="E69" s="1" t="s">
        <v>125</v>
      </c>
      <c r="F69" s="1" t="s">
        <v>125</v>
      </c>
      <c r="G69" s="1" t="s">
        <v>125</v>
      </c>
      <c r="H69" s="1" t="s">
        <v>125</v>
      </c>
      <c r="I69" s="1" t="s">
        <v>125</v>
      </c>
      <c r="J69" s="1" t="s">
        <v>125</v>
      </c>
      <c r="K69" s="1" t="s">
        <v>125</v>
      </c>
      <c r="L69" s="1" t="s">
        <v>125</v>
      </c>
      <c r="M69" s="1" t="s">
        <v>125</v>
      </c>
      <c r="N69" s="1" t="s">
        <v>125</v>
      </c>
      <c r="O69" s="1" t="s">
        <v>125</v>
      </c>
      <c r="P69" s="1" t="s">
        <v>126</v>
      </c>
      <c r="Q69" s="1" t="s">
        <v>125</v>
      </c>
      <c r="R69" s="4">
        <v>45053</v>
      </c>
      <c r="S69" s="1" t="s">
        <v>185</v>
      </c>
    </row>
    <row r="70" spans="1:19" x14ac:dyDescent="0.25">
      <c r="A70" s="2" t="s">
        <v>75</v>
      </c>
      <c r="B70" s="3" t="s">
        <v>105</v>
      </c>
      <c r="C70" s="1">
        <v>1297</v>
      </c>
      <c r="D70" s="1" t="s">
        <v>184</v>
      </c>
      <c r="E70" s="1" t="s">
        <v>125</v>
      </c>
      <c r="F70" s="1" t="s">
        <v>125</v>
      </c>
      <c r="G70" s="1" t="s">
        <v>125</v>
      </c>
      <c r="H70" s="1" t="s">
        <v>125</v>
      </c>
      <c r="I70" s="1" t="s">
        <v>125</v>
      </c>
      <c r="J70" s="1" t="s">
        <v>125</v>
      </c>
      <c r="K70" s="1" t="s">
        <v>125</v>
      </c>
      <c r="L70" s="1" t="s">
        <v>125</v>
      </c>
      <c r="M70" s="1" t="s">
        <v>125</v>
      </c>
      <c r="N70" s="1" t="s">
        <v>125</v>
      </c>
      <c r="O70" s="1" t="s">
        <v>125</v>
      </c>
      <c r="P70" s="1" t="s">
        <v>126</v>
      </c>
      <c r="Q70" s="1" t="s">
        <v>125</v>
      </c>
      <c r="R70" s="4">
        <v>45053</v>
      </c>
      <c r="S70" s="1" t="s">
        <v>185</v>
      </c>
    </row>
    <row r="71" spans="1:19" x14ac:dyDescent="0.25">
      <c r="A71" s="2" t="s">
        <v>91</v>
      </c>
      <c r="B71" s="3" t="s">
        <v>101</v>
      </c>
      <c r="C71" s="1">
        <v>1653</v>
      </c>
      <c r="D71" s="1" t="s">
        <v>120</v>
      </c>
      <c r="E71" s="1" t="s">
        <v>121</v>
      </c>
      <c r="F71" s="1" t="s">
        <v>122</v>
      </c>
      <c r="G71" s="1" t="s">
        <v>122</v>
      </c>
      <c r="H71" s="1" t="s">
        <v>160</v>
      </c>
      <c r="I71" s="1" t="s">
        <v>132</v>
      </c>
      <c r="J71" s="1" t="s">
        <v>149</v>
      </c>
      <c r="K71" s="1" t="s">
        <v>133</v>
      </c>
      <c r="L71" s="1" t="s">
        <v>150</v>
      </c>
      <c r="M71" s="1">
        <v>0.05</v>
      </c>
      <c r="N71" s="1">
        <v>14.1</v>
      </c>
      <c r="O71" s="1" t="s">
        <v>125</v>
      </c>
      <c r="P71" s="1" t="s">
        <v>138</v>
      </c>
      <c r="Q71" s="1" t="s">
        <v>144</v>
      </c>
      <c r="R71" s="4">
        <v>45203</v>
      </c>
      <c r="S71" s="1" t="s">
        <v>222</v>
      </c>
    </row>
    <row r="72" spans="1:19" x14ac:dyDescent="0.25">
      <c r="A72" s="2" t="s">
        <v>92</v>
      </c>
      <c r="B72" s="3" t="s">
        <v>101</v>
      </c>
      <c r="C72" s="1">
        <v>1653</v>
      </c>
      <c r="D72" s="1" t="s">
        <v>120</v>
      </c>
      <c r="E72" s="1" t="s">
        <v>121</v>
      </c>
      <c r="F72" s="1" t="s">
        <v>122</v>
      </c>
      <c r="G72" s="1" t="s">
        <v>122</v>
      </c>
      <c r="H72" s="1" t="s">
        <v>160</v>
      </c>
      <c r="I72" s="1" t="s">
        <v>132</v>
      </c>
      <c r="J72" s="1" t="s">
        <v>149</v>
      </c>
      <c r="K72" s="1" t="s">
        <v>133</v>
      </c>
      <c r="L72" s="1" t="s">
        <v>150</v>
      </c>
      <c r="M72" s="1">
        <v>0.05</v>
      </c>
      <c r="N72" s="1">
        <v>14.1</v>
      </c>
      <c r="O72" s="1" t="s">
        <v>125</v>
      </c>
      <c r="P72" s="1" t="s">
        <v>138</v>
      </c>
      <c r="Q72" s="1" t="s">
        <v>144</v>
      </c>
      <c r="R72" s="4">
        <v>45203</v>
      </c>
      <c r="S72" s="1" t="s">
        <v>222</v>
      </c>
    </row>
    <row r="73" spans="1:19" x14ac:dyDescent="0.25">
      <c r="A73" s="2" t="s">
        <v>93</v>
      </c>
      <c r="B73" s="3" t="s">
        <v>101</v>
      </c>
      <c r="C73" s="1">
        <v>1653</v>
      </c>
      <c r="D73" s="1" t="s">
        <v>120</v>
      </c>
      <c r="E73" s="1" t="s">
        <v>121</v>
      </c>
      <c r="F73" s="1" t="s">
        <v>122</v>
      </c>
      <c r="G73" s="1" t="s">
        <v>122</v>
      </c>
      <c r="H73" s="1" t="s">
        <v>160</v>
      </c>
      <c r="I73" s="1" t="s">
        <v>132</v>
      </c>
      <c r="J73" s="1" t="s">
        <v>149</v>
      </c>
      <c r="K73" s="1" t="s">
        <v>133</v>
      </c>
      <c r="L73" s="1" t="s">
        <v>150</v>
      </c>
      <c r="M73" s="1">
        <v>0.05</v>
      </c>
      <c r="N73" s="1">
        <v>14.1</v>
      </c>
      <c r="O73" s="1" t="s">
        <v>125</v>
      </c>
      <c r="P73" s="1" t="s">
        <v>138</v>
      </c>
      <c r="Q73" s="1" t="s">
        <v>144</v>
      </c>
      <c r="R73" s="4">
        <v>45203</v>
      </c>
      <c r="S73" s="1" t="s">
        <v>222</v>
      </c>
    </row>
    <row r="74" spans="1:19" x14ac:dyDescent="0.25">
      <c r="A74" s="2" t="s">
        <v>94</v>
      </c>
      <c r="B74" s="3" t="s">
        <v>101</v>
      </c>
      <c r="C74" s="1">
        <v>1459</v>
      </c>
      <c r="D74" s="1" t="s">
        <v>155</v>
      </c>
      <c r="E74" s="1" t="s">
        <v>188</v>
      </c>
      <c r="F74" s="1" t="s">
        <v>122</v>
      </c>
      <c r="G74" s="1" t="s">
        <v>140</v>
      </c>
      <c r="H74" s="1" t="s">
        <v>125</v>
      </c>
      <c r="I74" s="1" t="s">
        <v>162</v>
      </c>
      <c r="J74" s="1" t="s">
        <v>153</v>
      </c>
      <c r="K74" s="1" t="s">
        <v>178</v>
      </c>
      <c r="L74" s="1" t="s">
        <v>125</v>
      </c>
      <c r="M74" s="1">
        <v>65</v>
      </c>
      <c r="N74" s="1">
        <v>11.2</v>
      </c>
      <c r="O74" s="1">
        <v>6</v>
      </c>
      <c r="P74" s="1" t="s">
        <v>138</v>
      </c>
      <c r="Q74" s="1" t="s">
        <v>158</v>
      </c>
      <c r="R74" s="4">
        <v>45219</v>
      </c>
      <c r="S74" s="1" t="s">
        <v>222</v>
      </c>
    </row>
    <row r="75" spans="1:19" x14ac:dyDescent="0.25">
      <c r="A75" s="2" t="s">
        <v>95</v>
      </c>
      <c r="B75" s="3" t="s">
        <v>101</v>
      </c>
      <c r="C75" s="1">
        <v>1459</v>
      </c>
      <c r="D75" s="1" t="s">
        <v>155</v>
      </c>
      <c r="E75" s="1" t="s">
        <v>188</v>
      </c>
      <c r="F75" s="1" t="s">
        <v>122</v>
      </c>
      <c r="G75" s="1" t="s">
        <v>140</v>
      </c>
      <c r="H75" s="1" t="s">
        <v>125</v>
      </c>
      <c r="I75" s="1" t="s">
        <v>162</v>
      </c>
      <c r="J75" s="1" t="s">
        <v>153</v>
      </c>
      <c r="K75" s="1" t="s">
        <v>178</v>
      </c>
      <c r="L75" s="1" t="s">
        <v>125</v>
      </c>
      <c r="M75" s="1">
        <v>65</v>
      </c>
      <c r="N75" s="1">
        <v>11.2</v>
      </c>
      <c r="O75" s="1">
        <v>6</v>
      </c>
      <c r="P75" s="1" t="s">
        <v>138</v>
      </c>
      <c r="Q75" s="1" t="s">
        <v>158</v>
      </c>
      <c r="R75" s="4">
        <v>45219</v>
      </c>
      <c r="S75" s="1" t="s">
        <v>222</v>
      </c>
    </row>
    <row r="76" spans="1:19" x14ac:dyDescent="0.25">
      <c r="A76" s="2" t="s">
        <v>96</v>
      </c>
      <c r="B76" s="3" t="s">
        <v>101</v>
      </c>
      <c r="C76" s="1">
        <v>976</v>
      </c>
      <c r="D76" s="1" t="s">
        <v>155</v>
      </c>
      <c r="E76" s="1" t="s">
        <v>125</v>
      </c>
      <c r="F76" s="1" t="s">
        <v>125</v>
      </c>
      <c r="G76" s="1" t="s">
        <v>125</v>
      </c>
      <c r="H76" s="1" t="s">
        <v>125</v>
      </c>
      <c r="I76" s="1" t="s">
        <v>125</v>
      </c>
      <c r="J76" s="1" t="s">
        <v>125</v>
      </c>
      <c r="K76" s="1" t="s">
        <v>125</v>
      </c>
      <c r="L76" s="1" t="s">
        <v>125</v>
      </c>
      <c r="M76" s="1" t="s">
        <v>125</v>
      </c>
      <c r="N76" s="1" t="s">
        <v>125</v>
      </c>
      <c r="O76" s="1" t="s">
        <v>125</v>
      </c>
      <c r="P76" s="1" t="s">
        <v>187</v>
      </c>
      <c r="Q76" s="1" t="s">
        <v>125</v>
      </c>
      <c r="R76" s="4">
        <v>45186</v>
      </c>
      <c r="S76" s="1" t="s">
        <v>186</v>
      </c>
    </row>
    <row r="77" spans="1:19" x14ac:dyDescent="0.25">
      <c r="A77" s="2" t="s">
        <v>97</v>
      </c>
      <c r="B77" s="3" t="s">
        <v>101</v>
      </c>
      <c r="C77" s="1">
        <v>976</v>
      </c>
      <c r="D77" s="1" t="s">
        <v>155</v>
      </c>
      <c r="E77" s="1" t="s">
        <v>125</v>
      </c>
      <c r="F77" s="1" t="s">
        <v>125</v>
      </c>
      <c r="G77" s="1" t="s">
        <v>125</v>
      </c>
      <c r="H77" s="1" t="s">
        <v>125</v>
      </c>
      <c r="I77" s="1" t="s">
        <v>125</v>
      </c>
      <c r="J77" s="1" t="s">
        <v>125</v>
      </c>
      <c r="K77" s="1" t="s">
        <v>125</v>
      </c>
      <c r="L77" s="1" t="s">
        <v>125</v>
      </c>
      <c r="M77" s="1" t="s">
        <v>125</v>
      </c>
      <c r="N77" s="1" t="s">
        <v>125</v>
      </c>
      <c r="O77" s="1" t="s">
        <v>125</v>
      </c>
      <c r="P77" s="1" t="s">
        <v>187</v>
      </c>
      <c r="Q77" s="1" t="s">
        <v>125</v>
      </c>
      <c r="R77" s="4">
        <v>45186</v>
      </c>
      <c r="S77" s="1" t="s">
        <v>186</v>
      </c>
    </row>
    <row r="78" spans="1:19" x14ac:dyDescent="0.25">
      <c r="A78" s="2" t="s">
        <v>98</v>
      </c>
      <c r="B78" s="3" t="s">
        <v>101</v>
      </c>
      <c r="C78" s="1">
        <v>976</v>
      </c>
      <c r="D78" s="1" t="s">
        <v>155</v>
      </c>
      <c r="E78" s="1" t="s">
        <v>125</v>
      </c>
      <c r="F78" s="1" t="s">
        <v>125</v>
      </c>
      <c r="G78" s="1" t="s">
        <v>125</v>
      </c>
      <c r="H78" s="1" t="s">
        <v>125</v>
      </c>
      <c r="I78" s="1" t="s">
        <v>125</v>
      </c>
      <c r="J78" s="1" t="s">
        <v>125</v>
      </c>
      <c r="K78" s="1" t="s">
        <v>125</v>
      </c>
      <c r="L78" s="1" t="s">
        <v>125</v>
      </c>
      <c r="M78" s="1" t="s">
        <v>125</v>
      </c>
      <c r="N78" s="1" t="s">
        <v>125</v>
      </c>
      <c r="O78" s="1" t="s">
        <v>125</v>
      </c>
      <c r="P78" s="1" t="s">
        <v>187</v>
      </c>
      <c r="Q78" s="1" t="s">
        <v>125</v>
      </c>
      <c r="R78" s="4">
        <v>45186</v>
      </c>
      <c r="S78" s="1" t="s">
        <v>186</v>
      </c>
    </row>
    <row r="79" spans="1:19" x14ac:dyDescent="0.25">
      <c r="A79" s="2" t="s">
        <v>99</v>
      </c>
      <c r="B79" s="3" t="s">
        <v>101</v>
      </c>
      <c r="C79" s="1">
        <v>976</v>
      </c>
      <c r="D79" s="1" t="s">
        <v>155</v>
      </c>
      <c r="E79" s="1" t="s">
        <v>125</v>
      </c>
      <c r="F79" s="1" t="s">
        <v>125</v>
      </c>
      <c r="G79" s="1" t="s">
        <v>125</v>
      </c>
      <c r="H79" s="1" t="s">
        <v>125</v>
      </c>
      <c r="I79" s="1" t="s">
        <v>125</v>
      </c>
      <c r="J79" s="1" t="s">
        <v>125</v>
      </c>
      <c r="K79" s="1" t="s">
        <v>125</v>
      </c>
      <c r="L79" s="1" t="s">
        <v>125</v>
      </c>
      <c r="M79" s="1" t="s">
        <v>125</v>
      </c>
      <c r="N79" s="1" t="s">
        <v>125</v>
      </c>
      <c r="O79" s="1" t="s">
        <v>125</v>
      </c>
      <c r="P79" s="1" t="s">
        <v>187</v>
      </c>
      <c r="Q79" s="1" t="s">
        <v>125</v>
      </c>
      <c r="R79" s="4">
        <v>45186</v>
      </c>
      <c r="S79" s="1" t="s">
        <v>186</v>
      </c>
    </row>
    <row r="80" spans="1:19" x14ac:dyDescent="0.25">
      <c r="A80" s="1" t="s">
        <v>189</v>
      </c>
      <c r="B80" s="3" t="s">
        <v>101</v>
      </c>
      <c r="C80" s="1">
        <v>399</v>
      </c>
      <c r="D80" s="1" t="s">
        <v>120</v>
      </c>
      <c r="E80" s="1" t="s">
        <v>179</v>
      </c>
      <c r="F80" s="1" t="s">
        <v>122</v>
      </c>
      <c r="G80" s="1" t="s">
        <v>122</v>
      </c>
      <c r="H80" s="1" t="s">
        <v>145</v>
      </c>
      <c r="I80" s="1" t="s">
        <v>132</v>
      </c>
      <c r="J80" s="1" t="s">
        <v>153</v>
      </c>
      <c r="K80" s="1" t="s">
        <v>133</v>
      </c>
      <c r="L80" s="1">
        <v>3</v>
      </c>
      <c r="M80" s="1">
        <v>0.7</v>
      </c>
      <c r="N80" s="1" t="s">
        <v>125</v>
      </c>
      <c r="O80" s="1" t="s">
        <v>125</v>
      </c>
      <c r="P80" s="1" t="s">
        <v>187</v>
      </c>
      <c r="Q80" s="1" t="s">
        <v>144</v>
      </c>
      <c r="R80" s="4">
        <v>45518</v>
      </c>
      <c r="S80" s="1" t="s">
        <v>222</v>
      </c>
    </row>
    <row r="81" spans="1:19" x14ac:dyDescent="0.25">
      <c r="A81" s="1" t="s">
        <v>190</v>
      </c>
      <c r="B81" s="3" t="s">
        <v>101</v>
      </c>
      <c r="C81" s="1">
        <v>399</v>
      </c>
      <c r="D81" s="1" t="s">
        <v>120</v>
      </c>
      <c r="E81" s="1" t="s">
        <v>179</v>
      </c>
      <c r="F81" s="1" t="s">
        <v>122</v>
      </c>
      <c r="G81" s="1" t="s">
        <v>122</v>
      </c>
      <c r="H81" s="1" t="s">
        <v>145</v>
      </c>
      <c r="I81" s="1" t="s">
        <v>132</v>
      </c>
      <c r="J81" s="1" t="s">
        <v>153</v>
      </c>
      <c r="K81" s="1" t="s">
        <v>133</v>
      </c>
      <c r="L81" s="1">
        <v>3</v>
      </c>
      <c r="M81" s="1">
        <v>0.7</v>
      </c>
      <c r="N81" s="1" t="s">
        <v>125</v>
      </c>
      <c r="O81" s="1" t="s">
        <v>125</v>
      </c>
      <c r="P81" s="1" t="s">
        <v>187</v>
      </c>
      <c r="Q81" s="1" t="s">
        <v>144</v>
      </c>
      <c r="R81" s="4">
        <v>45518</v>
      </c>
      <c r="S81" s="1" t="s">
        <v>222</v>
      </c>
    </row>
    <row r="82" spans="1:19" x14ac:dyDescent="0.25">
      <c r="A82" s="1" t="s">
        <v>191</v>
      </c>
      <c r="B82" s="3" t="s">
        <v>101</v>
      </c>
      <c r="C82" s="1">
        <v>399</v>
      </c>
      <c r="D82" s="1" t="s">
        <v>120</v>
      </c>
      <c r="E82" s="1" t="s">
        <v>179</v>
      </c>
      <c r="F82" s="1" t="s">
        <v>122</v>
      </c>
      <c r="G82" s="1" t="s">
        <v>122</v>
      </c>
      <c r="H82" s="1" t="s">
        <v>145</v>
      </c>
      <c r="I82" s="1" t="s">
        <v>132</v>
      </c>
      <c r="J82" s="1" t="s">
        <v>153</v>
      </c>
      <c r="K82" s="1" t="s">
        <v>133</v>
      </c>
      <c r="L82" s="1">
        <v>3</v>
      </c>
      <c r="M82" s="1">
        <v>0.7</v>
      </c>
      <c r="N82" s="1" t="s">
        <v>125</v>
      </c>
      <c r="O82" s="1" t="s">
        <v>125</v>
      </c>
      <c r="P82" s="1" t="s">
        <v>187</v>
      </c>
      <c r="Q82" s="1" t="s">
        <v>144</v>
      </c>
      <c r="R82" s="4">
        <v>45518</v>
      </c>
      <c r="S82" s="1" t="s">
        <v>222</v>
      </c>
    </row>
    <row r="83" spans="1:19" x14ac:dyDescent="0.25">
      <c r="A83" s="1" t="s">
        <v>192</v>
      </c>
      <c r="B83" s="3" t="s">
        <v>101</v>
      </c>
      <c r="C83" s="1">
        <v>399</v>
      </c>
      <c r="D83" s="1" t="s">
        <v>120</v>
      </c>
      <c r="E83" s="1" t="s">
        <v>179</v>
      </c>
      <c r="F83" s="1" t="s">
        <v>122</v>
      </c>
      <c r="G83" s="1" t="s">
        <v>122</v>
      </c>
      <c r="H83" s="1" t="s">
        <v>145</v>
      </c>
      <c r="I83" s="1" t="s">
        <v>132</v>
      </c>
      <c r="J83" s="1" t="s">
        <v>153</v>
      </c>
      <c r="K83" s="1" t="s">
        <v>133</v>
      </c>
      <c r="L83" s="1">
        <v>3</v>
      </c>
      <c r="M83" s="1">
        <v>0.7</v>
      </c>
      <c r="N83" s="1" t="s">
        <v>125</v>
      </c>
      <c r="O83" s="1" t="s">
        <v>125</v>
      </c>
      <c r="P83" s="1" t="s">
        <v>187</v>
      </c>
      <c r="Q83" s="1" t="s">
        <v>144</v>
      </c>
      <c r="R83" s="4">
        <v>45518</v>
      </c>
      <c r="S83" s="1" t="s">
        <v>222</v>
      </c>
    </row>
    <row r="84" spans="1:19" x14ac:dyDescent="0.25">
      <c r="A84" s="1" t="s">
        <v>193</v>
      </c>
      <c r="B84" s="3" t="s">
        <v>101</v>
      </c>
      <c r="C84" s="1">
        <v>399</v>
      </c>
      <c r="D84" s="1" t="s">
        <v>120</v>
      </c>
      <c r="E84" s="1" t="s">
        <v>179</v>
      </c>
      <c r="F84" s="1" t="s">
        <v>122</v>
      </c>
      <c r="G84" s="1" t="s">
        <v>122</v>
      </c>
      <c r="H84" s="1" t="s">
        <v>145</v>
      </c>
      <c r="I84" s="1" t="s">
        <v>132</v>
      </c>
      <c r="J84" s="1" t="s">
        <v>153</v>
      </c>
      <c r="K84" s="1" t="s">
        <v>133</v>
      </c>
      <c r="L84" s="1">
        <v>3</v>
      </c>
      <c r="M84" s="1">
        <v>0.7</v>
      </c>
      <c r="N84" s="1" t="s">
        <v>125</v>
      </c>
      <c r="O84" s="1" t="s">
        <v>125</v>
      </c>
      <c r="P84" s="1" t="s">
        <v>187</v>
      </c>
      <c r="Q84" s="1" t="s">
        <v>144</v>
      </c>
      <c r="R84" s="4">
        <v>45518</v>
      </c>
      <c r="S84" s="1" t="s">
        <v>222</v>
      </c>
    </row>
    <row r="85" spans="1:19" x14ac:dyDescent="0.25">
      <c r="A85" s="1" t="s">
        <v>194</v>
      </c>
      <c r="B85" s="3" t="s">
        <v>101</v>
      </c>
      <c r="C85" s="1">
        <v>2105</v>
      </c>
      <c r="D85" s="1" t="s">
        <v>155</v>
      </c>
      <c r="E85" s="1" t="s">
        <v>199</v>
      </c>
      <c r="F85" s="1" t="s">
        <v>131</v>
      </c>
      <c r="G85" s="1" t="s">
        <v>122</v>
      </c>
      <c r="H85" s="1" t="s">
        <v>123</v>
      </c>
      <c r="I85" s="1" t="s">
        <v>125</v>
      </c>
      <c r="J85" s="1" t="s">
        <v>149</v>
      </c>
      <c r="K85" s="1" t="s">
        <v>125</v>
      </c>
      <c r="L85" s="1" t="s">
        <v>125</v>
      </c>
      <c r="M85" s="1" t="s">
        <v>125</v>
      </c>
      <c r="N85" s="1" t="s">
        <v>125</v>
      </c>
      <c r="O85" s="1" t="s">
        <v>125</v>
      </c>
      <c r="P85" s="1" t="s">
        <v>187</v>
      </c>
      <c r="Q85" s="1" t="s">
        <v>158</v>
      </c>
      <c r="R85" s="4">
        <v>45533</v>
      </c>
      <c r="S85" s="1" t="s">
        <v>222</v>
      </c>
    </row>
    <row r="86" spans="1:19" x14ac:dyDescent="0.25">
      <c r="A86" s="1" t="s">
        <v>195</v>
      </c>
      <c r="B86" s="3" t="s">
        <v>101</v>
      </c>
      <c r="C86" s="1">
        <v>2105</v>
      </c>
      <c r="D86" s="1" t="s">
        <v>155</v>
      </c>
      <c r="E86" s="1" t="s">
        <v>199</v>
      </c>
      <c r="F86" s="1" t="s">
        <v>131</v>
      </c>
      <c r="G86" s="1" t="s">
        <v>122</v>
      </c>
      <c r="H86" s="1" t="s">
        <v>123</v>
      </c>
      <c r="I86" s="1" t="s">
        <v>125</v>
      </c>
      <c r="J86" s="1" t="s">
        <v>149</v>
      </c>
      <c r="K86" s="1" t="s">
        <v>125</v>
      </c>
      <c r="L86" s="1" t="s">
        <v>125</v>
      </c>
      <c r="M86" s="1" t="s">
        <v>125</v>
      </c>
      <c r="N86" s="1" t="s">
        <v>125</v>
      </c>
      <c r="O86" s="1" t="s">
        <v>125</v>
      </c>
      <c r="P86" s="1" t="s">
        <v>187</v>
      </c>
      <c r="Q86" s="1" t="s">
        <v>158</v>
      </c>
      <c r="R86" s="4">
        <v>45533</v>
      </c>
      <c r="S86" s="1" t="s">
        <v>222</v>
      </c>
    </row>
    <row r="87" spans="1:19" x14ac:dyDescent="0.25">
      <c r="A87" s="1" t="s">
        <v>196</v>
      </c>
      <c r="B87" s="3" t="s">
        <v>101</v>
      </c>
      <c r="C87" s="1">
        <v>2105</v>
      </c>
      <c r="D87" s="1" t="s">
        <v>155</v>
      </c>
      <c r="E87" s="1" t="s">
        <v>199</v>
      </c>
      <c r="F87" s="1" t="s">
        <v>131</v>
      </c>
      <c r="G87" s="1" t="s">
        <v>122</v>
      </c>
      <c r="H87" s="1" t="s">
        <v>123</v>
      </c>
      <c r="I87" s="1" t="s">
        <v>125</v>
      </c>
      <c r="J87" s="1" t="s">
        <v>149</v>
      </c>
      <c r="K87" s="1" t="s">
        <v>125</v>
      </c>
      <c r="L87" s="1" t="s">
        <v>125</v>
      </c>
      <c r="M87" s="1" t="s">
        <v>125</v>
      </c>
      <c r="N87" s="1" t="s">
        <v>125</v>
      </c>
      <c r="O87" s="1" t="s">
        <v>125</v>
      </c>
      <c r="P87" s="1" t="s">
        <v>187</v>
      </c>
      <c r="Q87" s="1" t="s">
        <v>158</v>
      </c>
      <c r="R87" s="4">
        <v>45533</v>
      </c>
      <c r="S87" s="1" t="s">
        <v>222</v>
      </c>
    </row>
    <row r="88" spans="1:19" x14ac:dyDescent="0.25">
      <c r="A88" s="1" t="s">
        <v>197</v>
      </c>
      <c r="B88" s="3" t="s">
        <v>101</v>
      </c>
      <c r="C88" s="1">
        <v>2105</v>
      </c>
      <c r="D88" s="1" t="s">
        <v>155</v>
      </c>
      <c r="E88" s="1" t="s">
        <v>199</v>
      </c>
      <c r="F88" s="1" t="s">
        <v>131</v>
      </c>
      <c r="G88" s="1" t="s">
        <v>122</v>
      </c>
      <c r="H88" s="1" t="s">
        <v>123</v>
      </c>
      <c r="I88" s="1" t="s">
        <v>125</v>
      </c>
      <c r="J88" s="1" t="s">
        <v>149</v>
      </c>
      <c r="K88" s="1" t="s">
        <v>125</v>
      </c>
      <c r="L88" s="1" t="s">
        <v>125</v>
      </c>
      <c r="M88" s="1" t="s">
        <v>125</v>
      </c>
      <c r="N88" s="1" t="s">
        <v>125</v>
      </c>
      <c r="O88" s="1" t="s">
        <v>125</v>
      </c>
      <c r="P88" s="1" t="s">
        <v>187</v>
      </c>
      <c r="Q88" s="1" t="s">
        <v>158</v>
      </c>
      <c r="R88" s="4">
        <v>45533</v>
      </c>
      <c r="S88" s="1" t="s">
        <v>222</v>
      </c>
    </row>
    <row r="89" spans="1:19" x14ac:dyDescent="0.25">
      <c r="A89" s="1" t="s">
        <v>198</v>
      </c>
      <c r="B89" s="3" t="s">
        <v>101</v>
      </c>
      <c r="C89" s="1">
        <v>2105</v>
      </c>
      <c r="D89" s="1" t="s">
        <v>155</v>
      </c>
      <c r="E89" s="1" t="s">
        <v>199</v>
      </c>
      <c r="F89" s="1" t="s">
        <v>131</v>
      </c>
      <c r="G89" s="1" t="s">
        <v>122</v>
      </c>
      <c r="H89" s="1" t="s">
        <v>123</v>
      </c>
      <c r="I89" s="1" t="s">
        <v>125</v>
      </c>
      <c r="J89" s="1" t="s">
        <v>149</v>
      </c>
      <c r="K89" s="1" t="s">
        <v>125</v>
      </c>
      <c r="L89" s="1" t="s">
        <v>125</v>
      </c>
      <c r="M89" s="1" t="s">
        <v>125</v>
      </c>
      <c r="N89" s="1" t="s">
        <v>125</v>
      </c>
      <c r="O89" s="1" t="s">
        <v>125</v>
      </c>
      <c r="P89" s="1" t="s">
        <v>187</v>
      </c>
      <c r="Q89" s="1" t="s">
        <v>158</v>
      </c>
      <c r="R89" s="4">
        <v>45533</v>
      </c>
      <c r="S89" s="1" t="s">
        <v>222</v>
      </c>
    </row>
    <row r="90" spans="1:19" x14ac:dyDescent="0.25">
      <c r="A90" s="6" t="s">
        <v>237</v>
      </c>
      <c r="B90" s="6">
        <f>SUBTOTAL(103,Tabelle2[Clade])</f>
        <v>88</v>
      </c>
      <c r="C90" s="6">
        <f>SUBTOTAL(103,Tabelle2[Sea level])</f>
        <v>88</v>
      </c>
      <c r="D90" s="6">
        <f>SUBTOTAL(103,Tabelle2[Type of water body])</f>
        <v>88</v>
      </c>
      <c r="E90" s="6">
        <f>SUBTOTAL(103,Tabelle2[Soil substrate])</f>
        <v>88</v>
      </c>
      <c r="F90" s="6">
        <f>SUBTOTAL(103,Tabelle2[Waterplants])</f>
        <v>88</v>
      </c>
      <c r="G90" s="6">
        <f>SUBTOTAL(103,Tabelle2[Water turbidity])</f>
        <v>88</v>
      </c>
      <c r="H90" s="6">
        <f>SUBTOTAL(103,Tabelle2[Watercondition])</f>
        <v>88</v>
      </c>
      <c r="I90" s="6">
        <f>SUBTOTAL(103,Tabelle2[Shore])</f>
        <v>88</v>
      </c>
      <c r="J90" s="6">
        <f>SUBTOTAL(103,Tabelle2[River embankment])</f>
        <v>88</v>
      </c>
      <c r="K90" s="6">
        <f>SUBTOTAL(103,Tabelle2[Riverbank vegetation])</f>
        <v>88</v>
      </c>
      <c r="L90" s="6">
        <f>SUBTOTAL(103,Tabelle2[Water width '[m']])</f>
        <v>88</v>
      </c>
      <c r="M90" s="6">
        <f>SUBTOTAL(103,Tabelle2[Water depth '[m']])</f>
        <v>88</v>
      </c>
      <c r="N90" s="6">
        <f>SUBTOTAL(103,Tabelle2[Water temperature])</f>
        <v>88</v>
      </c>
      <c r="O90" s="6">
        <f>SUBTOTAL(103,Tabelle2[pH value])</f>
        <v>88</v>
      </c>
      <c r="P90" s="6">
        <f>SUBTOTAL(103,Tabelle2[type of sample])</f>
        <v>88</v>
      </c>
      <c r="Q90" s="6">
        <f>SUBTOTAL(103,Tabelle2[Catching method])</f>
        <v>88</v>
      </c>
      <c r="R90" s="6">
        <f>SUBTOTAL(103,Tabelle2[Date])</f>
        <v>88</v>
      </c>
      <c r="S90" s="18">
        <f>SUBTOTAL(103,Tabelle2[Collector])</f>
        <v>88</v>
      </c>
    </row>
  </sheetData>
  <pageMargins left="0.7" right="0.7" top="0.78740157499999996" bottom="0.78740157499999996" header="0.3" footer="0.3"/>
  <pageSetup paperSize="9" orientation="portrait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55720-DB4E-4554-A2B1-2743F9872D59}">
  <dimension ref="A2:Q10"/>
  <sheetViews>
    <sheetView workbookViewId="0">
      <selection activeCell="A5" sqref="A5:I10"/>
    </sheetView>
  </sheetViews>
  <sheetFormatPr baseColWidth="10" defaultRowHeight="15" x14ac:dyDescent="0.25"/>
  <cols>
    <col min="1" max="1" width="16.140625" bestFit="1" customWidth="1"/>
    <col min="2" max="2" width="23.7109375" bestFit="1" customWidth="1"/>
    <col min="3" max="4" width="5" bestFit="1" customWidth="1"/>
    <col min="5" max="6" width="3" bestFit="1" customWidth="1"/>
    <col min="7" max="9" width="5" bestFit="1" customWidth="1"/>
    <col min="10" max="10" width="3" bestFit="1" customWidth="1"/>
    <col min="11" max="11" width="5" bestFit="1" customWidth="1"/>
    <col min="12" max="15" width="3" bestFit="1" customWidth="1"/>
    <col min="16" max="16" width="3.7109375" bestFit="1" customWidth="1"/>
    <col min="17" max="17" width="15.5703125" bestFit="1" customWidth="1"/>
    <col min="18" max="20" width="3" bestFit="1" customWidth="1"/>
    <col min="21" max="21" width="3.7109375" bestFit="1" customWidth="1"/>
    <col min="22" max="22" width="11.140625" bestFit="1" customWidth="1"/>
    <col min="23" max="24" width="5" bestFit="1" customWidth="1"/>
    <col min="25" max="25" width="3" bestFit="1" customWidth="1"/>
    <col min="26" max="26" width="3.7109375" bestFit="1" customWidth="1"/>
    <col min="27" max="27" width="11" bestFit="1" customWidth="1"/>
    <col min="28" max="28" width="15.5703125" bestFit="1" customWidth="1"/>
    <col min="29" max="76" width="7.85546875" bestFit="1" customWidth="1"/>
    <col min="77" max="85" width="6.85546875" bestFit="1" customWidth="1"/>
    <col min="86" max="90" width="5" bestFit="1" customWidth="1"/>
    <col min="91" max="91" width="11.140625" bestFit="1" customWidth="1"/>
    <col min="92" max="92" width="6.85546875" bestFit="1" customWidth="1"/>
    <col min="93" max="95" width="7.85546875" bestFit="1" customWidth="1"/>
    <col min="96" max="98" width="6.85546875" bestFit="1" customWidth="1"/>
    <col min="99" max="99" width="11" bestFit="1" customWidth="1"/>
    <col min="100" max="100" width="15.5703125" bestFit="1" customWidth="1"/>
  </cols>
  <sheetData>
    <row r="2" spans="1:17" x14ac:dyDescent="0.25">
      <c r="A2" s="12" t="s">
        <v>183</v>
      </c>
      <c r="B2" t="s">
        <v>238</v>
      </c>
    </row>
    <row r="4" spans="1:17" x14ac:dyDescent="0.25">
      <c r="A4" s="12" t="s">
        <v>234</v>
      </c>
      <c r="B4" s="12" t="s">
        <v>233</v>
      </c>
    </row>
    <row r="5" spans="1:17" x14ac:dyDescent="0.25">
      <c r="A5" s="12" t="s">
        <v>1</v>
      </c>
      <c r="B5">
        <v>10</v>
      </c>
      <c r="C5">
        <v>11.2</v>
      </c>
      <c r="D5">
        <v>11.8</v>
      </c>
      <c r="E5">
        <v>12</v>
      </c>
      <c r="F5">
        <v>13</v>
      </c>
      <c r="G5">
        <v>13.2</v>
      </c>
      <c r="H5">
        <v>14.1</v>
      </c>
      <c r="I5">
        <v>14.3</v>
      </c>
      <c r="J5">
        <v>15</v>
      </c>
      <c r="K5">
        <v>15.7</v>
      </c>
      <c r="L5">
        <v>16</v>
      </c>
      <c r="M5">
        <v>17</v>
      </c>
      <c r="N5">
        <v>18</v>
      </c>
      <c r="O5">
        <v>19</v>
      </c>
      <c r="P5" t="s">
        <v>125</v>
      </c>
      <c r="Q5" t="s">
        <v>232</v>
      </c>
    </row>
    <row r="6" spans="1:17" x14ac:dyDescent="0.25">
      <c r="A6" s="1">
        <v>10</v>
      </c>
      <c r="B6" s="15">
        <v>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>
        <v>3</v>
      </c>
    </row>
    <row r="7" spans="1:17" x14ac:dyDescent="0.25">
      <c r="A7" s="1" t="s">
        <v>102</v>
      </c>
      <c r="B7" s="15">
        <v>3</v>
      </c>
      <c r="C7" s="15"/>
      <c r="D7" s="15"/>
      <c r="E7" s="15">
        <v>1</v>
      </c>
      <c r="F7" s="15"/>
      <c r="G7" s="15"/>
      <c r="H7" s="15"/>
      <c r="I7" s="15">
        <v>1</v>
      </c>
      <c r="J7" s="15"/>
      <c r="K7" s="15"/>
      <c r="L7" s="15">
        <v>3</v>
      </c>
      <c r="M7" s="15"/>
      <c r="N7" s="15"/>
      <c r="O7" s="15"/>
      <c r="P7" s="15">
        <v>3</v>
      </c>
      <c r="Q7" s="15">
        <v>11</v>
      </c>
    </row>
    <row r="8" spans="1:17" x14ac:dyDescent="0.25">
      <c r="A8" s="1" t="s">
        <v>101</v>
      </c>
      <c r="B8" s="15"/>
      <c r="C8" s="15">
        <v>2</v>
      </c>
      <c r="D8" s="15">
        <v>1</v>
      </c>
      <c r="E8" s="15">
        <v>5</v>
      </c>
      <c r="F8" s="15">
        <v>5</v>
      </c>
      <c r="G8" s="15">
        <v>2</v>
      </c>
      <c r="H8" s="15">
        <v>3</v>
      </c>
      <c r="I8" s="15">
        <v>4</v>
      </c>
      <c r="J8" s="15">
        <v>5</v>
      </c>
      <c r="K8" s="15"/>
      <c r="L8" s="15"/>
      <c r="M8" s="15">
        <v>1</v>
      </c>
      <c r="N8" s="15">
        <v>5</v>
      </c>
      <c r="O8" s="15">
        <v>1</v>
      </c>
      <c r="P8" s="15">
        <v>27</v>
      </c>
      <c r="Q8" s="15">
        <v>61</v>
      </c>
    </row>
    <row r="9" spans="1:17" x14ac:dyDescent="0.25">
      <c r="A9" s="1" t="s">
        <v>100</v>
      </c>
      <c r="B9" s="15"/>
      <c r="C9" s="15"/>
      <c r="D9" s="15">
        <v>1</v>
      </c>
      <c r="E9" s="15"/>
      <c r="F9" s="15"/>
      <c r="G9" s="15"/>
      <c r="H9" s="15"/>
      <c r="I9" s="15"/>
      <c r="J9" s="15"/>
      <c r="K9" s="15">
        <v>1</v>
      </c>
      <c r="L9" s="15">
        <v>2</v>
      </c>
      <c r="M9" s="15"/>
      <c r="N9" s="15"/>
      <c r="O9" s="15"/>
      <c r="P9" s="15">
        <v>3</v>
      </c>
      <c r="Q9" s="15">
        <v>7</v>
      </c>
    </row>
    <row r="10" spans="1:17" x14ac:dyDescent="0.25">
      <c r="A10" s="1" t="s">
        <v>232</v>
      </c>
      <c r="B10" s="15">
        <v>6</v>
      </c>
      <c r="C10" s="15">
        <v>2</v>
      </c>
      <c r="D10" s="15">
        <v>2</v>
      </c>
      <c r="E10" s="15">
        <v>6</v>
      </c>
      <c r="F10" s="15">
        <v>5</v>
      </c>
      <c r="G10" s="15">
        <v>2</v>
      </c>
      <c r="H10" s="15">
        <v>3</v>
      </c>
      <c r="I10" s="15">
        <v>5</v>
      </c>
      <c r="J10" s="15">
        <v>5</v>
      </c>
      <c r="K10" s="15">
        <v>1</v>
      </c>
      <c r="L10" s="15">
        <v>5</v>
      </c>
      <c r="M10" s="15">
        <v>1</v>
      </c>
      <c r="N10" s="15">
        <v>5</v>
      </c>
      <c r="O10" s="15">
        <v>1</v>
      </c>
      <c r="P10" s="15">
        <v>33</v>
      </c>
      <c r="Q10" s="15">
        <v>82</v>
      </c>
    </row>
  </sheetData>
  <pageMargins left="0.7" right="0.7" top="0.78740157499999996" bottom="0.78740157499999996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83A21-2373-4AD5-9BBF-CDF3CFD8F3E4}">
  <dimension ref="B2:J26"/>
  <sheetViews>
    <sheetView workbookViewId="0">
      <selection activeCell="C5" sqref="C5"/>
    </sheetView>
  </sheetViews>
  <sheetFormatPr baseColWidth="10" defaultRowHeight="15" x14ac:dyDescent="0.25"/>
  <sheetData>
    <row r="2" spans="2:3" x14ac:dyDescent="0.25">
      <c r="B2" t="s">
        <v>235</v>
      </c>
    </row>
    <row r="3" spans="2:3" x14ac:dyDescent="0.25">
      <c r="B3" s="14" t="s">
        <v>1</v>
      </c>
      <c r="C3" s="14" t="s">
        <v>232</v>
      </c>
    </row>
    <row r="4" spans="2:3" x14ac:dyDescent="0.25">
      <c r="B4" s="1">
        <v>10</v>
      </c>
      <c r="C4" s="15">
        <v>3</v>
      </c>
    </row>
    <row r="5" spans="2:3" x14ac:dyDescent="0.25">
      <c r="B5" s="1" t="s">
        <v>102</v>
      </c>
      <c r="C5" s="15">
        <v>11</v>
      </c>
    </row>
    <row r="6" spans="2:3" x14ac:dyDescent="0.25">
      <c r="B6" s="1" t="s">
        <v>101</v>
      </c>
      <c r="C6" s="15">
        <v>73</v>
      </c>
    </row>
    <row r="7" spans="2:3" x14ac:dyDescent="0.25">
      <c r="B7" s="1" t="s">
        <v>100</v>
      </c>
      <c r="C7" s="15">
        <v>7</v>
      </c>
    </row>
    <row r="8" spans="2:3" x14ac:dyDescent="0.25">
      <c r="B8" s="13" t="s">
        <v>232</v>
      </c>
      <c r="C8" s="16">
        <v>94</v>
      </c>
    </row>
    <row r="21" spans="2:10" x14ac:dyDescent="0.25">
      <c r="B21" s="14" t="s">
        <v>1</v>
      </c>
      <c r="C21" s="14" t="s">
        <v>172</v>
      </c>
      <c r="D21" s="14" t="s">
        <v>144</v>
      </c>
      <c r="E21" s="14" t="s">
        <v>158</v>
      </c>
      <c r="F21" s="14" t="s">
        <v>125</v>
      </c>
      <c r="G21" s="14" t="s">
        <v>127</v>
      </c>
      <c r="H21" s="14" t="s">
        <v>167</v>
      </c>
      <c r="I21" s="14" t="s">
        <v>139</v>
      </c>
      <c r="J21" s="14" t="s">
        <v>232</v>
      </c>
    </row>
    <row r="22" spans="2:10" x14ac:dyDescent="0.25">
      <c r="B22" s="1">
        <v>10</v>
      </c>
      <c r="C22" s="15"/>
      <c r="D22" s="15"/>
      <c r="E22" s="15"/>
      <c r="F22" s="15"/>
      <c r="G22" s="15"/>
      <c r="H22" s="15">
        <v>3</v>
      </c>
      <c r="I22" s="15"/>
      <c r="J22" s="15">
        <v>3</v>
      </c>
    </row>
    <row r="23" spans="2:10" x14ac:dyDescent="0.25">
      <c r="B23" s="1" t="s">
        <v>102</v>
      </c>
      <c r="C23" s="15"/>
      <c r="D23" s="15"/>
      <c r="E23" s="15">
        <v>7</v>
      </c>
      <c r="F23" s="15"/>
      <c r="G23" s="15"/>
      <c r="H23" s="15"/>
      <c r="I23" s="15">
        <v>4</v>
      </c>
      <c r="J23" s="15">
        <v>11</v>
      </c>
    </row>
    <row r="24" spans="2:10" x14ac:dyDescent="0.25">
      <c r="B24" s="1" t="s">
        <v>101</v>
      </c>
      <c r="C24" s="15">
        <v>1</v>
      </c>
      <c r="D24" s="15">
        <v>10</v>
      </c>
      <c r="E24" s="15">
        <v>30</v>
      </c>
      <c r="F24" s="15">
        <v>24</v>
      </c>
      <c r="G24" s="15">
        <v>6</v>
      </c>
      <c r="H24" s="15"/>
      <c r="I24" s="15">
        <v>2</v>
      </c>
      <c r="J24" s="15">
        <v>73</v>
      </c>
    </row>
    <row r="25" spans="2:10" x14ac:dyDescent="0.25">
      <c r="B25" s="1" t="s">
        <v>100</v>
      </c>
      <c r="C25" s="15"/>
      <c r="D25" s="15">
        <v>3</v>
      </c>
      <c r="E25" s="15">
        <v>3</v>
      </c>
      <c r="F25" s="15"/>
      <c r="G25" s="15">
        <v>1</v>
      </c>
      <c r="H25" s="15"/>
      <c r="I25" s="15"/>
      <c r="J25" s="15">
        <v>7</v>
      </c>
    </row>
    <row r="26" spans="2:10" x14ac:dyDescent="0.25">
      <c r="B26" s="13" t="s">
        <v>232</v>
      </c>
      <c r="C26" s="16">
        <v>1</v>
      </c>
      <c r="D26" s="16">
        <v>13</v>
      </c>
      <c r="E26" s="16">
        <v>40</v>
      </c>
      <c r="F26" s="16">
        <v>24</v>
      </c>
      <c r="G26" s="16">
        <v>7</v>
      </c>
      <c r="H26" s="16">
        <v>3</v>
      </c>
      <c r="I26" s="16">
        <v>6</v>
      </c>
      <c r="J26" s="16">
        <v>94</v>
      </c>
    </row>
  </sheetData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B749E-E6A3-43FE-AF1D-B44B43A465E1}">
  <dimension ref="A2:I10"/>
  <sheetViews>
    <sheetView workbookViewId="0">
      <selection activeCell="D19" sqref="D19"/>
    </sheetView>
  </sheetViews>
  <sheetFormatPr baseColWidth="10" defaultRowHeight="15" x14ac:dyDescent="0.25"/>
  <cols>
    <col min="1" max="1" width="16.140625" bestFit="1" customWidth="1"/>
    <col min="2" max="2" width="23.7109375" bestFit="1" customWidth="1"/>
    <col min="3" max="3" width="7.5703125" bestFit="1" customWidth="1"/>
    <col min="4" max="4" width="11" bestFit="1" customWidth="1"/>
    <col min="5" max="5" width="3.7109375" bestFit="1" customWidth="1"/>
    <col min="6" max="6" width="4" bestFit="1" customWidth="1"/>
    <col min="7" max="7" width="17.7109375" bestFit="1" customWidth="1"/>
    <col min="8" max="8" width="4.5703125" bestFit="1" customWidth="1"/>
    <col min="9" max="9" width="15.5703125" bestFit="1" customWidth="1"/>
    <col min="10" max="10" width="3.7109375" bestFit="1" customWidth="1"/>
    <col min="11" max="11" width="4" bestFit="1" customWidth="1"/>
    <col min="12" max="12" width="4.5703125" bestFit="1" customWidth="1"/>
    <col min="13" max="13" width="11.140625" bestFit="1" customWidth="1"/>
    <col min="14" max="14" width="7.5703125" bestFit="1" customWidth="1"/>
    <col min="15" max="15" width="11" bestFit="1" customWidth="1"/>
    <col min="16" max="16" width="4" bestFit="1" customWidth="1"/>
    <col min="17" max="17" width="11" bestFit="1" customWidth="1"/>
    <col min="18" max="18" width="15.5703125" bestFit="1" customWidth="1"/>
    <col min="19" max="19" width="29.7109375" bestFit="1" customWidth="1"/>
    <col min="20" max="20" width="28.85546875" bestFit="1" customWidth="1"/>
    <col min="21" max="21" width="25.42578125" bestFit="1" customWidth="1"/>
    <col min="22" max="22" width="28.85546875" bestFit="1" customWidth="1"/>
    <col min="23" max="23" width="25.42578125" bestFit="1" customWidth="1"/>
    <col min="24" max="24" width="32.140625" bestFit="1" customWidth="1"/>
    <col min="25" max="25" width="28.7109375" bestFit="1" customWidth="1"/>
    <col min="26" max="26" width="28.85546875" bestFit="1" customWidth="1"/>
    <col min="27" max="27" width="25.42578125" bestFit="1" customWidth="1"/>
    <col min="28" max="28" width="42.42578125" bestFit="1" customWidth="1"/>
    <col min="29" max="29" width="39" bestFit="1" customWidth="1"/>
    <col min="30" max="30" width="28.85546875" bestFit="1" customWidth="1"/>
    <col min="31" max="31" width="25.42578125" bestFit="1" customWidth="1"/>
    <col min="32" max="32" width="41.42578125" bestFit="1" customWidth="1"/>
    <col min="33" max="33" width="38.140625" bestFit="1" customWidth="1"/>
    <col min="34" max="34" width="37" bestFit="1" customWidth="1"/>
    <col min="35" max="35" width="33.5703125" bestFit="1" customWidth="1"/>
    <col min="36" max="36" width="15.5703125" bestFit="1" customWidth="1"/>
  </cols>
  <sheetData>
    <row r="2" spans="1:9" x14ac:dyDescent="0.25">
      <c r="A2" s="12" t="s">
        <v>183</v>
      </c>
      <c r="B2" t="s">
        <v>238</v>
      </c>
    </row>
    <row r="4" spans="1:9" x14ac:dyDescent="0.25">
      <c r="A4" s="12" t="s">
        <v>234</v>
      </c>
      <c r="B4" s="12" t="s">
        <v>233</v>
      </c>
    </row>
    <row r="5" spans="1:9" x14ac:dyDescent="0.25">
      <c r="A5" s="12" t="s">
        <v>1</v>
      </c>
      <c r="B5" t="s">
        <v>172</v>
      </c>
      <c r="C5" t="s">
        <v>144</v>
      </c>
      <c r="D5" t="s">
        <v>158</v>
      </c>
      <c r="E5" t="s">
        <v>125</v>
      </c>
      <c r="F5" t="s">
        <v>127</v>
      </c>
      <c r="G5" t="s">
        <v>167</v>
      </c>
      <c r="H5" t="s">
        <v>139</v>
      </c>
      <c r="I5" t="s">
        <v>232</v>
      </c>
    </row>
    <row r="6" spans="1:9" x14ac:dyDescent="0.25">
      <c r="A6" s="1">
        <v>10</v>
      </c>
      <c r="B6" s="15"/>
      <c r="C6" s="15"/>
      <c r="D6" s="15"/>
      <c r="E6" s="15"/>
      <c r="F6" s="15"/>
      <c r="G6" s="15">
        <v>3</v>
      </c>
      <c r="H6" s="15"/>
      <c r="I6" s="15">
        <v>3</v>
      </c>
    </row>
    <row r="7" spans="1:9" x14ac:dyDescent="0.25">
      <c r="A7" s="1" t="s">
        <v>102</v>
      </c>
      <c r="B7" s="15"/>
      <c r="C7" s="15"/>
      <c r="D7" s="15">
        <v>7</v>
      </c>
      <c r="E7" s="15"/>
      <c r="F7" s="15"/>
      <c r="G7" s="15"/>
      <c r="H7" s="15">
        <v>4</v>
      </c>
      <c r="I7" s="15">
        <v>11</v>
      </c>
    </row>
    <row r="8" spans="1:9" x14ac:dyDescent="0.25">
      <c r="A8" s="1" t="s">
        <v>101</v>
      </c>
      <c r="B8" s="15">
        <v>1</v>
      </c>
      <c r="C8" s="15">
        <v>10</v>
      </c>
      <c r="D8" s="15">
        <v>30</v>
      </c>
      <c r="E8" s="15">
        <v>12</v>
      </c>
      <c r="F8" s="15">
        <v>6</v>
      </c>
      <c r="G8" s="15"/>
      <c r="H8" s="15">
        <v>2</v>
      </c>
      <c r="I8" s="15">
        <v>61</v>
      </c>
    </row>
    <row r="9" spans="1:9" x14ac:dyDescent="0.25">
      <c r="A9" s="1" t="s">
        <v>100</v>
      </c>
      <c r="B9" s="15"/>
      <c r="C9" s="15">
        <v>3</v>
      </c>
      <c r="D9" s="15">
        <v>3</v>
      </c>
      <c r="E9" s="15"/>
      <c r="F9" s="15">
        <v>1</v>
      </c>
      <c r="G9" s="15"/>
      <c r="H9" s="15"/>
      <c r="I9" s="15">
        <v>7</v>
      </c>
    </row>
    <row r="10" spans="1:9" x14ac:dyDescent="0.25">
      <c r="A10" s="1" t="s">
        <v>232</v>
      </c>
      <c r="B10" s="15">
        <v>1</v>
      </c>
      <c r="C10" s="15">
        <v>13</v>
      </c>
      <c r="D10" s="15">
        <v>40</v>
      </c>
      <c r="E10" s="15">
        <v>12</v>
      </c>
      <c r="F10" s="15">
        <v>7</v>
      </c>
      <c r="G10" s="15">
        <v>3</v>
      </c>
      <c r="H10" s="15">
        <v>6</v>
      </c>
      <c r="I10" s="15">
        <v>82</v>
      </c>
    </row>
  </sheetData>
  <pageMargins left="0.7" right="0.7" top="0.78740157499999996" bottom="0.78740157499999996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F7D5A-CE9A-4105-8D86-B0AC68FB0875}">
  <dimension ref="A2:F10"/>
  <sheetViews>
    <sheetView workbookViewId="0">
      <selection activeCell="S3" sqref="S3"/>
    </sheetView>
  </sheetViews>
  <sheetFormatPr baseColWidth="10" defaultRowHeight="15" x14ac:dyDescent="0.25"/>
  <cols>
    <col min="1" max="1" width="16.140625" bestFit="1" customWidth="1"/>
    <col min="2" max="2" width="23.7109375" bestFit="1" customWidth="1"/>
    <col min="3" max="4" width="3.140625" bestFit="1" customWidth="1"/>
    <col min="5" max="5" width="3" bestFit="1" customWidth="1"/>
    <col min="6" max="6" width="15.5703125" bestFit="1" customWidth="1"/>
    <col min="7" max="8" width="7.85546875" bestFit="1" customWidth="1"/>
    <col min="9" max="11" width="6.85546875" bestFit="1" customWidth="1"/>
    <col min="12" max="14" width="7.85546875" bestFit="1" customWidth="1"/>
    <col min="15" max="16" width="6.85546875" bestFit="1" customWidth="1"/>
    <col min="17" max="17" width="11.140625" bestFit="1" customWidth="1"/>
    <col min="18" max="22" width="6" bestFit="1" customWidth="1"/>
    <col min="23" max="23" width="6.85546875" bestFit="1" customWidth="1"/>
    <col min="24" max="76" width="7.85546875" bestFit="1" customWidth="1"/>
    <col min="77" max="85" width="6.85546875" bestFit="1" customWidth="1"/>
    <col min="86" max="90" width="5" bestFit="1" customWidth="1"/>
    <col min="91" max="91" width="11.140625" bestFit="1" customWidth="1"/>
    <col min="92" max="92" width="6.85546875" bestFit="1" customWidth="1"/>
    <col min="93" max="95" width="7.85546875" bestFit="1" customWidth="1"/>
    <col min="96" max="98" width="6.85546875" bestFit="1" customWidth="1"/>
    <col min="99" max="99" width="11" bestFit="1" customWidth="1"/>
    <col min="100" max="100" width="15.5703125" bestFit="1" customWidth="1"/>
  </cols>
  <sheetData>
    <row r="2" spans="1:6" x14ac:dyDescent="0.25">
      <c r="A2" s="12" t="s">
        <v>183</v>
      </c>
      <c r="B2" t="s">
        <v>238</v>
      </c>
    </row>
    <row r="4" spans="1:6" x14ac:dyDescent="0.25">
      <c r="A4" s="12" t="s">
        <v>234</v>
      </c>
      <c r="B4" s="12" t="s">
        <v>233</v>
      </c>
    </row>
    <row r="5" spans="1:6" x14ac:dyDescent="0.25">
      <c r="A5" s="12" t="s">
        <v>1</v>
      </c>
      <c r="B5">
        <v>10</v>
      </c>
      <c r="C5" t="s">
        <v>102</v>
      </c>
      <c r="D5" t="s">
        <v>101</v>
      </c>
      <c r="E5" t="s">
        <v>100</v>
      </c>
      <c r="F5" t="s">
        <v>232</v>
      </c>
    </row>
    <row r="6" spans="1:6" x14ac:dyDescent="0.25">
      <c r="A6" s="1" t="s">
        <v>120</v>
      </c>
      <c r="B6" s="15">
        <v>3</v>
      </c>
      <c r="C6" s="15"/>
      <c r="D6" s="15">
        <v>21</v>
      </c>
      <c r="E6" s="15">
        <v>5</v>
      </c>
      <c r="F6" s="15">
        <v>29</v>
      </c>
    </row>
    <row r="7" spans="1:6" x14ac:dyDescent="0.25">
      <c r="A7" s="1" t="s">
        <v>155</v>
      </c>
      <c r="B7" s="15"/>
      <c r="C7" s="15">
        <v>7</v>
      </c>
      <c r="D7" s="15">
        <v>35</v>
      </c>
      <c r="E7" s="15">
        <v>2</v>
      </c>
      <c r="F7" s="15">
        <v>44</v>
      </c>
    </row>
    <row r="8" spans="1:6" x14ac:dyDescent="0.25">
      <c r="A8" s="1" t="s">
        <v>129</v>
      </c>
      <c r="B8" s="15"/>
      <c r="C8" s="15">
        <v>4</v>
      </c>
      <c r="D8" s="15">
        <v>2</v>
      </c>
      <c r="E8" s="15"/>
      <c r="F8" s="15">
        <v>6</v>
      </c>
    </row>
    <row r="9" spans="1:6" x14ac:dyDescent="0.25">
      <c r="A9" s="1" t="s">
        <v>184</v>
      </c>
      <c r="B9" s="15"/>
      <c r="C9" s="15"/>
      <c r="D9" s="15">
        <v>3</v>
      </c>
      <c r="E9" s="15"/>
      <c r="F9" s="15">
        <v>3</v>
      </c>
    </row>
    <row r="10" spans="1:6" x14ac:dyDescent="0.25">
      <c r="A10" s="1" t="s">
        <v>232</v>
      </c>
      <c r="B10" s="15">
        <v>3</v>
      </c>
      <c r="C10" s="15">
        <v>11</v>
      </c>
      <c r="D10" s="15">
        <v>61</v>
      </c>
      <c r="E10" s="15">
        <v>7</v>
      </c>
      <c r="F10" s="15">
        <v>82</v>
      </c>
    </row>
  </sheetData>
  <pageMargins left="0.7" right="0.7" top="0.78740157499999996" bottom="0.78740157499999996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4C521-D183-4354-87D4-1ABA23EC0D90}">
  <dimension ref="A2:F16"/>
  <sheetViews>
    <sheetView tabSelected="1" workbookViewId="0">
      <selection activeCell="G20" sqref="G20"/>
    </sheetView>
  </sheetViews>
  <sheetFormatPr baseColWidth="10" defaultRowHeight="15" x14ac:dyDescent="0.25"/>
  <cols>
    <col min="1" max="1" width="18.42578125" bestFit="1" customWidth="1"/>
    <col min="2" max="2" width="23.7109375" bestFit="1" customWidth="1"/>
    <col min="3" max="4" width="3.140625" bestFit="1" customWidth="1"/>
    <col min="5" max="5" width="3" bestFit="1" customWidth="1"/>
    <col min="6" max="6" width="15.5703125" bestFit="1" customWidth="1"/>
    <col min="7" max="8" width="7.85546875" bestFit="1" customWidth="1"/>
    <col min="9" max="11" width="6.85546875" bestFit="1" customWidth="1"/>
    <col min="12" max="14" width="7.85546875" bestFit="1" customWidth="1"/>
    <col min="15" max="16" width="6.85546875" bestFit="1" customWidth="1"/>
    <col min="17" max="17" width="11.140625" bestFit="1" customWidth="1"/>
    <col min="18" max="22" width="6" bestFit="1" customWidth="1"/>
    <col min="23" max="23" width="6.85546875" bestFit="1" customWidth="1"/>
    <col min="24" max="76" width="7.85546875" bestFit="1" customWidth="1"/>
    <col min="77" max="85" width="6.85546875" bestFit="1" customWidth="1"/>
    <col min="86" max="90" width="5" bestFit="1" customWidth="1"/>
    <col min="91" max="91" width="11.140625" bestFit="1" customWidth="1"/>
    <col min="92" max="92" width="6.85546875" bestFit="1" customWidth="1"/>
    <col min="93" max="95" width="7.85546875" bestFit="1" customWidth="1"/>
    <col min="96" max="98" width="6.85546875" bestFit="1" customWidth="1"/>
    <col min="99" max="99" width="11" bestFit="1" customWidth="1"/>
    <col min="100" max="100" width="15.5703125" bestFit="1" customWidth="1"/>
  </cols>
  <sheetData>
    <row r="2" spans="1:6" x14ac:dyDescent="0.25">
      <c r="A2" s="12" t="s">
        <v>183</v>
      </c>
      <c r="B2" t="s">
        <v>238</v>
      </c>
    </row>
    <row r="4" spans="1:6" x14ac:dyDescent="0.25">
      <c r="A4" s="12" t="s">
        <v>234</v>
      </c>
      <c r="B4" s="12" t="s">
        <v>233</v>
      </c>
    </row>
    <row r="5" spans="1:6" x14ac:dyDescent="0.25">
      <c r="A5" s="12" t="s">
        <v>1</v>
      </c>
      <c r="B5">
        <v>10</v>
      </c>
      <c r="C5" t="s">
        <v>102</v>
      </c>
      <c r="D5" t="s">
        <v>101</v>
      </c>
      <c r="E5" t="s">
        <v>100</v>
      </c>
      <c r="F5" t="s">
        <v>232</v>
      </c>
    </row>
    <row r="6" spans="1:6" x14ac:dyDescent="0.25">
      <c r="A6" s="1" t="s">
        <v>146</v>
      </c>
      <c r="B6" s="15"/>
      <c r="C6" s="15"/>
      <c r="D6" s="15">
        <v>4</v>
      </c>
      <c r="E6" s="15"/>
      <c r="F6" s="15">
        <v>4</v>
      </c>
    </row>
    <row r="7" spans="1:6" x14ac:dyDescent="0.25">
      <c r="A7" s="1" t="s">
        <v>130</v>
      </c>
      <c r="B7" s="15"/>
      <c r="C7" s="15">
        <v>4</v>
      </c>
      <c r="D7" s="15">
        <v>2</v>
      </c>
      <c r="E7" s="15"/>
      <c r="F7" s="15">
        <v>6</v>
      </c>
    </row>
    <row r="8" spans="1:6" x14ac:dyDescent="0.25">
      <c r="A8" s="1" t="s">
        <v>181</v>
      </c>
      <c r="B8" s="15"/>
      <c r="C8" s="15">
        <v>3</v>
      </c>
      <c r="D8" s="15">
        <v>5</v>
      </c>
      <c r="E8" s="15"/>
      <c r="F8" s="15">
        <v>8</v>
      </c>
    </row>
    <row r="9" spans="1:6" x14ac:dyDescent="0.25">
      <c r="A9" s="1" t="s">
        <v>188</v>
      </c>
      <c r="B9" s="15"/>
      <c r="C9" s="15"/>
      <c r="D9" s="15">
        <v>2</v>
      </c>
      <c r="E9" s="15"/>
      <c r="F9" s="15">
        <v>2</v>
      </c>
    </row>
    <row r="10" spans="1:6" x14ac:dyDescent="0.25">
      <c r="A10" s="1" t="s">
        <v>156</v>
      </c>
      <c r="B10" s="15">
        <v>3</v>
      </c>
      <c r="C10" s="15">
        <v>1</v>
      </c>
      <c r="D10" s="15">
        <v>9</v>
      </c>
      <c r="E10" s="15">
        <v>1</v>
      </c>
      <c r="F10" s="15">
        <v>14</v>
      </c>
    </row>
    <row r="11" spans="1:6" x14ac:dyDescent="0.25">
      <c r="A11" s="1" t="s">
        <v>179</v>
      </c>
      <c r="B11" s="15"/>
      <c r="C11" s="15"/>
      <c r="D11" s="15">
        <v>8</v>
      </c>
      <c r="E11" s="15"/>
      <c r="F11" s="15">
        <v>8</v>
      </c>
    </row>
    <row r="12" spans="1:6" x14ac:dyDescent="0.25">
      <c r="A12" s="1" t="s">
        <v>121</v>
      </c>
      <c r="B12" s="15"/>
      <c r="C12" s="15"/>
      <c r="D12" s="15">
        <v>11</v>
      </c>
      <c r="E12" s="15">
        <v>1</v>
      </c>
      <c r="F12" s="15">
        <v>12</v>
      </c>
    </row>
    <row r="13" spans="1:6" x14ac:dyDescent="0.25">
      <c r="A13" s="1" t="s">
        <v>125</v>
      </c>
      <c r="B13" s="15"/>
      <c r="C13" s="15"/>
      <c r="D13" s="15">
        <v>12</v>
      </c>
      <c r="E13" s="15">
        <v>3</v>
      </c>
      <c r="F13" s="15">
        <v>15</v>
      </c>
    </row>
    <row r="14" spans="1:6" x14ac:dyDescent="0.25">
      <c r="A14" s="1" t="s">
        <v>199</v>
      </c>
      <c r="B14" s="15"/>
      <c r="C14" s="15"/>
      <c r="D14" s="15">
        <v>5</v>
      </c>
      <c r="E14" s="15"/>
      <c r="F14" s="15">
        <v>5</v>
      </c>
    </row>
    <row r="15" spans="1:6" x14ac:dyDescent="0.25">
      <c r="A15" s="1" t="s">
        <v>152</v>
      </c>
      <c r="B15" s="15"/>
      <c r="C15" s="15">
        <v>3</v>
      </c>
      <c r="D15" s="15">
        <v>3</v>
      </c>
      <c r="E15" s="15">
        <v>2</v>
      </c>
      <c r="F15" s="15">
        <v>8</v>
      </c>
    </row>
    <row r="16" spans="1:6" x14ac:dyDescent="0.25">
      <c r="A16" s="1" t="s">
        <v>232</v>
      </c>
      <c r="B16" s="15">
        <v>3</v>
      </c>
      <c r="C16" s="15">
        <v>11</v>
      </c>
      <c r="D16" s="15">
        <v>61</v>
      </c>
      <c r="E16" s="15">
        <v>7</v>
      </c>
      <c r="F16" s="15">
        <v>82</v>
      </c>
    </row>
  </sheetData>
  <pageMargins left="0.7" right="0.7" top="0.78740157499999996" bottom="0.78740157499999996" header="0.3" footer="0.3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EE482-D93A-4031-A34D-1EE48EB41E73}">
  <dimension ref="A2:F10"/>
  <sheetViews>
    <sheetView workbookViewId="0">
      <selection activeCell="F25" sqref="F25"/>
    </sheetView>
  </sheetViews>
  <sheetFormatPr baseColWidth="10" defaultRowHeight="15" x14ac:dyDescent="0.25"/>
  <cols>
    <col min="1" max="1" width="16.140625" bestFit="1" customWidth="1"/>
    <col min="2" max="2" width="23.7109375" bestFit="1" customWidth="1"/>
    <col min="3" max="4" width="3.140625" bestFit="1" customWidth="1"/>
    <col min="5" max="5" width="3" bestFit="1" customWidth="1"/>
    <col min="6" max="6" width="15.5703125" bestFit="1" customWidth="1"/>
    <col min="7" max="8" width="7.85546875" bestFit="1" customWidth="1"/>
    <col min="9" max="11" width="6.85546875" bestFit="1" customWidth="1"/>
    <col min="12" max="14" width="7.85546875" bestFit="1" customWidth="1"/>
    <col min="15" max="16" width="6.85546875" bestFit="1" customWidth="1"/>
    <col min="17" max="17" width="11.140625" bestFit="1" customWidth="1"/>
    <col min="18" max="22" width="6" bestFit="1" customWidth="1"/>
    <col min="23" max="23" width="6.85546875" bestFit="1" customWidth="1"/>
    <col min="24" max="76" width="7.85546875" bestFit="1" customWidth="1"/>
    <col min="77" max="85" width="6.85546875" bestFit="1" customWidth="1"/>
    <col min="86" max="90" width="5" bestFit="1" customWidth="1"/>
    <col min="91" max="91" width="11.140625" bestFit="1" customWidth="1"/>
    <col min="92" max="92" width="6.85546875" bestFit="1" customWidth="1"/>
    <col min="93" max="95" width="7.85546875" bestFit="1" customWidth="1"/>
    <col min="96" max="98" width="6.85546875" bestFit="1" customWidth="1"/>
    <col min="99" max="99" width="11" bestFit="1" customWidth="1"/>
    <col min="100" max="100" width="15.5703125" bestFit="1" customWidth="1"/>
  </cols>
  <sheetData>
    <row r="2" spans="1:6" x14ac:dyDescent="0.25">
      <c r="A2" s="12" t="s">
        <v>183</v>
      </c>
      <c r="B2" t="s">
        <v>238</v>
      </c>
    </row>
    <row r="4" spans="1:6" x14ac:dyDescent="0.25">
      <c r="A4" s="12" t="s">
        <v>234</v>
      </c>
      <c r="B4" s="12" t="s">
        <v>233</v>
      </c>
    </row>
    <row r="5" spans="1:6" x14ac:dyDescent="0.25">
      <c r="A5" s="12" t="s">
        <v>1</v>
      </c>
      <c r="B5">
        <v>10</v>
      </c>
      <c r="C5" t="s">
        <v>102</v>
      </c>
      <c r="D5" t="s">
        <v>101</v>
      </c>
      <c r="E5" t="s">
        <v>100</v>
      </c>
      <c r="F5" t="s">
        <v>232</v>
      </c>
    </row>
    <row r="6" spans="1:6" x14ac:dyDescent="0.25">
      <c r="A6" s="1" t="s">
        <v>125</v>
      </c>
      <c r="B6" s="15"/>
      <c r="C6" s="15"/>
      <c r="D6" s="15">
        <v>12</v>
      </c>
      <c r="E6" s="15">
        <v>3</v>
      </c>
      <c r="F6" s="15">
        <v>15</v>
      </c>
    </row>
    <row r="7" spans="1:6" x14ac:dyDescent="0.25">
      <c r="A7" s="1" t="s">
        <v>122</v>
      </c>
      <c r="B7" s="15">
        <v>3</v>
      </c>
      <c r="C7" s="15">
        <v>4</v>
      </c>
      <c r="D7" s="15">
        <v>27</v>
      </c>
      <c r="E7" s="15">
        <v>2</v>
      </c>
      <c r="F7" s="15">
        <v>36</v>
      </c>
    </row>
    <row r="8" spans="1:6" x14ac:dyDescent="0.25">
      <c r="A8" s="1" t="s">
        <v>177</v>
      </c>
      <c r="B8" s="15"/>
      <c r="C8" s="15"/>
      <c r="D8" s="15">
        <v>3</v>
      </c>
      <c r="E8" s="15"/>
      <c r="F8" s="15">
        <v>3</v>
      </c>
    </row>
    <row r="9" spans="1:6" x14ac:dyDescent="0.25">
      <c r="A9" s="1" t="s">
        <v>131</v>
      </c>
      <c r="B9" s="15"/>
      <c r="C9" s="15">
        <v>7</v>
      </c>
      <c r="D9" s="15">
        <v>19</v>
      </c>
      <c r="E9" s="15">
        <v>2</v>
      </c>
      <c r="F9" s="15">
        <v>28</v>
      </c>
    </row>
    <row r="10" spans="1:6" x14ac:dyDescent="0.25">
      <c r="A10" s="1" t="s">
        <v>232</v>
      </c>
      <c r="B10" s="15">
        <v>3</v>
      </c>
      <c r="C10" s="15">
        <v>11</v>
      </c>
      <c r="D10" s="15">
        <v>61</v>
      </c>
      <c r="E10" s="15">
        <v>7</v>
      </c>
      <c r="F10" s="15">
        <v>82</v>
      </c>
    </row>
  </sheetData>
  <pageMargins left="0.7" right="0.7" top="0.78740157499999996" bottom="0.78740157499999996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15</vt:i4>
      </vt:variant>
    </vt:vector>
  </HeadingPairs>
  <TitlesOfParts>
    <vt:vector size="15" baseType="lpstr">
      <vt:lpstr>Raw Data</vt:lpstr>
      <vt:lpstr>Tabelle</vt:lpstr>
      <vt:lpstr>Tabelle_Cleaned</vt:lpstr>
      <vt:lpstr>Pivot</vt:lpstr>
      <vt:lpstr>% of Total</vt:lpstr>
      <vt:lpstr>Catching Method</vt:lpstr>
      <vt:lpstr>Type of Water Body</vt:lpstr>
      <vt:lpstr>Soil Substrate</vt:lpstr>
      <vt:lpstr>Waterplants</vt:lpstr>
      <vt:lpstr>Water Turbidity</vt:lpstr>
      <vt:lpstr>Watercondition</vt:lpstr>
      <vt:lpstr>River embankment</vt:lpstr>
      <vt:lpstr>Sea Level</vt:lpstr>
      <vt:lpstr>Clade nach Wassertemperatus</vt:lpstr>
      <vt:lpstr>Tabelle1</vt:lpstr>
    </vt:vector>
  </TitlesOfParts>
  <Company>Naturhistorisches Museum Wien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Chai Min</dc:creator>
  <cp:lastModifiedBy>Friedrich Rok</cp:lastModifiedBy>
  <dcterms:created xsi:type="dcterms:W3CDTF">2024-10-01T07:39:23Z</dcterms:created>
  <dcterms:modified xsi:type="dcterms:W3CDTF">2025-04-01T11:02:36Z</dcterms:modified>
</cp:coreProperties>
</file>