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5" yWindow="570" windowWidth="19290" windowHeight="9855" tabRatio="958"/>
  </bookViews>
  <sheets>
    <sheet name="OR 1" sheetId="4" r:id="rId1"/>
    <sheet name="OR 2" sheetId="8" r:id="rId2"/>
    <sheet name="OR 3" sheetId="2" r:id="rId3"/>
    <sheet name="OR 4" sheetId="13" r:id="rId4"/>
    <sheet name="OR 5" sheetId="14" r:id="rId5"/>
    <sheet name="OR 6" sheetId="15" r:id="rId6"/>
    <sheet name="OR 7" sheetId="17" r:id="rId7"/>
    <sheet name="OR 8" sheetId="18" r:id="rId8"/>
    <sheet name="OR 9" sheetId="19" r:id="rId9"/>
    <sheet name="OR 10" sheetId="10" r:id="rId10"/>
    <sheet name="OR 11" sheetId="5" r:id="rId11"/>
    <sheet name="Sheet1" sheetId="21" r:id="rId12"/>
  </sheets>
  <calcPr calcId="145621"/>
</workbook>
</file>

<file path=xl/calcChain.xml><?xml version="1.0" encoding="utf-8"?>
<calcChain xmlns="http://schemas.openxmlformats.org/spreadsheetml/2006/main">
  <c r="E108" i="19" l="1"/>
  <c r="E109" i="19"/>
  <c r="E107" i="19"/>
  <c r="E106" i="19"/>
  <c r="E103" i="19"/>
  <c r="E102" i="19"/>
  <c r="E101" i="19"/>
  <c r="E99" i="19"/>
  <c r="E98" i="19"/>
  <c r="E97" i="19"/>
  <c r="E96" i="19"/>
  <c r="E94" i="19"/>
  <c r="E93" i="19"/>
  <c r="E92" i="19"/>
  <c r="E91" i="19"/>
  <c r="E90" i="19"/>
  <c r="E88" i="19"/>
  <c r="E87" i="19"/>
  <c r="E86" i="19"/>
  <c r="E84" i="19"/>
  <c r="E83" i="19"/>
  <c r="E82" i="19"/>
  <c r="E81" i="19"/>
  <c r="E80" i="19"/>
  <c r="E79" i="19"/>
  <c r="E78" i="19"/>
  <c r="E77" i="19"/>
  <c r="E76" i="19"/>
  <c r="E75" i="19"/>
  <c r="E74" i="19"/>
  <c r="E73" i="19"/>
  <c r="E72" i="19"/>
  <c r="E71" i="19"/>
  <c r="E67" i="19"/>
  <c r="E66" i="19"/>
  <c r="E65" i="19"/>
  <c r="E64" i="19"/>
  <c r="E63" i="19"/>
  <c r="E62" i="19"/>
  <c r="E61" i="19"/>
  <c r="E60" i="19"/>
  <c r="E59" i="19"/>
  <c r="E58" i="19"/>
  <c r="E57" i="19"/>
  <c r="E56" i="19"/>
  <c r="E39" i="19"/>
  <c r="E30" i="19"/>
  <c r="E29" i="19"/>
  <c r="E28" i="19"/>
  <c r="E27" i="19"/>
  <c r="E26" i="19"/>
  <c r="E25" i="19"/>
  <c r="E24" i="19"/>
  <c r="E23" i="19"/>
  <c r="E21" i="19"/>
  <c r="E20" i="19"/>
  <c r="E18" i="19"/>
  <c r="E17" i="19"/>
  <c r="E16" i="19"/>
  <c r="E15" i="19"/>
  <c r="E13" i="19"/>
  <c r="E12" i="19"/>
  <c r="E11" i="19"/>
  <c r="E10" i="19"/>
  <c r="E9" i="19"/>
  <c r="E8" i="19"/>
  <c r="E7" i="19"/>
</calcChain>
</file>

<file path=xl/sharedStrings.xml><?xml version="1.0" encoding="utf-8"?>
<sst xmlns="http://schemas.openxmlformats.org/spreadsheetml/2006/main" count="972" uniqueCount="615">
  <si>
    <t>U.S. Apple Association</t>
  </si>
  <si>
    <t>California Apple Commission</t>
  </si>
  <si>
    <t>Michigan Apple Committee</t>
  </si>
  <si>
    <t>New York Apple Association</t>
  </si>
  <si>
    <t>Pennsylvania Apple Marketing Program</t>
  </si>
  <si>
    <t>Washington Tree Fruit Research Commission</t>
  </si>
  <si>
    <t>Washington Apple Commission</t>
  </si>
  <si>
    <t>www.bestapples.com</t>
  </si>
  <si>
    <t>www.calapple.org</t>
  </si>
  <si>
    <t>www.treefruitresearch.com</t>
  </si>
  <si>
    <t>www.nyapplecountry.com</t>
  </si>
  <si>
    <t>www.pennsylvaniaapples.org</t>
  </si>
  <si>
    <t>www.michiganappples.com</t>
  </si>
  <si>
    <t>www.usapple.org</t>
  </si>
  <si>
    <t>Ohio Apple Marketing Program</t>
  </si>
  <si>
    <t>www.ohioapples.com</t>
  </si>
  <si>
    <t>Turkey</t>
  </si>
  <si>
    <t>China</t>
  </si>
  <si>
    <t>Germany</t>
  </si>
  <si>
    <t>Italy</t>
  </si>
  <si>
    <t>France</t>
  </si>
  <si>
    <t>Canada</t>
  </si>
  <si>
    <t>New Zealand</t>
  </si>
  <si>
    <t>Spain</t>
  </si>
  <si>
    <t>United Kingdom</t>
  </si>
  <si>
    <t>USA</t>
  </si>
  <si>
    <t>Japan</t>
  </si>
  <si>
    <t>Country</t>
  </si>
  <si>
    <t>Albania</t>
  </si>
  <si>
    <t>Argentina</t>
  </si>
  <si>
    <t>Armenia</t>
  </si>
  <si>
    <t>Australia</t>
  </si>
  <si>
    <t>Austria</t>
  </si>
  <si>
    <t>Azerbaijan</t>
  </si>
  <si>
    <t>Belgium</t>
  </si>
  <si>
    <t>Bolivia</t>
  </si>
  <si>
    <t>Brazil</t>
  </si>
  <si>
    <t>Bulgaria</t>
  </si>
  <si>
    <t>Colombia</t>
  </si>
  <si>
    <t>Cuba</t>
  </si>
  <si>
    <t>Czech Republic</t>
  </si>
  <si>
    <t>Denmark</t>
  </si>
  <si>
    <t>Estonia</t>
  </si>
  <si>
    <t>Greece</t>
  </si>
  <si>
    <t>Hungary</t>
  </si>
  <si>
    <t>India</t>
  </si>
  <si>
    <t>Israel</t>
  </si>
  <si>
    <t>Kazakhstan</t>
  </si>
  <si>
    <t>Kenya</t>
  </si>
  <si>
    <t>Kyrgyzstan</t>
  </si>
  <si>
    <t>Latvia</t>
  </si>
  <si>
    <t>Lebanon</t>
  </si>
  <si>
    <t>Libya</t>
  </si>
  <si>
    <t>Lithuania</t>
  </si>
  <si>
    <t>Mexico</t>
  </si>
  <si>
    <t>Morocco</t>
  </si>
  <si>
    <t>Netherlands</t>
  </si>
  <si>
    <t>Norway</t>
  </si>
  <si>
    <t>Peru</t>
  </si>
  <si>
    <t>Philippines</t>
  </si>
  <si>
    <t>Poland</t>
  </si>
  <si>
    <t>Portugal</t>
  </si>
  <si>
    <t>Romania</t>
  </si>
  <si>
    <t>Russian Federation</t>
  </si>
  <si>
    <t>Serbia</t>
  </si>
  <si>
    <t>Slovakia</t>
  </si>
  <si>
    <t>South Africa</t>
  </si>
  <si>
    <t>Sweden</t>
  </si>
  <si>
    <t>Switzerland</t>
  </si>
  <si>
    <t>Tajikistan</t>
  </si>
  <si>
    <t>Ukraine</t>
  </si>
  <si>
    <t>Uruguay</t>
  </si>
  <si>
    <t>Uzbekistan</t>
  </si>
  <si>
    <t>Total</t>
  </si>
  <si>
    <t>Macedonia</t>
  </si>
  <si>
    <t>Iran</t>
  </si>
  <si>
    <t>Indigenous cattle meat</t>
  </si>
  <si>
    <t xml:space="preserve">Production </t>
  </si>
  <si>
    <t>Production</t>
  </si>
  <si>
    <t xml:space="preserve">(Int $1000) </t>
  </si>
  <si>
    <t>(MT)</t>
  </si>
  <si>
    <t>Maize</t>
  </si>
  <si>
    <t>Chicken meat</t>
  </si>
  <si>
    <t>Soybeans</t>
  </si>
  <si>
    <t>Indigenous pigmeat</t>
  </si>
  <si>
    <t>Wheat</t>
  </si>
  <si>
    <t>Cotton</t>
  </si>
  <si>
    <t>Tomatoes</t>
  </si>
  <si>
    <t>Hen eggs</t>
  </si>
  <si>
    <t>Grapes</t>
  </si>
  <si>
    <t>Potatoes</t>
  </si>
  <si>
    <t>Rice</t>
  </si>
  <si>
    <t>Apples</t>
  </si>
  <si>
    <t>Agricultural commodity</t>
  </si>
  <si>
    <t>Rank</t>
  </si>
  <si>
    <t>Cow, milk, whole, fresh</t>
  </si>
  <si>
    <t>Sugar cane</t>
  </si>
  <si>
    <t>Vegetables, fresh</t>
  </si>
  <si>
    <t>Buffalo milk</t>
  </si>
  <si>
    <t>Bananas</t>
  </si>
  <si>
    <t>Cassava</t>
  </si>
  <si>
    <t>Mangoes, guavas</t>
  </si>
  <si>
    <t>Korea</t>
  </si>
  <si>
    <t>Chile</t>
  </si>
  <si>
    <t xml:space="preserve">China, mainland </t>
  </si>
  <si>
    <t>Acc (no.)</t>
  </si>
  <si>
    <t xml:space="preserve">Armenia </t>
  </si>
  <si>
    <t xml:space="preserve">United Kingdom </t>
  </si>
  <si>
    <t xml:space="preserve">Russian Federation </t>
  </si>
  <si>
    <t xml:space="preserve">Poland </t>
  </si>
  <si>
    <t xml:space="preserve">Nordic Countries </t>
  </si>
  <si>
    <t>Montenegro</t>
  </si>
  <si>
    <t>Moldova</t>
  </si>
  <si>
    <t xml:space="preserve">Macedonia FYR </t>
  </si>
  <si>
    <t xml:space="preserve">Latvia </t>
  </si>
  <si>
    <t xml:space="preserve">Italy </t>
  </si>
  <si>
    <t xml:space="preserve">Germany </t>
  </si>
  <si>
    <t xml:space="preserve">Estonia </t>
  </si>
  <si>
    <t xml:space="preserve">Czech Republic </t>
  </si>
  <si>
    <t>Species</t>
  </si>
  <si>
    <t>M. sieversii</t>
  </si>
  <si>
    <t>year round</t>
  </si>
  <si>
    <t>Chance seedling in Peru, Iowa</t>
  </si>
  <si>
    <t>fresh</t>
  </si>
  <si>
    <t>Clay County, West Virginia</t>
  </si>
  <si>
    <t>fresh, baking, sauce, freezing</t>
  </si>
  <si>
    <t>Sept to May</t>
  </si>
  <si>
    <t>fresh, sauce, baking</t>
  </si>
  <si>
    <t>Oct to Aug</t>
  </si>
  <si>
    <t>Oct to July</t>
  </si>
  <si>
    <t>Chance seedling, New Zealand</t>
  </si>
  <si>
    <t>Univ. Minnesota</t>
  </si>
  <si>
    <t>Nov to Aug</t>
  </si>
  <si>
    <t>Chance seedling, Dryden, Washington</t>
  </si>
  <si>
    <t>Cultivar</t>
  </si>
  <si>
    <t>Market availability</t>
  </si>
  <si>
    <t>Year of introduction</t>
  </si>
  <si>
    <t>Use</t>
  </si>
  <si>
    <t>Websites</t>
  </si>
  <si>
    <t>USDA-ARS GRIN database</t>
  </si>
  <si>
    <t>http://www.ars-grin.gov/cgi-bin/npgs/html/crop.pl?115</t>
  </si>
  <si>
    <t>USDA-ARS PGRU, Geneva, NY, U.S.</t>
  </si>
  <si>
    <t>http://www.ars.usda.gov/Aboutus/docs.htm?docid=6112</t>
  </si>
  <si>
    <t>National fruit collection, United Kingdom</t>
  </si>
  <si>
    <t>http://www.nationalfruitcollection.org.uk/</t>
  </si>
  <si>
    <t>Orange Pippin</t>
  </si>
  <si>
    <t>http://www.orangepippin.com/apples</t>
  </si>
  <si>
    <t>National Arboretum, USDA-ARS, Washington, DC, U.S.</t>
  </si>
  <si>
    <t>http://www.usna.usda.gov/</t>
  </si>
  <si>
    <t>Arnold Arboretum, Harvard University, Boston, MA, U.S.</t>
  </si>
  <si>
    <t>http://www.arboretum.harvard.edu/</t>
  </si>
  <si>
    <t>Arie den Boer Arboretum, Des Moines, IA, U.S.</t>
  </si>
  <si>
    <t>http://www.dmww.com/parks-events/arie-den-boer-arboretum/</t>
  </si>
  <si>
    <t>Morton Arboretum, Lisle, IL, U.S.</t>
  </si>
  <si>
    <t>http://www.mortonarb.org/tree-collections/taxonomic-groups/flowering-trees/crabapple.html</t>
  </si>
  <si>
    <t>Database</t>
  </si>
  <si>
    <t>Genebank</t>
  </si>
  <si>
    <t>Information</t>
  </si>
  <si>
    <t>Arboretum</t>
  </si>
  <si>
    <t>Category</t>
  </si>
  <si>
    <t>Resource</t>
  </si>
  <si>
    <t xml:space="preserve">Apple Crop Germplasm Committee </t>
  </si>
  <si>
    <t>Committee</t>
  </si>
  <si>
    <t>Genome Database for Rosaceae</t>
  </si>
  <si>
    <t>RosExec</t>
  </si>
  <si>
    <t>RosIGI</t>
  </si>
  <si>
    <t>Year</t>
  </si>
  <si>
    <t>Weeden, Dickson</t>
  </si>
  <si>
    <t>Uzbekistan, Tajikistan, Kazakhstan</t>
  </si>
  <si>
    <t>Kazakhstan, Kyrgyzstan</t>
  </si>
  <si>
    <t>Forsline, Hokanson, Unruh, Pellett</t>
  </si>
  <si>
    <t>China (Sichuan)</t>
  </si>
  <si>
    <t>Russia</t>
  </si>
  <si>
    <t>Forsline, Aldwinckle</t>
  </si>
  <si>
    <t>M. fusca, M. ioensis, M. coronaria, M. angustifolia</t>
  </si>
  <si>
    <t>M. ioensis, M. coronaria, M. angustifolia</t>
  </si>
  <si>
    <t>M. orientalis</t>
  </si>
  <si>
    <t>Forsline, Iezzoni, Karle</t>
  </si>
  <si>
    <t>Forsline, Dickson, Mink</t>
  </si>
  <si>
    <t>Forsline, Dickson, Luby</t>
  </si>
  <si>
    <t>Forsline, Aldwinckle, Benson</t>
  </si>
  <si>
    <t>M. prattii, M. transitoria, M. hupehensis, M. toringoides, M. kansuensis, M. sieboldii, M. zhaojiaoensis</t>
  </si>
  <si>
    <t>Name</t>
  </si>
  <si>
    <t>Location</t>
  </si>
  <si>
    <t>Focus</t>
  </si>
  <si>
    <t>Rootstocks</t>
  </si>
  <si>
    <t>USDA-ARS-PGRU</t>
  </si>
  <si>
    <t>Cornell University, Geneva, NY</t>
  </si>
  <si>
    <t>Washington State University, Wenatchee, WA</t>
  </si>
  <si>
    <t>University of Minnesota, St. Paul, MN</t>
  </si>
  <si>
    <t>Brown, Susan</t>
  </si>
  <si>
    <t>Evans, Kate</t>
  </si>
  <si>
    <t>Luby, Jim</t>
  </si>
  <si>
    <t>Fazio, Gennaro</t>
  </si>
  <si>
    <t>Marker assisted breeding for flavor, crispness, storage life and disease resistance</t>
  </si>
  <si>
    <t>Origin</t>
  </si>
  <si>
    <t>Rootstock</t>
  </si>
  <si>
    <t>Fire blight</t>
  </si>
  <si>
    <t>Chemical</t>
  </si>
  <si>
    <t>Soluble solids</t>
  </si>
  <si>
    <t>Cytologic</t>
  </si>
  <si>
    <t>Fire blight shoot (Natural)</t>
  </si>
  <si>
    <t>Growth</t>
  </si>
  <si>
    <t>Morphology</t>
  </si>
  <si>
    <t>Calyx basin</t>
  </si>
  <si>
    <t>Calyx lobe color</t>
  </si>
  <si>
    <t>Calyx lobe hariness</t>
  </si>
  <si>
    <t>calyx lobe shape</t>
  </si>
  <si>
    <t>calyx lobe/tube ratio</t>
  </si>
  <si>
    <t>Calyx persistence on fruit</t>
  </si>
  <si>
    <t>Calyx tube color</t>
  </si>
  <si>
    <t>Calyx tube hairiness</t>
  </si>
  <si>
    <t>carpel number</t>
  </si>
  <si>
    <t>Fruit size uiformity</t>
  </si>
  <si>
    <t>Fruit stem length</t>
  </si>
  <si>
    <t>Fruit stem thickness</t>
  </si>
  <si>
    <t>Fruit texture</t>
  </si>
  <si>
    <t>Fruit weight</t>
  </si>
  <si>
    <t>Fruit width</t>
  </si>
  <si>
    <t>Inflorescence color</t>
  </si>
  <si>
    <t>Inflorescence hairiness</t>
  </si>
  <si>
    <t>Inflorescence type</t>
  </si>
  <si>
    <t>Leaf hairiness-surface</t>
  </si>
  <si>
    <t>Leaf hairiness-underside</t>
  </si>
  <si>
    <t>Leaf length</t>
  </si>
  <si>
    <t>leaf lobing</t>
  </si>
  <si>
    <t>Leaf margin</t>
  </si>
  <si>
    <t>Leaf shape</t>
  </si>
  <si>
    <t>Leaf width</t>
  </si>
  <si>
    <t>Overcolor intensity</t>
  </si>
  <si>
    <t>Overcolor pattern</t>
  </si>
  <si>
    <t>Petal length</t>
  </si>
  <si>
    <t>Petal shape</t>
  </si>
  <si>
    <t>Petal width</t>
  </si>
  <si>
    <t>Petiole hairiness</t>
  </si>
  <si>
    <t>Petiole length</t>
  </si>
  <si>
    <t>Pistil/stamen ratio</t>
  </si>
  <si>
    <t>Prebloom flower color</t>
  </si>
  <si>
    <t>Seed apex shape</t>
  </si>
  <si>
    <t>Seed length</t>
  </si>
  <si>
    <t>Seed number</t>
  </si>
  <si>
    <t>Seed shape</t>
  </si>
  <si>
    <t>Seed width</t>
  </si>
  <si>
    <t>Shoot cuticle</t>
  </si>
  <si>
    <t>Shoot Hairiness</t>
  </si>
  <si>
    <t>Shoot lenticel intensity</t>
  </si>
  <si>
    <t>Shoot lenticel shape</t>
  </si>
  <si>
    <t>Stem cavity</t>
  </si>
  <si>
    <t>Stipule abscission</t>
  </si>
  <si>
    <t>Stipule length</t>
  </si>
  <si>
    <t>Stipule shape</t>
  </si>
  <si>
    <t>Style color</t>
  </si>
  <si>
    <t>Style hair location</t>
  </si>
  <si>
    <t>Style Hairiness</t>
  </si>
  <si>
    <t>Styles per pistil</t>
  </si>
  <si>
    <t>Tenacity of fruit</t>
  </si>
  <si>
    <t>Xylem color</t>
  </si>
  <si>
    <t>Young leaf color</t>
  </si>
  <si>
    <t>Young leaf hairiness</t>
  </si>
  <si>
    <t>Young leaf ype</t>
  </si>
  <si>
    <t>Phenology</t>
  </si>
  <si>
    <t>Bloom time</t>
  </si>
  <si>
    <t>Harvest season</t>
  </si>
  <si>
    <t>Cropping efficiency</t>
  </si>
  <si>
    <t>End Use</t>
  </si>
  <si>
    <t>Harvest uniformity</t>
  </si>
  <si>
    <t>Market type</t>
  </si>
  <si>
    <t>Tree bearing habit</t>
  </si>
  <si>
    <t>Ploidy</t>
  </si>
  <si>
    <t>Fire blight blossom (natural)</t>
  </si>
  <si>
    <t>Tree vigor</t>
  </si>
  <si>
    <t>Anther color before dehiscence</t>
  </si>
  <si>
    <t>No. days for optimum germination after ripe</t>
  </si>
  <si>
    <t>Bark color of shoots</t>
  </si>
  <si>
    <t>Carpel arrangement</t>
  </si>
  <si>
    <t>Filament color</t>
  </si>
  <si>
    <t>Flower color</t>
  </si>
  <si>
    <t>Flower pedicel color</t>
  </si>
  <si>
    <t>Flower pedicel hairiness</t>
  </si>
  <si>
    <t>Flower pedicel length</t>
  </si>
  <si>
    <t>Flower size</t>
  </si>
  <si>
    <t>Flowers per inflorescence</t>
  </si>
  <si>
    <t>Fruit bloom</t>
  </si>
  <si>
    <t>Fruit flesh color</t>
  </si>
  <si>
    <t>Fruit flesh flavor</t>
  </si>
  <si>
    <t>Fruit flesh firmness</t>
  </si>
  <si>
    <t>Fruit flesh oxidation</t>
  </si>
  <si>
    <t>Fruit ground color</t>
  </si>
  <si>
    <t>Fruit juiciness</t>
  </si>
  <si>
    <t>Fruit length</t>
  </si>
  <si>
    <t>Fruit lenticel color</t>
  </si>
  <si>
    <t>Fruit lenticel density</t>
  </si>
  <si>
    <t>Fruit lenticel shape</t>
  </si>
  <si>
    <t>Fruit lenticel size</t>
  </si>
  <si>
    <t>Fruit over color</t>
  </si>
  <si>
    <t>Fruit russet intensity</t>
  </si>
  <si>
    <t>Fruit russet location</t>
  </si>
  <si>
    <t>Fruit russet type</t>
  </si>
  <si>
    <t>Fruit shape</t>
  </si>
  <si>
    <t>Fruit shape (top)</t>
  </si>
  <si>
    <t>Fruit shape uniformity</t>
  </si>
  <si>
    <t>Petal hairiness</t>
  </si>
  <si>
    <t>Seed base shape</t>
  </si>
  <si>
    <t>Seed color</t>
  </si>
  <si>
    <t>Budbreak</t>
  </si>
  <si>
    <t>Trait</t>
  </si>
  <si>
    <t>Disease</t>
  </si>
  <si>
    <t>Quarantine</t>
  </si>
  <si>
    <t>www.rosaceae.org/community/us_rosexec</t>
  </si>
  <si>
    <t>www.rosaceae.org/community/rosgi</t>
  </si>
  <si>
    <t>Abbreviation</t>
  </si>
  <si>
    <t>SOLSOLIDS</t>
  </si>
  <si>
    <t>x</t>
  </si>
  <si>
    <t>PLOIDY</t>
  </si>
  <si>
    <t>FBBNAT</t>
  </si>
  <si>
    <t>FBSHNAT</t>
  </si>
  <si>
    <t>TREEVIGOR</t>
  </si>
  <si>
    <t>ANTHERCOL</t>
  </si>
  <si>
    <t>AFTERRIPE</t>
  </si>
  <si>
    <t>BARKCOLOR</t>
  </si>
  <si>
    <t>CALYXBASIN</t>
  </si>
  <si>
    <t>CALLOBECOL</t>
  </si>
  <si>
    <t>CALLOBHAIR</t>
  </si>
  <si>
    <t>CALLOBESHP</t>
  </si>
  <si>
    <t>LOBTUBRAT</t>
  </si>
  <si>
    <t>CALPERSIST</t>
  </si>
  <si>
    <t>CALTUBECOL</t>
  </si>
  <si>
    <t>CALTUBHAIR</t>
  </si>
  <si>
    <t>CARPELARR</t>
  </si>
  <si>
    <t>CARPELNUM</t>
  </si>
  <si>
    <t>FILACOLOR</t>
  </si>
  <si>
    <t>FLWRCOLOR</t>
  </si>
  <si>
    <t>FLWRPEDCOL</t>
  </si>
  <si>
    <t>FLRPEDHAIR</t>
  </si>
  <si>
    <t>FLWRPEDLEN</t>
  </si>
  <si>
    <t>FLOWERSIZE</t>
  </si>
  <si>
    <t>FLWRINFLOR</t>
  </si>
  <si>
    <t>FRUITBLOOM</t>
  </si>
  <si>
    <t>FRTFLSHCOL</t>
  </si>
  <si>
    <t>FRTFLSHFRM</t>
  </si>
  <si>
    <t>FRTFLSHFLA</t>
  </si>
  <si>
    <t>FRTFLSHOXI</t>
  </si>
  <si>
    <t>FRTGRNDCOL</t>
  </si>
  <si>
    <t>FRUITJUIC</t>
  </si>
  <si>
    <t>FRTLENGTH</t>
  </si>
  <si>
    <t>FRTLENTCOL</t>
  </si>
  <si>
    <t>FRTLENTDEN</t>
  </si>
  <si>
    <t>FRTLENTSHP</t>
  </si>
  <si>
    <t>FRTLENTSIZ</t>
  </si>
  <si>
    <t>FRTOVERCOL</t>
  </si>
  <si>
    <t>FRTRUSSET</t>
  </si>
  <si>
    <t>FRTRUSSLOC</t>
  </si>
  <si>
    <t>FRTRUSSTYP</t>
  </si>
  <si>
    <t>FRUITSHAPE</t>
  </si>
  <si>
    <t>TOPFRTSHP</t>
  </si>
  <si>
    <t>FRTSHPUNIF</t>
  </si>
  <si>
    <t>FRTSIZUNIF</t>
  </si>
  <si>
    <t>FRTSTEMLEN</t>
  </si>
  <si>
    <t>FRTSTEMTHK</t>
  </si>
  <si>
    <t>FRTTEXTURE</t>
  </si>
  <si>
    <t>FRTWEIGHT</t>
  </si>
  <si>
    <t>FRUITWIDTH</t>
  </si>
  <si>
    <t>INFLORCOL</t>
  </si>
  <si>
    <t>INFLORHAIR</t>
  </si>
  <si>
    <t>INFLORTYPE</t>
  </si>
  <si>
    <t>LEAFAPEX</t>
  </si>
  <si>
    <t>Leaf apex shape</t>
  </si>
  <si>
    <t>LEAFBASE</t>
  </si>
  <si>
    <t>Leaf base shape</t>
  </si>
  <si>
    <t>LFHAIRSURF</t>
  </si>
  <si>
    <t>LFHAIRUND</t>
  </si>
  <si>
    <t>LEAFLENGTH</t>
  </si>
  <si>
    <t>LEAFLOBING</t>
  </si>
  <si>
    <t>LEAFMARGIN</t>
  </si>
  <si>
    <t>LEAFSHAPE</t>
  </si>
  <si>
    <t>LEAFWIDTH</t>
  </si>
  <si>
    <t>OVERCOLOR</t>
  </si>
  <si>
    <t>OVERCOLPAT</t>
  </si>
  <si>
    <t>PETALHAIR</t>
  </si>
  <si>
    <t>PETALLNGTH</t>
  </si>
  <si>
    <t>PETALSHAPE</t>
  </si>
  <si>
    <t>PETALWIDTH</t>
  </si>
  <si>
    <t>PETIOLEHA</t>
  </si>
  <si>
    <t>PETIOLELEN</t>
  </si>
  <si>
    <t>PISTILSTAM</t>
  </si>
  <si>
    <t>PREBLOOMCO</t>
  </si>
  <si>
    <t>SDAPEXSHP</t>
  </si>
  <si>
    <t>SDBASESHP</t>
  </si>
  <si>
    <t>SEEDCOLOR</t>
  </si>
  <si>
    <t>SEEDLENGTH</t>
  </si>
  <si>
    <t>SEEDNUMBER</t>
  </si>
  <si>
    <t>SEEDSHAPE</t>
  </si>
  <si>
    <t>SEEDWIDTH</t>
  </si>
  <si>
    <t>SHOOTCUTIC</t>
  </si>
  <si>
    <t>SHOOTHAIR</t>
  </si>
  <si>
    <t>SLENTINTEN</t>
  </si>
  <si>
    <t>SLENTSHAPE</t>
  </si>
  <si>
    <t>STEMCAVITY</t>
  </si>
  <si>
    <t>STIPULEABS</t>
  </si>
  <si>
    <t>STIPULELEN</t>
  </si>
  <si>
    <t>STIPULEHSP</t>
  </si>
  <si>
    <t>STYLECOLOR</t>
  </si>
  <si>
    <t>STYLEHAIRL</t>
  </si>
  <si>
    <t xml:space="preserve">STYLEHAIR </t>
  </si>
  <si>
    <t>STYLESPPIS</t>
  </si>
  <si>
    <t>FRUITTENAC</t>
  </si>
  <si>
    <t>XYLEMCOLOR</t>
  </si>
  <si>
    <t>YOUNGLFCOL</t>
  </si>
  <si>
    <t>YOUNGHAIR</t>
  </si>
  <si>
    <t>YOUNGTYPE</t>
  </si>
  <si>
    <t>BLOOMTIME</t>
  </si>
  <si>
    <t>BUDBREAK</t>
  </si>
  <si>
    <t>HARVSEASON</t>
  </si>
  <si>
    <t>CROPEFFIC</t>
  </si>
  <si>
    <t>ENDUSE</t>
  </si>
  <si>
    <t>HARVESTUNI</t>
  </si>
  <si>
    <t>MARKETTYPE</t>
  </si>
  <si>
    <t>TREEBEAR</t>
  </si>
  <si>
    <t>Woolly apple aphids</t>
  </si>
  <si>
    <t>Per capita apple fruit consumption</t>
  </si>
  <si>
    <t>GRIN Taxonomy</t>
  </si>
  <si>
    <t>RosBreed</t>
  </si>
  <si>
    <t>http://www.aphis.usda.gov/import_export/plants/plant_imports/quarantine/pome.shtml</t>
  </si>
  <si>
    <t>Grocery produce code</t>
  </si>
  <si>
    <t>Original source</t>
  </si>
  <si>
    <t>Plant explorers</t>
  </si>
  <si>
    <t>both within the U.S. and abroad.</t>
  </si>
  <si>
    <t>Collections per country in database</t>
  </si>
  <si>
    <r>
      <t xml:space="preserve">M. domestica </t>
    </r>
    <r>
      <rPr>
        <b/>
        <sz val="12"/>
        <color rgb="FF000000"/>
        <rFont val="Cambria"/>
        <family val="1"/>
        <scheme val="major"/>
      </rPr>
      <t>(no. accn.)</t>
    </r>
  </si>
  <si>
    <r>
      <rPr>
        <b/>
        <i/>
        <sz val="12"/>
        <color rgb="FF000000"/>
        <rFont val="Cambria"/>
        <family val="1"/>
        <scheme val="major"/>
      </rPr>
      <t>Malus-</t>
    </r>
    <r>
      <rPr>
        <b/>
        <sz val="12"/>
        <color rgb="FF000000"/>
        <rFont val="Cambria"/>
        <family val="1"/>
        <scheme val="major"/>
      </rPr>
      <t>type not-listed (no. accn.)</t>
    </r>
  </si>
  <si>
    <r>
      <rPr>
        <b/>
        <i/>
        <sz val="12"/>
        <color rgb="FF000000"/>
        <rFont val="Cambria"/>
        <family val="1"/>
        <scheme val="major"/>
      </rPr>
      <t>Malus</t>
    </r>
    <r>
      <rPr>
        <b/>
        <sz val="12"/>
        <color rgb="FF000000"/>
        <rFont val="Cambria"/>
        <family val="1"/>
        <scheme val="major"/>
      </rPr>
      <t xml:space="preserve"> wild (no. accn.)</t>
    </r>
  </si>
  <si>
    <r>
      <t xml:space="preserve">Total </t>
    </r>
    <r>
      <rPr>
        <b/>
        <i/>
        <sz val="12"/>
        <color rgb="FF000000"/>
        <rFont val="Cambria"/>
        <family val="1"/>
        <scheme val="major"/>
      </rPr>
      <t>Malus</t>
    </r>
    <r>
      <rPr>
        <b/>
        <sz val="12"/>
        <color rgb="FF000000"/>
        <rFont val="Cambria"/>
        <family val="1"/>
        <scheme val="major"/>
      </rPr>
      <t xml:space="preserve"> (no. accn.)</t>
    </r>
  </si>
  <si>
    <t>Included in primary descriptor set</t>
  </si>
  <si>
    <t>Accn. for which data are available (no.)</t>
  </si>
  <si>
    <t>www.rosbreed.org</t>
  </si>
  <si>
    <t>Grant</t>
  </si>
  <si>
    <t>www.gbif.org</t>
  </si>
  <si>
    <t>Global biodiversity information facility</t>
  </si>
  <si>
    <t>http://www.ars-grin.gov/cgi-bin/npgs/html/queries.pl?language=en</t>
  </si>
  <si>
    <t>Crop Wild Relatives</t>
  </si>
  <si>
    <t>www.cwrdiversity.org</t>
  </si>
  <si>
    <t>The Plant List</t>
  </si>
  <si>
    <t>www.theplantlist.org</t>
  </si>
  <si>
    <t>http://www.ars-grin.gov/npgs/cgclist.html#Apple</t>
  </si>
  <si>
    <t>www.rosaceae.org</t>
  </si>
  <si>
    <t>United States Association of Cider Makers</t>
  </si>
  <si>
    <t>Organization</t>
  </si>
  <si>
    <t>www.ciderassociation.org</t>
  </si>
  <si>
    <t>http://www.seedsavers.org/Preservation/Apple-Collection/</t>
  </si>
  <si>
    <t>Seed savers exchange</t>
  </si>
  <si>
    <t>http://www.brogdalecollections.co.uk/</t>
  </si>
  <si>
    <t xml:space="preserve">Brogdale Collection, UK Fruit </t>
  </si>
  <si>
    <t>FAO/IPGRI Multi-crop passport descriptors</t>
  </si>
  <si>
    <t>http://www.ecpgr.cgiar.org/fileadmin/www.ecpgr.cgiar.org/MISC/FAO_multicrop.pdf</t>
  </si>
  <si>
    <r>
      <t xml:space="preserve">ECPGR </t>
    </r>
    <r>
      <rPr>
        <i/>
        <sz val="12"/>
        <color theme="1"/>
        <rFont val="Cambria"/>
        <family val="1"/>
        <scheme val="major"/>
      </rPr>
      <t xml:space="preserve">Malus </t>
    </r>
    <r>
      <rPr>
        <sz val="12"/>
        <color theme="1"/>
        <rFont val="Cambria"/>
        <family val="1"/>
        <scheme val="major"/>
      </rPr>
      <t>database</t>
    </r>
  </si>
  <si>
    <t>http://www.ecpgr.cgiar.org/germplasm_databases/list_of_germplasm_databases/crop_databases/crop_database_windows/malus.html</t>
  </si>
  <si>
    <t>http://newa.cornell.edu/index.php?page=crop-page-apples</t>
  </si>
  <si>
    <t>Network for Enviornment and weather applications</t>
  </si>
  <si>
    <t>http://newa.cornell.edu/index.php?page=newa-pest-forecast-model-references</t>
  </si>
  <si>
    <t>References for NEWA</t>
  </si>
  <si>
    <t>Horticultural characters</t>
  </si>
  <si>
    <t>Biotic Stress</t>
  </si>
  <si>
    <t>Tree size (% of seedling tree)</t>
  </si>
  <si>
    <t>Early bearing induction</t>
  </si>
  <si>
    <t>Burr knots</t>
  </si>
  <si>
    <t>Suckering</t>
  </si>
  <si>
    <t>Phytophthora root rot</t>
  </si>
  <si>
    <t>Replant disease complex</t>
  </si>
  <si>
    <t>M.9 and clones</t>
  </si>
  <si>
    <t>East Malling, U.K.</t>
  </si>
  <si>
    <t>30-35</t>
  </si>
  <si>
    <t>High</t>
  </si>
  <si>
    <t>Medium</t>
  </si>
  <si>
    <t>Resistant</t>
  </si>
  <si>
    <t>Susceptible</t>
  </si>
  <si>
    <t>B.9 and clones</t>
  </si>
  <si>
    <t>Minchurinsk, Russia</t>
  </si>
  <si>
    <t>25-30</t>
  </si>
  <si>
    <t>Tolerant</t>
  </si>
  <si>
    <t>Very Susceptible</t>
  </si>
  <si>
    <t>M.26</t>
  </si>
  <si>
    <t>35-40</t>
  </si>
  <si>
    <t>Medium-High</t>
  </si>
  <si>
    <t>G.11</t>
  </si>
  <si>
    <t>Geneva, NY</t>
  </si>
  <si>
    <t>28-33</t>
  </si>
  <si>
    <t>None</t>
  </si>
  <si>
    <t>Very Low</t>
  </si>
  <si>
    <t>G.41</t>
  </si>
  <si>
    <t>Immune</t>
  </si>
  <si>
    <t>G.935</t>
  </si>
  <si>
    <t>30-40</t>
  </si>
  <si>
    <t>G.202</t>
  </si>
  <si>
    <t>G.16</t>
  </si>
  <si>
    <t>Tolerant to components</t>
  </si>
  <si>
    <t>MM.106</t>
  </si>
  <si>
    <t>60-70</t>
  </si>
  <si>
    <t>Low</t>
  </si>
  <si>
    <t>B.118</t>
  </si>
  <si>
    <t>70-80</t>
  </si>
  <si>
    <t>MM.111</t>
  </si>
  <si>
    <t>M.7</t>
  </si>
  <si>
    <t>55-70</t>
  </si>
  <si>
    <t>Very High</t>
  </si>
  <si>
    <t>B.10</t>
  </si>
  <si>
    <t>Unknown</t>
  </si>
  <si>
    <t>G.30</t>
  </si>
  <si>
    <t>55-65</t>
  </si>
  <si>
    <t>Low-Medium</t>
  </si>
  <si>
    <t>G.210</t>
  </si>
  <si>
    <t>Empire*</t>
  </si>
  <si>
    <t>Ginger Gold*</t>
  </si>
  <si>
    <t>Idared*</t>
  </si>
  <si>
    <t>Jonagold*</t>
  </si>
  <si>
    <t>Jonathan*</t>
  </si>
  <si>
    <t>McIntosh*</t>
  </si>
  <si>
    <t>Oct to Sept</t>
  </si>
  <si>
    <t>Sept to July</t>
  </si>
  <si>
    <t>Aug to Nov</t>
  </si>
  <si>
    <t>Oct to May</t>
  </si>
  <si>
    <t>Sept to April</t>
  </si>
  <si>
    <t>Sept to Feb</t>
  </si>
  <si>
    <t>fresh, baking, sauce</t>
  </si>
  <si>
    <t>baking, sauce</t>
  </si>
  <si>
    <t xml:space="preserve">baking </t>
  </si>
  <si>
    <t xml:space="preserve">fresh, baking </t>
  </si>
  <si>
    <t>Red Delicious and McIntosh cross, NY</t>
  </si>
  <si>
    <t>1960s</t>
  </si>
  <si>
    <t>Virginia abandoned orchard</t>
  </si>
  <si>
    <t>Jonathan and Wagener cross, Idaho</t>
  </si>
  <si>
    <t>Jonathan and Golden Delicious, NY</t>
  </si>
  <si>
    <t>1920s</t>
  </si>
  <si>
    <t>Woodstock, NY</t>
  </si>
  <si>
    <t>Chance seedling</t>
  </si>
  <si>
    <t>Rome Beauty*</t>
  </si>
  <si>
    <t>1800s</t>
  </si>
  <si>
    <t>Chance seedling, Rome, Ohio</t>
  </si>
  <si>
    <t>Red Delicious*†</t>
  </si>
  <si>
    <t>Golden Delicious*†</t>
  </si>
  <si>
    <t>Gala*†</t>
  </si>
  <si>
    <t>Fuji*†</t>
  </si>
  <si>
    <t>Granny Smith*†</t>
  </si>
  <si>
    <t>Braeburn*†</t>
  </si>
  <si>
    <t>Honeycrisp*†</t>
  </si>
  <si>
    <t>Cripps Pink†</t>
  </si>
  <si>
    <t>Cameo†</t>
  </si>
  <si>
    <t>PI number</t>
  </si>
  <si>
    <t>PI 589442</t>
  </si>
  <si>
    <t>PI 588842</t>
  </si>
  <si>
    <t>PI 392303</t>
  </si>
  <si>
    <t>PI 590184</t>
  </si>
  <si>
    <t>PI 588880</t>
  </si>
  <si>
    <t>PI 644174</t>
  </si>
  <si>
    <t>PI 588841</t>
  </si>
  <si>
    <t>PI 588941</t>
  </si>
  <si>
    <t>PI 590185</t>
  </si>
  <si>
    <t>PI 589841</t>
  </si>
  <si>
    <t>http://www.wapa-association.org/asp/index.asp</t>
  </si>
  <si>
    <t>World Apple and Pear Association</t>
  </si>
  <si>
    <t>http://www.virginiaapples.org/</t>
  </si>
  <si>
    <t>http://www.vermontapples.org/</t>
  </si>
  <si>
    <t>Vermonmt tree fruit growers association</t>
  </si>
  <si>
    <t>Virginia State apple board</t>
  </si>
  <si>
    <t>http://www.ctapples.com/</t>
  </si>
  <si>
    <t>Connecticut apple marketing board</t>
  </si>
  <si>
    <t>(kg/year)</t>
  </si>
  <si>
    <t>Goffreda, Joseph</t>
  </si>
  <si>
    <t>Rutgers University</t>
  </si>
  <si>
    <t>Flavor, texture, storage quality</t>
  </si>
  <si>
    <t>Consistent fruit quality through storage</t>
  </si>
  <si>
    <t>Warren, Keith</t>
  </si>
  <si>
    <t>J. Frank Schmidt &amp; Son Nursery, Boring OR</t>
  </si>
  <si>
    <t>Crabapple</t>
  </si>
  <si>
    <t>Miller, Diane</t>
  </si>
  <si>
    <t>Ohio State Univ, Wooster, OH</t>
  </si>
  <si>
    <t>Germplasm evaluation, Variety improvement</t>
  </si>
  <si>
    <t>Lynd, Mitch</t>
  </si>
  <si>
    <t>Lynd Fruit Farm</t>
  </si>
  <si>
    <t>Cold hardiness, disease resistance</t>
  </si>
  <si>
    <t>Bedford, David</t>
  </si>
  <si>
    <t>Fruit quality, disease resistance, cold hardiness</t>
  </si>
  <si>
    <t xml:space="preserve">Testing elite selections </t>
  </si>
  <si>
    <t>Janick, Jules</t>
  </si>
  <si>
    <t>Purdue University</t>
  </si>
  <si>
    <t>Western U.S. and Canada</t>
  </si>
  <si>
    <t>Eastern U.S. and Canada</t>
  </si>
  <si>
    <t>Aldwinckle, Dickson, Sperling</t>
  </si>
  <si>
    <t>Traits included in the primary descriptor set are those that are measured for a portion of the NPGS collection each year (USDA 2014).</t>
  </si>
  <si>
    <t>FAO/World Information System</t>
  </si>
  <si>
    <t>http://apps3.fao.org/wiews/wiews.jsp</t>
  </si>
  <si>
    <t>McIntosh and Ben Davis cross, NY</t>
  </si>
  <si>
    <t>Cortland*</t>
  </si>
  <si>
    <t>PI 588848</t>
  </si>
  <si>
    <t xml:space="preserve">Online Resource 1. World production of agricultural commodities presented as dollar value and weight (Metric tons; MT). </t>
  </si>
  <si>
    <t>Online Resource 4. U.S. Apple breeders, institutions, and program priorities.</t>
  </si>
  <si>
    <t>(Food and Agriculture Organization of the United Nations 2013).</t>
  </si>
  <si>
    <t>(U.S. International Trade Commission 2010).</t>
  </si>
  <si>
    <t>(European Cooperative Programme for Plant Genetic Resources 2013).</t>
  </si>
  <si>
    <t>Online Resource 2. Per capita fruit consumption (kg/year) by country, for selected countries in 2007</t>
  </si>
  <si>
    <t>Online Resource 3. Apple production in terms of dollar value and weight (megaton; MT) by country in 2011</t>
  </si>
  <si>
    <t>Online Resource 6. Apple rootstocks in decreasing order of importance (planting numbers in 2012).</t>
  </si>
  <si>
    <r>
      <t xml:space="preserve">Online Resource 7. Plant exploration trips sponsored by the USDA and focused on collecting </t>
    </r>
    <r>
      <rPr>
        <i/>
        <sz val="12"/>
        <color theme="1"/>
        <rFont val="Cambria"/>
        <family val="1"/>
        <scheme val="major"/>
      </rPr>
      <t xml:space="preserve">Malus </t>
    </r>
    <r>
      <rPr>
        <sz val="12"/>
        <color theme="1"/>
        <rFont val="Cambria"/>
        <family val="1"/>
        <scheme val="major"/>
      </rPr>
      <t>species diversity</t>
    </r>
  </si>
  <si>
    <r>
      <t xml:space="preserve">Online Resource 8. Websites with useful </t>
    </r>
    <r>
      <rPr>
        <i/>
        <sz val="12"/>
        <color theme="1"/>
        <rFont val="Cambria"/>
        <family val="1"/>
        <scheme val="major"/>
      </rPr>
      <t xml:space="preserve">Malus </t>
    </r>
    <r>
      <rPr>
        <sz val="12"/>
        <color theme="1"/>
        <rFont val="Cambria"/>
        <family val="1"/>
        <scheme val="major"/>
      </rPr>
      <t>information.</t>
    </r>
  </si>
  <si>
    <t xml:space="preserve">Online Resource 9. Apple phenotypic descriptors and the number of accessions for which data are available in GRIN in 2013. </t>
  </si>
  <si>
    <r>
      <t xml:space="preserve">Online Resource 11. </t>
    </r>
    <r>
      <rPr>
        <i/>
        <sz val="12"/>
        <color theme="1"/>
        <rFont val="Cambria"/>
        <family val="1"/>
        <scheme val="major"/>
      </rPr>
      <t>Malus</t>
    </r>
    <r>
      <rPr>
        <sz val="12"/>
        <color theme="1"/>
        <rFont val="Cambria"/>
        <family val="1"/>
        <scheme val="major"/>
      </rPr>
      <t xml:space="preserve"> accessions within the Eurisco Database which features European National Collections</t>
    </r>
  </si>
  <si>
    <r>
      <t>Online Resource 10.</t>
    </r>
    <r>
      <rPr>
        <i/>
        <sz val="12"/>
        <rFont val="Cambria"/>
        <family val="1"/>
        <scheme val="major"/>
      </rPr>
      <t xml:space="preserve"> Malus</t>
    </r>
    <r>
      <rPr>
        <sz val="12"/>
        <rFont val="Cambria"/>
        <family val="1"/>
        <scheme val="major"/>
      </rPr>
      <t xml:space="preserve"> held within world collections, listed by country, according to the </t>
    </r>
  </si>
  <si>
    <t xml:space="preserve">FAO world collection database (Food and Agriculture Organization of the United Nations 2014). </t>
  </si>
  <si>
    <t>With respect to dollar value, apples rank 17th among all products, and second among fruit crops</t>
  </si>
  <si>
    <t>(Food and Agriculture Organizations of the United Nations 2013).</t>
  </si>
  <si>
    <t>†Top 9 apple varieties in WA (http://www.bestapples.com/varieties/index.aspx)</t>
  </si>
  <si>
    <t>*Top 15 apples in U.S., accounting for 90% of 2008 production ( http://www.usapple.org/index.php?option=com_content&amp;view=article&amp;id=21&amp;Itemid=21)</t>
  </si>
  <si>
    <t xml:space="preserve">Online Resource 5. Common apple cultivars grown in the U.S. </t>
  </si>
  <si>
    <t>Productivity/Yield efficiency</t>
  </si>
  <si>
    <t>Plant Germplasm Quarantine Program, USDA-APHIS-PPQ</t>
  </si>
  <si>
    <r>
      <t xml:space="preserve">M. </t>
    </r>
    <r>
      <rPr>
        <b/>
        <sz val="12"/>
        <color rgb="FF000000"/>
        <rFont val="Cambria"/>
        <family val="1"/>
        <scheme val="major"/>
      </rPr>
      <t>hybrid (no. accn.)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</si>
</sst>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rgb="FFFF0000"/>
      <name val="Cambria"/>
      <family val="1"/>
      <scheme val="major"/>
    </font>
    <font>
      <i/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i/>
      <sz val="12"/>
      <color rgb="FF000000"/>
      <name val="Cambria"/>
      <family val="1"/>
      <scheme val="major"/>
    </font>
    <font>
      <sz val="12"/>
      <color rgb="FF000000"/>
      <name val="Cambria"/>
      <family val="1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mbria"/>
      <family val="1"/>
      <scheme val="major"/>
    </font>
    <font>
      <sz val="12"/>
      <color theme="1"/>
      <name val="Times New Roman"/>
      <family val="1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left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3" fillId="0" borderId="1" xfId="0" applyFont="1" applyBorder="1" applyAlignment="1">
      <alignment horizontal="left" wrapText="1" readingOrder="1"/>
    </xf>
    <xf numFmtId="0" fontId="3" fillId="0" borderId="1" xfId="0" applyFont="1" applyBorder="1" applyAlignment="1">
      <alignment horizontal="center" wrapText="1" readingOrder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Border="1"/>
    <xf numFmtId="0" fontId="4" fillId="0" borderId="0" xfId="0" applyFont="1"/>
    <xf numFmtId="3" fontId="1" fillId="0" borderId="0" xfId="0" applyNumberFormat="1" applyFont="1"/>
    <xf numFmtId="3" fontId="4" fillId="0" borderId="0" xfId="0" applyNumberFormat="1" applyFont="1"/>
    <xf numFmtId="3" fontId="1" fillId="0" borderId="3" xfId="0" applyNumberFormat="1" applyFont="1" applyBorder="1"/>
    <xf numFmtId="3" fontId="1" fillId="0" borderId="0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7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2" fontId="3" fillId="0" borderId="0" xfId="0" applyNumberFormat="1" applyFont="1" applyAlignment="1">
      <alignment horizontal="center" wrapText="1" readingOrder="1"/>
    </xf>
    <xf numFmtId="0" fontId="1" fillId="0" borderId="0" xfId="0" applyFont="1" applyFill="1" applyBorder="1"/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5" fillId="0" borderId="0" xfId="0" applyFont="1" applyBorder="1"/>
    <xf numFmtId="0" fontId="8" fillId="0" borderId="1" xfId="0" applyFont="1" applyBorder="1" applyAlignment="1">
      <alignment horizontal="center" wrapText="1" readingOrder="1"/>
    </xf>
    <xf numFmtId="0" fontId="3" fillId="0" borderId="5" xfId="0" applyFont="1" applyBorder="1" applyAlignment="1">
      <alignment horizontal="left" wrapText="1" readingOrder="1"/>
    </xf>
    <xf numFmtId="0" fontId="3" fillId="0" borderId="5" xfId="0" applyFont="1" applyBorder="1" applyAlignment="1">
      <alignment horizontal="center" wrapText="1" readingOrder="1"/>
    </xf>
    <xf numFmtId="2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left"/>
    </xf>
    <xf numFmtId="0" fontId="7" fillId="0" borderId="0" xfId="0" applyFont="1"/>
    <xf numFmtId="0" fontId="1" fillId="0" borderId="0" xfId="0" applyFont="1" applyFill="1"/>
    <xf numFmtId="0" fontId="2" fillId="0" borderId="0" xfId="0" applyFont="1" applyBorder="1" applyAlignment="1">
      <alignment horizontal="left" wrapText="1" readingOrder="1"/>
    </xf>
    <xf numFmtId="2" fontId="2" fillId="0" borderId="0" xfId="0" applyNumberFormat="1" applyFont="1" applyBorder="1" applyAlignment="1">
      <alignment horizontal="center" wrapText="1" readingOrder="1"/>
    </xf>
    <xf numFmtId="0" fontId="3" fillId="0" borderId="3" xfId="0" applyFont="1" applyBorder="1" applyAlignment="1">
      <alignment wrapText="1"/>
    </xf>
    <xf numFmtId="0" fontId="5" fillId="0" borderId="3" xfId="0" applyFont="1" applyBorder="1"/>
    <xf numFmtId="0" fontId="3" fillId="0" borderId="0" xfId="0" applyFont="1" applyAlignment="1">
      <alignment horizontal="left" wrapText="1" readingOrder="1"/>
    </xf>
    <xf numFmtId="0" fontId="1" fillId="0" borderId="3" xfId="0" applyFont="1" applyBorder="1" applyAlignment="1">
      <alignment vertical="top" wrapText="1"/>
    </xf>
    <xf numFmtId="0" fontId="11" fillId="0" borderId="0" xfId="0" applyFont="1"/>
    <xf numFmtId="0" fontId="11" fillId="0" borderId="0" xfId="0" applyFont="1" applyFill="1"/>
    <xf numFmtId="0" fontId="11" fillId="0" borderId="3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4" xfId="0" applyFont="1" applyBorder="1"/>
    <xf numFmtId="0" fontId="7" fillId="0" borderId="0" xfId="0" applyFont="1" applyFill="1"/>
    <xf numFmtId="0" fontId="14" fillId="0" borderId="0" xfId="0" applyFont="1"/>
    <xf numFmtId="0" fontId="3" fillId="0" borderId="3" xfId="0" applyFont="1" applyFill="1" applyBorder="1" applyAlignment="1">
      <alignment horizontal="center" wrapText="1"/>
    </xf>
    <xf numFmtId="0" fontId="11" fillId="0" borderId="0" xfId="0" applyFont="1" applyBorder="1"/>
    <xf numFmtId="3" fontId="15" fillId="0" borderId="0" xfId="0" applyNumberFormat="1" applyFont="1" applyBorder="1" applyAlignment="1">
      <alignment vertical="center" wrapText="1"/>
    </xf>
    <xf numFmtId="0" fontId="0" fillId="0" borderId="0" xfId="0" applyBorder="1"/>
    <xf numFmtId="0" fontId="15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H17" sqref="H17"/>
    </sheetView>
  </sheetViews>
  <sheetFormatPr defaultRowHeight="15.75" x14ac:dyDescent="0.25"/>
  <cols>
    <col min="1" max="1" width="8.28515625" style="57" customWidth="1"/>
    <col min="2" max="2" width="24.7109375" style="57" customWidth="1"/>
    <col min="3" max="3" width="14.85546875" style="57" customWidth="1"/>
    <col min="4" max="4" width="15.140625" style="57" customWidth="1"/>
    <col min="5" max="16384" width="9.140625" style="57"/>
  </cols>
  <sheetData>
    <row r="1" spans="1:15" x14ac:dyDescent="0.25">
      <c r="A1" s="1" t="s">
        <v>593</v>
      </c>
      <c r="B1" s="1"/>
      <c r="C1" s="1"/>
      <c r="D1" s="1"/>
      <c r="E1" s="1"/>
    </row>
    <row r="2" spans="1:15" x14ac:dyDescent="0.25">
      <c r="A2" s="1" t="s">
        <v>607</v>
      </c>
      <c r="B2" s="1"/>
      <c r="C2" s="1"/>
      <c r="D2" s="1"/>
      <c r="E2" s="1"/>
    </row>
    <row r="3" spans="1:15" x14ac:dyDescent="0.25">
      <c r="A3" s="43" t="s">
        <v>608</v>
      </c>
      <c r="B3" s="1"/>
      <c r="C3" s="1"/>
      <c r="D3" s="1"/>
      <c r="E3" s="1"/>
    </row>
    <row r="4" spans="1:15" x14ac:dyDescent="0.25">
      <c r="A4" s="2"/>
      <c r="B4" s="2"/>
      <c r="C4" s="2"/>
      <c r="D4" s="2"/>
      <c r="E4" s="1"/>
    </row>
    <row r="5" spans="1:15" x14ac:dyDescent="0.25">
      <c r="A5" s="10"/>
      <c r="B5" s="10"/>
      <c r="C5" s="10" t="s">
        <v>77</v>
      </c>
      <c r="D5" s="10" t="s">
        <v>77</v>
      </c>
      <c r="E5" s="1"/>
    </row>
    <row r="6" spans="1:15" x14ac:dyDescent="0.25">
      <c r="A6" s="11" t="s">
        <v>94</v>
      </c>
      <c r="B6" s="11" t="s">
        <v>93</v>
      </c>
      <c r="C6" s="11" t="s">
        <v>79</v>
      </c>
      <c r="D6" s="11" t="s">
        <v>80</v>
      </c>
      <c r="E6" s="1"/>
    </row>
    <row r="7" spans="1:15" x14ac:dyDescent="0.25">
      <c r="A7" s="1">
        <v>1</v>
      </c>
      <c r="B7" s="1" t="s">
        <v>91</v>
      </c>
      <c r="C7" s="16">
        <v>186667648</v>
      </c>
      <c r="D7" s="16">
        <v>722559584</v>
      </c>
      <c r="E7" s="1"/>
    </row>
    <row r="8" spans="1:15" x14ac:dyDescent="0.25">
      <c r="A8" s="1">
        <v>2</v>
      </c>
      <c r="B8" s="1" t="s">
        <v>95</v>
      </c>
      <c r="C8" s="16">
        <v>183583111</v>
      </c>
      <c r="D8" s="16">
        <v>614578723</v>
      </c>
      <c r="E8" s="1"/>
    </row>
    <row r="9" spans="1:15" x14ac:dyDescent="0.25">
      <c r="A9" s="1">
        <v>3</v>
      </c>
      <c r="B9" s="1" t="s">
        <v>76</v>
      </c>
      <c r="C9" s="16">
        <v>170272001</v>
      </c>
      <c r="D9" s="16">
        <v>63031582</v>
      </c>
      <c r="E9" s="1"/>
      <c r="H9" s="66"/>
      <c r="I9" s="66"/>
      <c r="J9" s="66"/>
      <c r="K9" s="66"/>
      <c r="L9" s="66"/>
      <c r="M9" s="66"/>
      <c r="N9" s="66"/>
      <c r="O9" s="66"/>
    </row>
    <row r="10" spans="1:15" x14ac:dyDescent="0.25">
      <c r="A10" s="1">
        <v>4</v>
      </c>
      <c r="B10" s="1" t="s">
        <v>84</v>
      </c>
      <c r="C10" s="16">
        <v>167007794</v>
      </c>
      <c r="D10" s="16">
        <v>108641257</v>
      </c>
      <c r="E10" s="1"/>
      <c r="H10" s="66"/>
      <c r="I10" s="66"/>
      <c r="J10" s="66"/>
      <c r="K10" s="66"/>
      <c r="L10" s="66"/>
      <c r="M10" s="66"/>
      <c r="N10" s="66"/>
      <c r="O10" s="66"/>
    </row>
    <row r="11" spans="1:15" x14ac:dyDescent="0.25">
      <c r="A11" s="1">
        <v>5</v>
      </c>
      <c r="B11" s="1" t="s">
        <v>82</v>
      </c>
      <c r="C11" s="16">
        <v>128199164</v>
      </c>
      <c r="D11" s="16">
        <v>90001779</v>
      </c>
      <c r="E11" s="1"/>
      <c r="H11" s="66"/>
      <c r="I11" s="66"/>
      <c r="J11" s="66"/>
      <c r="K11" s="66"/>
      <c r="L11" s="66"/>
      <c r="M11" s="66"/>
      <c r="N11" s="66"/>
      <c r="O11" s="66"/>
    </row>
    <row r="12" spans="1:15" x14ac:dyDescent="0.25">
      <c r="A12" s="1">
        <v>6</v>
      </c>
      <c r="B12" s="1" t="s">
        <v>85</v>
      </c>
      <c r="C12" s="16">
        <v>84281536</v>
      </c>
      <c r="D12" s="16">
        <v>701395334</v>
      </c>
      <c r="E12" s="1"/>
      <c r="H12" s="66"/>
      <c r="I12" s="66"/>
      <c r="J12" s="66"/>
      <c r="K12" s="66"/>
      <c r="L12" s="66"/>
      <c r="M12" s="66"/>
      <c r="N12" s="66"/>
      <c r="O12" s="66"/>
    </row>
    <row r="13" spans="1:15" x14ac:dyDescent="0.25">
      <c r="A13" s="1">
        <v>7</v>
      </c>
      <c r="B13" s="1" t="s">
        <v>83</v>
      </c>
      <c r="C13" s="16">
        <v>65903601</v>
      </c>
      <c r="D13" s="16">
        <v>262037569</v>
      </c>
      <c r="E13" s="1"/>
      <c r="H13" s="66"/>
      <c r="I13" s="66"/>
      <c r="J13" s="67"/>
      <c r="K13" s="67"/>
      <c r="L13" s="67"/>
      <c r="M13" s="68"/>
      <c r="N13" s="68"/>
      <c r="O13" s="66"/>
    </row>
    <row r="14" spans="1:15" x14ac:dyDescent="0.25">
      <c r="A14" s="1">
        <v>8</v>
      </c>
      <c r="B14" s="1" t="s">
        <v>87</v>
      </c>
      <c r="C14" s="16">
        <v>58223483</v>
      </c>
      <c r="D14" s="16">
        <v>159347031</v>
      </c>
      <c r="E14" s="1"/>
      <c r="H14" s="66"/>
      <c r="I14" s="66"/>
      <c r="J14" s="69"/>
      <c r="K14" s="69"/>
      <c r="L14" s="67"/>
      <c r="M14" s="67"/>
      <c r="N14" s="67"/>
      <c r="O14" s="66"/>
    </row>
    <row r="15" spans="1:15" x14ac:dyDescent="0.25">
      <c r="A15" s="1">
        <v>9</v>
      </c>
      <c r="B15" s="1" t="s">
        <v>96</v>
      </c>
      <c r="C15" s="16">
        <v>56903836</v>
      </c>
      <c r="D15" s="16">
        <v>1800000000</v>
      </c>
      <c r="E15" s="1"/>
      <c r="H15" s="66"/>
      <c r="I15" s="66"/>
      <c r="J15" s="69"/>
      <c r="K15" s="67"/>
      <c r="L15" s="67"/>
      <c r="M15" s="68"/>
      <c r="N15" s="68"/>
      <c r="O15" s="66"/>
    </row>
    <row r="16" spans="1:15" x14ac:dyDescent="0.25">
      <c r="A16" s="1">
        <v>10</v>
      </c>
      <c r="B16" s="1" t="s">
        <v>81</v>
      </c>
      <c r="C16" s="16">
        <v>55478433</v>
      </c>
      <c r="D16" s="16">
        <v>885289935</v>
      </c>
      <c r="E16" s="1"/>
      <c r="H16" s="66"/>
      <c r="I16" s="66"/>
      <c r="J16" s="66"/>
      <c r="K16" s="66"/>
      <c r="L16" s="66"/>
      <c r="M16" s="66"/>
      <c r="N16" s="66"/>
      <c r="O16" s="66"/>
    </row>
    <row r="17" spans="1:15" x14ac:dyDescent="0.25">
      <c r="A17" s="1">
        <v>11</v>
      </c>
      <c r="B17" s="1" t="s">
        <v>88</v>
      </c>
      <c r="C17" s="16">
        <v>53998997</v>
      </c>
      <c r="D17" s="16">
        <v>65181280</v>
      </c>
      <c r="E17" s="1"/>
      <c r="H17" s="66"/>
      <c r="I17" s="66"/>
      <c r="J17" s="66"/>
      <c r="K17" s="66"/>
      <c r="L17" s="66"/>
      <c r="M17" s="66"/>
      <c r="N17" s="66"/>
      <c r="O17" s="66"/>
    </row>
    <row r="18" spans="1:15" x14ac:dyDescent="0.25">
      <c r="A18" s="1">
        <v>12</v>
      </c>
      <c r="B18" s="1" t="s">
        <v>90</v>
      </c>
      <c r="C18" s="16">
        <v>49681577</v>
      </c>
      <c r="D18" s="16">
        <v>373158351</v>
      </c>
      <c r="E18" s="1"/>
    </row>
    <row r="19" spans="1:15" x14ac:dyDescent="0.25">
      <c r="A19" s="1">
        <v>13</v>
      </c>
      <c r="B19" s="1" t="s">
        <v>97</v>
      </c>
      <c r="C19" s="16">
        <v>45936531</v>
      </c>
      <c r="D19" s="16">
        <v>268833780</v>
      </c>
      <c r="E19" s="1"/>
    </row>
    <row r="20" spans="1:15" x14ac:dyDescent="0.25">
      <c r="A20" s="1">
        <v>14</v>
      </c>
      <c r="B20" s="1" t="s">
        <v>89</v>
      </c>
      <c r="C20" s="16">
        <v>39494901</v>
      </c>
      <c r="D20" s="16">
        <v>69093293</v>
      </c>
      <c r="E20" s="1"/>
    </row>
    <row r="21" spans="1:15" x14ac:dyDescent="0.25">
      <c r="A21" s="1">
        <v>15</v>
      </c>
      <c r="B21" s="1" t="s">
        <v>98</v>
      </c>
      <c r="C21" s="16">
        <v>37673032</v>
      </c>
      <c r="D21" s="16">
        <v>95811113</v>
      </c>
      <c r="E21" s="1"/>
    </row>
    <row r="22" spans="1:15" x14ac:dyDescent="0.25">
      <c r="A22" s="1">
        <v>16</v>
      </c>
      <c r="B22" s="1" t="s">
        <v>86</v>
      </c>
      <c r="C22" s="16">
        <v>37363750</v>
      </c>
      <c r="D22" s="16">
        <v>26143049</v>
      </c>
      <c r="E22" s="1"/>
    </row>
    <row r="23" spans="1:15" x14ac:dyDescent="0.25">
      <c r="A23" s="1">
        <v>17</v>
      </c>
      <c r="B23" s="15" t="s">
        <v>92</v>
      </c>
      <c r="C23" s="17">
        <v>31706244</v>
      </c>
      <c r="D23" s="17">
        <v>75484671</v>
      </c>
      <c r="E23" s="1"/>
    </row>
    <row r="24" spans="1:15" x14ac:dyDescent="0.25">
      <c r="A24" s="1">
        <v>18</v>
      </c>
      <c r="B24" s="1" t="s">
        <v>99</v>
      </c>
      <c r="C24" s="16">
        <v>29721954</v>
      </c>
      <c r="D24" s="16">
        <v>107142187</v>
      </c>
      <c r="E24" s="1"/>
    </row>
    <row r="25" spans="1:15" x14ac:dyDescent="0.25">
      <c r="A25" s="1">
        <v>19</v>
      </c>
      <c r="B25" s="1" t="s">
        <v>100</v>
      </c>
      <c r="C25" s="16">
        <v>24924197</v>
      </c>
      <c r="D25" s="16">
        <v>256404044</v>
      </c>
      <c r="E25" s="1"/>
    </row>
    <row r="26" spans="1:15" x14ac:dyDescent="0.25">
      <c r="A26" s="2">
        <v>20</v>
      </c>
      <c r="B26" s="2" t="s">
        <v>101</v>
      </c>
      <c r="C26" s="18">
        <v>23338979</v>
      </c>
      <c r="D26" s="18">
        <v>38953166</v>
      </c>
      <c r="E26" s="1"/>
    </row>
    <row r="27" spans="1:15" x14ac:dyDescent="0.25">
      <c r="A27" s="1"/>
      <c r="B27" s="1"/>
      <c r="C27" s="1"/>
      <c r="D27" s="1"/>
      <c r="E27" s="1"/>
    </row>
    <row r="28" spans="1:15" x14ac:dyDescent="0.25">
      <c r="A28" s="58"/>
    </row>
    <row r="29" spans="1:15" x14ac:dyDescent="0.25">
      <c r="A29" s="58"/>
    </row>
    <row r="30" spans="1:15" x14ac:dyDescent="0.25">
      <c r="A30" s="58"/>
    </row>
  </sheetData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C12" sqref="C12"/>
    </sheetView>
  </sheetViews>
  <sheetFormatPr defaultRowHeight="15.75" x14ac:dyDescent="0.25"/>
  <cols>
    <col min="1" max="1" width="17.85546875" style="57" customWidth="1"/>
    <col min="2" max="2" width="15.140625" style="57" customWidth="1"/>
    <col min="3" max="16384" width="9.140625" style="57"/>
  </cols>
  <sheetData>
    <row r="1" spans="1:7" x14ac:dyDescent="0.25">
      <c r="A1" s="50" t="s">
        <v>598</v>
      </c>
    </row>
    <row r="2" spans="1:7" x14ac:dyDescent="0.25">
      <c r="A2" s="49" t="s">
        <v>596</v>
      </c>
    </row>
    <row r="3" spans="1:7" x14ac:dyDescent="0.25">
      <c r="A3" s="59"/>
      <c r="B3" s="59"/>
    </row>
    <row r="4" spans="1:7" ht="48" customHeight="1" x14ac:dyDescent="0.25">
      <c r="A4" s="60"/>
      <c r="B4" s="35" t="s">
        <v>419</v>
      </c>
    </row>
    <row r="5" spans="1:7" x14ac:dyDescent="0.25">
      <c r="A5" s="30" t="s">
        <v>27</v>
      </c>
      <c r="B5" s="65" t="s">
        <v>565</v>
      </c>
      <c r="C5" s="13"/>
      <c r="D5" s="13"/>
      <c r="E5" s="13"/>
      <c r="F5" s="13"/>
      <c r="G5" s="13"/>
    </row>
    <row r="6" spans="1:7" x14ac:dyDescent="0.25">
      <c r="A6" s="55" t="s">
        <v>16</v>
      </c>
      <c r="B6" s="31">
        <v>31.68</v>
      </c>
      <c r="C6" s="13"/>
      <c r="D6" s="13"/>
      <c r="E6" s="13"/>
      <c r="F6" s="13"/>
      <c r="G6" s="13"/>
    </row>
    <row r="7" spans="1:7" x14ac:dyDescent="0.25">
      <c r="A7" s="55" t="s">
        <v>19</v>
      </c>
      <c r="B7" s="31">
        <v>16.68</v>
      </c>
      <c r="C7" s="13"/>
      <c r="D7" s="13"/>
      <c r="E7" s="13"/>
      <c r="F7" s="13"/>
      <c r="G7" s="13"/>
    </row>
    <row r="8" spans="1:7" x14ac:dyDescent="0.25">
      <c r="A8" s="55" t="s">
        <v>22</v>
      </c>
      <c r="B8" s="31">
        <v>14.57</v>
      </c>
      <c r="C8" s="13"/>
      <c r="D8" s="13"/>
      <c r="E8" s="13"/>
      <c r="F8" s="13"/>
      <c r="G8" s="13"/>
    </row>
    <row r="9" spans="1:7" x14ac:dyDescent="0.25">
      <c r="A9" s="55" t="s">
        <v>34</v>
      </c>
      <c r="B9" s="31">
        <v>18.27</v>
      </c>
      <c r="C9" s="13"/>
      <c r="D9" s="13"/>
      <c r="E9" s="13"/>
      <c r="F9" s="13"/>
      <c r="G9" s="13"/>
    </row>
    <row r="10" spans="1:7" x14ac:dyDescent="0.25">
      <c r="A10" s="55" t="s">
        <v>18</v>
      </c>
      <c r="B10" s="31">
        <v>19.350000000000001</v>
      </c>
      <c r="C10" s="13"/>
      <c r="D10" s="13"/>
      <c r="E10" s="13"/>
      <c r="F10" s="13"/>
      <c r="G10" s="13"/>
    </row>
    <row r="11" spans="1:7" x14ac:dyDescent="0.25">
      <c r="A11" s="55" t="s">
        <v>20</v>
      </c>
      <c r="B11" s="31">
        <v>16.12</v>
      </c>
      <c r="C11" s="13"/>
      <c r="D11" s="13"/>
      <c r="E11" s="13"/>
      <c r="F11" s="13"/>
      <c r="G11" s="13"/>
    </row>
    <row r="12" spans="1:7" ht="14.25" customHeight="1" x14ac:dyDescent="0.25">
      <c r="A12" s="55" t="s">
        <v>62</v>
      </c>
      <c r="B12" s="31">
        <v>13.32</v>
      </c>
      <c r="C12" s="13"/>
      <c r="D12" s="13"/>
      <c r="E12" s="55"/>
      <c r="F12" s="13"/>
      <c r="G12" s="13"/>
    </row>
    <row r="13" spans="1:7" x14ac:dyDescent="0.25">
      <c r="A13" s="55" t="s">
        <v>17</v>
      </c>
      <c r="B13" s="31">
        <v>11.28</v>
      </c>
      <c r="C13" s="13"/>
      <c r="D13" s="13"/>
      <c r="E13" s="13"/>
      <c r="F13" s="13"/>
      <c r="G13" s="13"/>
    </row>
    <row r="14" spans="1:7" ht="15" customHeight="1" x14ac:dyDescent="0.25">
      <c r="A14" s="55" t="s">
        <v>21</v>
      </c>
      <c r="B14" s="31">
        <v>12.56</v>
      </c>
      <c r="C14" s="13"/>
      <c r="D14" s="13"/>
      <c r="E14" s="13"/>
      <c r="F14" s="13"/>
      <c r="G14" s="13"/>
    </row>
    <row r="15" spans="1:7" x14ac:dyDescent="0.25">
      <c r="A15" s="55" t="s">
        <v>24</v>
      </c>
      <c r="B15" s="31">
        <v>10.14</v>
      </c>
      <c r="C15" s="13"/>
      <c r="D15" s="13"/>
      <c r="E15" s="13"/>
      <c r="F15" s="13"/>
      <c r="G15" s="13"/>
    </row>
    <row r="16" spans="1:7" x14ac:dyDescent="0.25">
      <c r="A16" s="51" t="s">
        <v>25</v>
      </c>
      <c r="B16" s="52">
        <v>7.53</v>
      </c>
      <c r="C16" s="13"/>
      <c r="D16" s="13"/>
      <c r="E16" s="13"/>
      <c r="F16" s="13"/>
      <c r="G16" s="13"/>
    </row>
    <row r="17" spans="1:7" x14ac:dyDescent="0.25">
      <c r="A17" s="50" t="s">
        <v>54</v>
      </c>
      <c r="B17" s="10">
        <v>6.27</v>
      </c>
      <c r="C17" s="13"/>
      <c r="D17" s="13"/>
      <c r="E17" s="13"/>
      <c r="F17" s="13"/>
      <c r="G17" s="13"/>
    </row>
    <row r="18" spans="1:7" x14ac:dyDescent="0.25">
      <c r="A18" s="50" t="s">
        <v>36</v>
      </c>
      <c r="B18" s="10">
        <v>4.6399999999999997</v>
      </c>
      <c r="C18" s="1"/>
      <c r="D18" s="1"/>
      <c r="E18" s="1"/>
      <c r="F18" s="1"/>
      <c r="G18" s="1"/>
    </row>
    <row r="19" spans="1:7" x14ac:dyDescent="0.25">
      <c r="A19" s="53" t="s">
        <v>172</v>
      </c>
      <c r="B19" s="29">
        <v>8.11</v>
      </c>
    </row>
    <row r="20" spans="1:7" x14ac:dyDescent="0.25">
      <c r="A20" s="58"/>
    </row>
    <row r="21" spans="1:7" x14ac:dyDescent="0.25">
      <c r="A21" s="58"/>
    </row>
  </sheetData>
  <sortState ref="A6:B19">
    <sortCondition descending="1" ref="B6:B19"/>
  </sortState>
  <pageMargins left="0.7" right="0.7" top="0.75" bottom="0.75" header="0.3" footer="0.3"/>
  <pageSetup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workbookViewId="0">
      <selection sqref="A1:J26"/>
    </sheetView>
  </sheetViews>
  <sheetFormatPr defaultRowHeight="15.75" x14ac:dyDescent="0.25"/>
  <cols>
    <col min="1" max="1" width="5.28515625" style="57" customWidth="1"/>
    <col min="2" max="2" width="22.7109375" style="57" customWidth="1"/>
    <col min="3" max="3" width="15.28515625" style="57" customWidth="1"/>
    <col min="4" max="4" width="14" style="57" customWidth="1"/>
    <col min="5" max="16384" width="9.140625" style="57"/>
  </cols>
  <sheetData>
    <row r="1" spans="1:4" x14ac:dyDescent="0.25">
      <c r="A1" s="14" t="s">
        <v>599</v>
      </c>
      <c r="B1" s="14"/>
      <c r="C1" s="14"/>
      <c r="D1" s="14"/>
    </row>
    <row r="2" spans="1:4" x14ac:dyDescent="0.25">
      <c r="A2" s="44" t="s">
        <v>595</v>
      </c>
      <c r="B2" s="14"/>
      <c r="C2" s="14"/>
      <c r="D2" s="14"/>
    </row>
    <row r="3" spans="1:4" x14ac:dyDescent="0.25">
      <c r="A3" s="14"/>
      <c r="B3" s="14"/>
      <c r="C3" s="14"/>
      <c r="D3" s="14"/>
    </row>
    <row r="4" spans="1:4" x14ac:dyDescent="0.25">
      <c r="A4" s="2"/>
      <c r="B4" s="2"/>
      <c r="C4" s="2"/>
      <c r="D4" s="2"/>
    </row>
    <row r="5" spans="1:4" x14ac:dyDescent="0.25">
      <c r="A5" s="1"/>
      <c r="B5" s="1"/>
      <c r="C5" s="1" t="s">
        <v>78</v>
      </c>
      <c r="D5" s="1" t="s">
        <v>78</v>
      </c>
    </row>
    <row r="6" spans="1:4" x14ac:dyDescent="0.25">
      <c r="A6" s="2"/>
      <c r="B6" s="2"/>
      <c r="C6" s="2" t="s">
        <v>79</v>
      </c>
      <c r="D6" s="2" t="s">
        <v>80</v>
      </c>
    </row>
    <row r="7" spans="1:4" x14ac:dyDescent="0.25">
      <c r="A7" s="1">
        <v>1</v>
      </c>
      <c r="B7" s="1" t="s">
        <v>17</v>
      </c>
      <c r="C7" s="16">
        <v>15219265</v>
      </c>
      <c r="D7" s="16">
        <v>35986667</v>
      </c>
    </row>
    <row r="8" spans="1:4" x14ac:dyDescent="0.25">
      <c r="A8" s="1">
        <v>2</v>
      </c>
      <c r="B8" s="1" t="s">
        <v>104</v>
      </c>
      <c r="C8" s="16">
        <v>15218560</v>
      </c>
      <c r="D8" s="16">
        <v>35985000</v>
      </c>
    </row>
    <row r="9" spans="1:4" ht="16.5" customHeight="1" x14ac:dyDescent="0.25">
      <c r="A9" s="15">
        <v>3</v>
      </c>
      <c r="B9" s="15" t="s">
        <v>25</v>
      </c>
      <c r="C9" s="17">
        <v>1808003</v>
      </c>
      <c r="D9" s="17">
        <v>4275108</v>
      </c>
    </row>
    <row r="10" spans="1:4" x14ac:dyDescent="0.25">
      <c r="A10" s="1">
        <v>4</v>
      </c>
      <c r="B10" s="1" t="s">
        <v>45</v>
      </c>
      <c r="C10" s="16">
        <v>1222644</v>
      </c>
      <c r="D10" s="16">
        <v>2891000</v>
      </c>
    </row>
    <row r="11" spans="1:4" x14ac:dyDescent="0.25">
      <c r="A11" s="1">
        <v>5</v>
      </c>
      <c r="B11" s="1" t="s">
        <v>16</v>
      </c>
      <c r="C11" s="16">
        <v>1133441</v>
      </c>
      <c r="D11" s="16">
        <v>2680075</v>
      </c>
    </row>
    <row r="12" spans="1:4" x14ac:dyDescent="0.25">
      <c r="A12" s="1">
        <v>6</v>
      </c>
      <c r="B12" s="1" t="s">
        <v>60</v>
      </c>
      <c r="C12" s="16">
        <v>1054357</v>
      </c>
      <c r="D12" s="16">
        <v>2493078</v>
      </c>
    </row>
    <row r="13" spans="1:4" x14ac:dyDescent="0.25">
      <c r="A13" s="1">
        <v>7</v>
      </c>
      <c r="B13" s="1" t="s">
        <v>19</v>
      </c>
      <c r="C13" s="16">
        <v>1019730</v>
      </c>
      <c r="D13" s="16">
        <v>2411201</v>
      </c>
    </row>
    <row r="14" spans="1:4" x14ac:dyDescent="0.25">
      <c r="A14" s="1">
        <v>8</v>
      </c>
      <c r="B14" s="1" t="s">
        <v>20</v>
      </c>
      <c r="C14" s="16">
        <v>785498</v>
      </c>
      <c r="D14" s="16">
        <v>1857349</v>
      </c>
    </row>
    <row r="15" spans="1:4" x14ac:dyDescent="0.25">
      <c r="A15" s="1">
        <v>9</v>
      </c>
      <c r="B15" s="1" t="s">
        <v>75</v>
      </c>
      <c r="C15" s="16">
        <v>698585</v>
      </c>
      <c r="D15" s="16">
        <v>1651839</v>
      </c>
    </row>
    <row r="16" spans="1:4" x14ac:dyDescent="0.25">
      <c r="A16" s="1">
        <v>10</v>
      </c>
      <c r="B16" s="1" t="s">
        <v>36</v>
      </c>
      <c r="C16" s="16">
        <v>566279</v>
      </c>
      <c r="D16" s="16">
        <v>1338995</v>
      </c>
    </row>
    <row r="17" spans="1:4" x14ac:dyDescent="0.25">
      <c r="A17" s="1">
        <v>11</v>
      </c>
      <c r="B17" s="1" t="s">
        <v>63</v>
      </c>
      <c r="C17" s="16">
        <v>507496</v>
      </c>
      <c r="D17" s="16">
        <v>1200000</v>
      </c>
    </row>
    <row r="18" spans="1:4" x14ac:dyDescent="0.25">
      <c r="A18" s="1">
        <v>12</v>
      </c>
      <c r="B18" s="1" t="s">
        <v>103</v>
      </c>
      <c r="C18" s="16">
        <v>494425</v>
      </c>
      <c r="D18" s="16">
        <v>1169092</v>
      </c>
    </row>
    <row r="19" spans="1:4" x14ac:dyDescent="0.25">
      <c r="A19" s="1">
        <v>13</v>
      </c>
      <c r="B19" s="1" t="s">
        <v>29</v>
      </c>
      <c r="C19" s="16">
        <v>471951</v>
      </c>
      <c r="D19" s="16">
        <v>1115951</v>
      </c>
    </row>
    <row r="20" spans="1:4" x14ac:dyDescent="0.25">
      <c r="A20" s="1">
        <v>14</v>
      </c>
      <c r="B20" s="1" t="s">
        <v>70</v>
      </c>
      <c r="C20" s="16">
        <v>382356</v>
      </c>
      <c r="D20" s="16">
        <v>954100</v>
      </c>
    </row>
    <row r="21" spans="1:4" x14ac:dyDescent="0.25">
      <c r="A21" s="1">
        <v>15</v>
      </c>
      <c r="B21" s="1" t="s">
        <v>18</v>
      </c>
      <c r="C21" s="16">
        <v>379966</v>
      </c>
      <c r="D21" s="16">
        <v>898448</v>
      </c>
    </row>
    <row r="22" spans="1:4" x14ac:dyDescent="0.25">
      <c r="A22" s="1">
        <v>16</v>
      </c>
      <c r="B22" s="1" t="s">
        <v>66</v>
      </c>
      <c r="C22" s="16">
        <v>330348</v>
      </c>
      <c r="D22" s="16">
        <v>781124</v>
      </c>
    </row>
    <row r="23" spans="1:4" x14ac:dyDescent="0.25">
      <c r="A23" s="1">
        <v>17</v>
      </c>
      <c r="B23" s="1" t="s">
        <v>102</v>
      </c>
      <c r="C23" s="16">
        <v>318158</v>
      </c>
      <c r="D23" s="16">
        <v>752300</v>
      </c>
    </row>
    <row r="24" spans="1:4" x14ac:dyDescent="0.25">
      <c r="A24" s="1">
        <v>18</v>
      </c>
      <c r="B24" s="1" t="s">
        <v>72</v>
      </c>
      <c r="C24" s="16">
        <v>293502</v>
      </c>
      <c r="D24" s="16">
        <v>779000</v>
      </c>
    </row>
    <row r="25" spans="1:4" x14ac:dyDescent="0.25">
      <c r="A25" s="14">
        <v>19</v>
      </c>
      <c r="B25" s="14" t="s">
        <v>26</v>
      </c>
      <c r="C25" s="19">
        <v>277135</v>
      </c>
      <c r="D25" s="19">
        <v>655300</v>
      </c>
    </row>
    <row r="26" spans="1:4" x14ac:dyDescent="0.25">
      <c r="A26" s="2">
        <v>20</v>
      </c>
      <c r="B26" s="2" t="s">
        <v>23</v>
      </c>
      <c r="C26" s="18">
        <v>275005</v>
      </c>
      <c r="D26" s="18">
        <v>670264</v>
      </c>
    </row>
    <row r="27" spans="1:4" x14ac:dyDescent="0.25">
      <c r="A27" s="1"/>
      <c r="B27" s="1"/>
      <c r="C27" s="1"/>
      <c r="D27" s="1"/>
    </row>
  </sheetData>
  <pageMargins left="0.7" right="0.7" top="0.75" bottom="0.7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selection activeCell="B20" sqref="B20"/>
    </sheetView>
  </sheetViews>
  <sheetFormatPr defaultRowHeight="15.75" x14ac:dyDescent="0.25"/>
  <cols>
    <col min="1" max="1" width="18" style="1" customWidth="1"/>
    <col min="2" max="2" width="46.42578125" style="1" customWidth="1"/>
    <col min="3" max="3" width="42.42578125" style="1" customWidth="1"/>
    <col min="4" max="8" width="43.7109375" style="1" customWidth="1"/>
    <col min="9" max="16384" width="9.140625" style="1"/>
  </cols>
  <sheetData>
    <row r="1" spans="1:3" x14ac:dyDescent="0.25">
      <c r="A1" s="1" t="s">
        <v>594</v>
      </c>
    </row>
    <row r="3" spans="1:3" x14ac:dyDescent="0.25">
      <c r="A3" s="2"/>
      <c r="B3" s="2"/>
      <c r="C3" s="2"/>
    </row>
    <row r="4" spans="1:3" x14ac:dyDescent="0.25">
      <c r="A4" s="62" t="s">
        <v>182</v>
      </c>
      <c r="B4" s="62" t="s">
        <v>183</v>
      </c>
      <c r="C4" s="62" t="s">
        <v>184</v>
      </c>
    </row>
    <row r="5" spans="1:3" ht="31.5" x14ac:dyDescent="0.25">
      <c r="A5" s="14" t="s">
        <v>579</v>
      </c>
      <c r="B5" s="14" t="s">
        <v>189</v>
      </c>
      <c r="C5" s="27" t="s">
        <v>580</v>
      </c>
    </row>
    <row r="6" spans="1:3" ht="47.25" x14ac:dyDescent="0.25">
      <c r="A6" s="14" t="s">
        <v>190</v>
      </c>
      <c r="B6" s="14" t="s">
        <v>187</v>
      </c>
      <c r="C6" s="27" t="s">
        <v>194</v>
      </c>
    </row>
    <row r="7" spans="1:3" x14ac:dyDescent="0.25">
      <c r="A7" s="14" t="s">
        <v>191</v>
      </c>
      <c r="B7" s="14" t="s">
        <v>188</v>
      </c>
      <c r="C7" s="27" t="s">
        <v>569</v>
      </c>
    </row>
    <row r="8" spans="1:3" x14ac:dyDescent="0.25">
      <c r="A8" s="14" t="s">
        <v>193</v>
      </c>
      <c r="B8" s="14" t="s">
        <v>186</v>
      </c>
      <c r="C8" s="27" t="s">
        <v>185</v>
      </c>
    </row>
    <row r="9" spans="1:3" x14ac:dyDescent="0.25">
      <c r="A9" s="14" t="s">
        <v>566</v>
      </c>
      <c r="B9" s="14" t="s">
        <v>567</v>
      </c>
      <c r="C9" s="27" t="s">
        <v>568</v>
      </c>
    </row>
    <row r="10" spans="1:3" x14ac:dyDescent="0.25">
      <c r="A10" s="14" t="s">
        <v>582</v>
      </c>
      <c r="B10" s="14" t="s">
        <v>583</v>
      </c>
      <c r="C10" s="27" t="s">
        <v>581</v>
      </c>
    </row>
    <row r="11" spans="1:3" ht="31.5" x14ac:dyDescent="0.25">
      <c r="A11" s="14" t="s">
        <v>192</v>
      </c>
      <c r="B11" s="14" t="s">
        <v>189</v>
      </c>
      <c r="C11" s="27" t="s">
        <v>580</v>
      </c>
    </row>
    <row r="12" spans="1:3" x14ac:dyDescent="0.25">
      <c r="A12" s="14" t="s">
        <v>576</v>
      </c>
      <c r="B12" s="14" t="s">
        <v>577</v>
      </c>
      <c r="C12" s="27" t="s">
        <v>578</v>
      </c>
    </row>
    <row r="13" spans="1:3" ht="31.5" x14ac:dyDescent="0.25">
      <c r="A13" s="14" t="s">
        <v>573</v>
      </c>
      <c r="B13" s="14" t="s">
        <v>574</v>
      </c>
      <c r="C13" s="27" t="s">
        <v>575</v>
      </c>
    </row>
    <row r="14" spans="1:3" x14ac:dyDescent="0.25">
      <c r="A14" s="2" t="s">
        <v>570</v>
      </c>
      <c r="B14" s="2" t="s">
        <v>571</v>
      </c>
      <c r="C14" s="2" t="s">
        <v>572</v>
      </c>
    </row>
    <row r="15" spans="1:3" x14ac:dyDescent="0.25">
      <c r="A15" s="36"/>
      <c r="B15" s="14"/>
      <c r="C15" s="14"/>
    </row>
    <row r="16" spans="1:3" x14ac:dyDescent="0.25">
      <c r="A16" s="14"/>
      <c r="B16" s="14"/>
      <c r="C16" s="14"/>
    </row>
  </sheetData>
  <sortState ref="A5:C8">
    <sortCondition ref="A5:A8"/>
  </sortState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B9" sqref="B9"/>
    </sheetView>
  </sheetViews>
  <sheetFormatPr defaultRowHeight="15.75" x14ac:dyDescent="0.25"/>
  <cols>
    <col min="1" max="3" width="20.85546875" style="57" customWidth="1"/>
    <col min="4" max="4" width="14.5703125" style="57" customWidth="1"/>
    <col min="5" max="5" width="38.42578125" style="57" customWidth="1"/>
    <col min="6" max="6" width="30.5703125" style="57" customWidth="1"/>
    <col min="7" max="7" width="11" style="57" customWidth="1"/>
    <col min="8" max="16384" width="9.140625" style="57"/>
  </cols>
  <sheetData>
    <row r="1" spans="1:7" x14ac:dyDescent="0.25">
      <c r="A1" s="1" t="s">
        <v>611</v>
      </c>
      <c r="B1" s="1"/>
      <c r="D1" s="1"/>
      <c r="E1" s="1"/>
      <c r="F1" s="1"/>
      <c r="G1" s="1"/>
    </row>
    <row r="2" spans="1:7" x14ac:dyDescent="0.25">
      <c r="A2" s="59"/>
      <c r="B2" s="59"/>
      <c r="C2" s="2"/>
      <c r="D2" s="2"/>
      <c r="E2" s="2"/>
      <c r="F2" s="2"/>
      <c r="G2" s="2"/>
    </row>
    <row r="3" spans="1:7" ht="47.25" x14ac:dyDescent="0.25">
      <c r="A3" s="2" t="s">
        <v>134</v>
      </c>
      <c r="B3" s="2" t="s">
        <v>546</v>
      </c>
      <c r="C3" s="22" t="s">
        <v>135</v>
      </c>
      <c r="D3" s="23" t="s">
        <v>136</v>
      </c>
      <c r="E3" s="2" t="s">
        <v>424</v>
      </c>
      <c r="F3" s="2" t="s">
        <v>137</v>
      </c>
      <c r="G3" s="23" t="s">
        <v>423</v>
      </c>
    </row>
    <row r="4" spans="1:7" x14ac:dyDescent="0.25">
      <c r="A4" s="1" t="s">
        <v>542</v>
      </c>
      <c r="B4" s="1" t="s">
        <v>547</v>
      </c>
      <c r="C4" s="1" t="s">
        <v>129</v>
      </c>
      <c r="D4" s="20">
        <v>1952</v>
      </c>
      <c r="E4" s="1" t="s">
        <v>130</v>
      </c>
      <c r="F4" s="1" t="s">
        <v>125</v>
      </c>
      <c r="G4" s="20">
        <v>4103</v>
      </c>
    </row>
    <row r="5" spans="1:7" x14ac:dyDescent="0.25">
      <c r="A5" s="14" t="s">
        <v>545</v>
      </c>
      <c r="B5" s="14"/>
      <c r="C5" s="14" t="s">
        <v>128</v>
      </c>
      <c r="D5" s="46">
        <v>1987</v>
      </c>
      <c r="E5" s="14" t="s">
        <v>133</v>
      </c>
      <c r="F5" s="14" t="s">
        <v>125</v>
      </c>
      <c r="G5" s="46">
        <v>3066</v>
      </c>
    </row>
    <row r="6" spans="1:7" x14ac:dyDescent="0.25">
      <c r="A6" s="14" t="s">
        <v>591</v>
      </c>
      <c r="B6" s="32" t="s">
        <v>592</v>
      </c>
      <c r="C6" s="14" t="s">
        <v>520</v>
      </c>
      <c r="D6" s="46">
        <v>1890</v>
      </c>
      <c r="E6" s="14" t="s">
        <v>590</v>
      </c>
      <c r="F6" s="14" t="s">
        <v>123</v>
      </c>
      <c r="G6" s="46">
        <v>4104</v>
      </c>
    </row>
    <row r="7" spans="1:7" x14ac:dyDescent="0.25">
      <c r="A7" s="1" t="s">
        <v>544</v>
      </c>
      <c r="B7" s="1"/>
      <c r="C7" s="1" t="s">
        <v>132</v>
      </c>
      <c r="D7" s="20">
        <v>1985</v>
      </c>
      <c r="E7" s="1" t="s">
        <v>31</v>
      </c>
      <c r="F7" s="1" t="s">
        <v>125</v>
      </c>
      <c r="G7" s="20">
        <v>4130</v>
      </c>
    </row>
    <row r="8" spans="1:7" x14ac:dyDescent="0.25">
      <c r="A8" s="32" t="s">
        <v>510</v>
      </c>
      <c r="B8" s="32" t="s">
        <v>548</v>
      </c>
      <c r="C8" s="32" t="s">
        <v>517</v>
      </c>
      <c r="D8" s="45">
        <v>1966</v>
      </c>
      <c r="E8" s="32" t="s">
        <v>526</v>
      </c>
      <c r="F8" s="32" t="s">
        <v>123</v>
      </c>
      <c r="G8" s="45">
        <v>4124</v>
      </c>
    </row>
    <row r="9" spans="1:7" x14ac:dyDescent="0.25">
      <c r="A9" s="1" t="s">
        <v>540</v>
      </c>
      <c r="B9" s="1"/>
      <c r="C9" s="1" t="s">
        <v>128</v>
      </c>
      <c r="D9" s="20">
        <v>1962</v>
      </c>
      <c r="E9" s="1" t="s">
        <v>26</v>
      </c>
      <c r="F9" s="1" t="s">
        <v>125</v>
      </c>
      <c r="G9" s="20">
        <v>4131</v>
      </c>
    </row>
    <row r="10" spans="1:7" x14ac:dyDescent="0.25">
      <c r="A10" s="1" t="s">
        <v>539</v>
      </c>
      <c r="B10" s="1" t="s">
        <v>549</v>
      </c>
      <c r="C10" s="1" t="s">
        <v>126</v>
      </c>
      <c r="D10" s="20">
        <v>1965</v>
      </c>
      <c r="E10" s="1" t="s">
        <v>22</v>
      </c>
      <c r="F10" s="1" t="s">
        <v>127</v>
      </c>
      <c r="G10" s="20">
        <v>4135</v>
      </c>
    </row>
    <row r="11" spans="1:7" x14ac:dyDescent="0.25">
      <c r="A11" s="32" t="s">
        <v>511</v>
      </c>
      <c r="B11" s="32"/>
      <c r="C11" s="32" t="s">
        <v>518</v>
      </c>
      <c r="D11" s="20" t="s">
        <v>527</v>
      </c>
      <c r="E11" s="32" t="s">
        <v>528</v>
      </c>
      <c r="F11" s="32" t="s">
        <v>123</v>
      </c>
      <c r="G11" s="45">
        <v>4096</v>
      </c>
    </row>
    <row r="12" spans="1:7" x14ac:dyDescent="0.25">
      <c r="A12" s="1" t="s">
        <v>538</v>
      </c>
      <c r="B12" s="1" t="s">
        <v>550</v>
      </c>
      <c r="C12" s="1" t="s">
        <v>121</v>
      </c>
      <c r="D12" s="20">
        <v>1914</v>
      </c>
      <c r="E12" s="1" t="s">
        <v>124</v>
      </c>
      <c r="F12" s="1" t="s">
        <v>125</v>
      </c>
      <c r="G12" s="20">
        <v>4020</v>
      </c>
    </row>
    <row r="13" spans="1:7" x14ac:dyDescent="0.25">
      <c r="A13" s="1" t="s">
        <v>541</v>
      </c>
      <c r="B13" s="1" t="s">
        <v>551</v>
      </c>
      <c r="C13" s="1" t="s">
        <v>121</v>
      </c>
      <c r="D13" s="20">
        <v>1868</v>
      </c>
      <c r="E13" s="1" t="s">
        <v>31</v>
      </c>
      <c r="F13" s="1" t="s">
        <v>125</v>
      </c>
      <c r="G13" s="20">
        <v>4107</v>
      </c>
    </row>
    <row r="14" spans="1:7" x14ac:dyDescent="0.25">
      <c r="A14" s="1" t="s">
        <v>543</v>
      </c>
      <c r="B14" s="1" t="s">
        <v>552</v>
      </c>
      <c r="C14" s="1" t="s">
        <v>521</v>
      </c>
      <c r="D14" s="20">
        <v>1991</v>
      </c>
      <c r="E14" s="1" t="s">
        <v>131</v>
      </c>
      <c r="F14" s="1" t="s">
        <v>127</v>
      </c>
      <c r="G14" s="20">
        <v>3283</v>
      </c>
    </row>
    <row r="15" spans="1:7" x14ac:dyDescent="0.25">
      <c r="A15" s="32" t="s">
        <v>512</v>
      </c>
      <c r="B15" s="32" t="s">
        <v>553</v>
      </c>
      <c r="C15" s="32" t="s">
        <v>128</v>
      </c>
      <c r="D15" s="45">
        <v>1942</v>
      </c>
      <c r="E15" s="32" t="s">
        <v>529</v>
      </c>
      <c r="F15" s="1" t="s">
        <v>125</v>
      </c>
      <c r="G15" s="45">
        <v>4140</v>
      </c>
    </row>
    <row r="16" spans="1:7" x14ac:dyDescent="0.25">
      <c r="A16" s="49" t="s">
        <v>513</v>
      </c>
      <c r="B16" s="49" t="s">
        <v>554</v>
      </c>
      <c r="C16" s="32" t="s">
        <v>519</v>
      </c>
      <c r="D16" s="20">
        <v>1968</v>
      </c>
      <c r="E16" s="32" t="s">
        <v>530</v>
      </c>
      <c r="F16" s="1" t="s">
        <v>525</v>
      </c>
      <c r="G16" s="45">
        <v>4144</v>
      </c>
    </row>
    <row r="17" spans="1:7" s="1" customFormat="1" x14ac:dyDescent="0.25">
      <c r="A17" s="32" t="s">
        <v>514</v>
      </c>
      <c r="B17" s="32" t="s">
        <v>555</v>
      </c>
      <c r="C17" s="32" t="s">
        <v>520</v>
      </c>
      <c r="D17" s="20" t="s">
        <v>531</v>
      </c>
      <c r="E17" s="32" t="s">
        <v>532</v>
      </c>
      <c r="F17" s="1" t="s">
        <v>524</v>
      </c>
      <c r="G17" s="45">
        <v>4148</v>
      </c>
    </row>
    <row r="18" spans="1:7" s="1" customFormat="1" x14ac:dyDescent="0.25">
      <c r="A18" s="32" t="s">
        <v>515</v>
      </c>
      <c r="B18" s="32"/>
      <c r="C18" s="32" t="s">
        <v>517</v>
      </c>
      <c r="D18" s="20">
        <v>1811</v>
      </c>
      <c r="E18" s="32" t="s">
        <v>533</v>
      </c>
      <c r="F18" s="1" t="s">
        <v>522</v>
      </c>
      <c r="G18" s="45">
        <v>4152</v>
      </c>
    </row>
    <row r="19" spans="1:7" s="1" customFormat="1" x14ac:dyDescent="0.25">
      <c r="A19" s="1" t="s">
        <v>537</v>
      </c>
      <c r="B19" s="1" t="s">
        <v>556</v>
      </c>
      <c r="C19" s="1" t="s">
        <v>121</v>
      </c>
      <c r="D19" s="20">
        <v>1874</v>
      </c>
      <c r="E19" s="1" t="s">
        <v>122</v>
      </c>
      <c r="F19" s="1" t="s">
        <v>123</v>
      </c>
      <c r="G19" s="20">
        <v>4016</v>
      </c>
    </row>
    <row r="20" spans="1:7" s="1" customFormat="1" x14ac:dyDescent="0.25">
      <c r="A20" s="47" t="s">
        <v>534</v>
      </c>
      <c r="B20" s="47"/>
      <c r="C20" s="47" t="s">
        <v>516</v>
      </c>
      <c r="D20" s="24" t="s">
        <v>535</v>
      </c>
      <c r="E20" s="47" t="s">
        <v>536</v>
      </c>
      <c r="F20" s="2" t="s">
        <v>523</v>
      </c>
      <c r="G20" s="48">
        <v>4169</v>
      </c>
    </row>
    <row r="21" spans="1:7" s="1" customFormat="1" x14ac:dyDescent="0.25">
      <c r="A21" s="1" t="s">
        <v>609</v>
      </c>
    </row>
    <row r="22" spans="1:7" s="1" customFormat="1" x14ac:dyDescent="0.25">
      <c r="A22" s="1" t="s">
        <v>610</v>
      </c>
    </row>
  </sheetData>
  <sortState ref="A5:F21">
    <sortCondition ref="A5:A21"/>
  </sortState>
  <pageMargins left="0.7" right="0.7" top="0.75" bottom="0.75" header="0.3" footer="0.3"/>
  <pageSetup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selection activeCell="D22" sqref="D22"/>
    </sheetView>
  </sheetViews>
  <sheetFormatPr defaultRowHeight="15.75" x14ac:dyDescent="0.25"/>
  <cols>
    <col min="1" max="1" width="17.5703125" style="1" customWidth="1"/>
    <col min="2" max="2" width="23.5703125" style="1" customWidth="1"/>
    <col min="3" max="3" width="15.7109375" style="1" customWidth="1"/>
    <col min="4" max="4" width="15.5703125" style="1" customWidth="1"/>
    <col min="5" max="5" width="14.7109375" style="1" customWidth="1"/>
    <col min="6" max="6" width="9.140625" style="1"/>
    <col min="7" max="7" width="11.42578125" style="1" customWidth="1"/>
    <col min="8" max="8" width="1.7109375" style="1" customWidth="1"/>
    <col min="9" max="9" width="16.140625" style="1" customWidth="1"/>
    <col min="10" max="10" width="13.7109375" style="1" customWidth="1"/>
    <col min="11" max="11" width="26.28515625" style="1" customWidth="1"/>
    <col min="12" max="12" width="16.7109375" style="1" customWidth="1"/>
    <col min="13" max="16384" width="9.140625" style="1"/>
  </cols>
  <sheetData>
    <row r="1" spans="1:12" x14ac:dyDescent="0.25">
      <c r="A1" s="1" t="s">
        <v>600</v>
      </c>
    </row>
    <row r="2" spans="1:12" x14ac:dyDescent="0.25">
      <c r="A2" s="54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C3" s="70" t="s">
        <v>460</v>
      </c>
      <c r="D3" s="70"/>
      <c r="E3" s="70"/>
      <c r="F3" s="70"/>
      <c r="G3" s="70"/>
      <c r="H3" s="10"/>
      <c r="I3" s="70" t="s">
        <v>461</v>
      </c>
      <c r="J3" s="70"/>
      <c r="K3" s="70"/>
      <c r="L3" s="70"/>
    </row>
    <row r="4" spans="1:12" ht="44.25" customHeight="1" x14ac:dyDescent="0.25">
      <c r="A4" s="2" t="s">
        <v>196</v>
      </c>
      <c r="B4" s="2" t="s">
        <v>195</v>
      </c>
      <c r="C4" s="22" t="s">
        <v>462</v>
      </c>
      <c r="D4" s="22" t="s">
        <v>463</v>
      </c>
      <c r="E4" s="22" t="s">
        <v>612</v>
      </c>
      <c r="F4" s="22" t="s">
        <v>464</v>
      </c>
      <c r="G4" s="2" t="s">
        <v>465</v>
      </c>
      <c r="H4" s="2"/>
      <c r="I4" s="22" t="s">
        <v>466</v>
      </c>
      <c r="J4" s="2" t="s">
        <v>197</v>
      </c>
      <c r="K4" s="2" t="s">
        <v>467</v>
      </c>
      <c r="L4" s="22" t="s">
        <v>418</v>
      </c>
    </row>
    <row r="5" spans="1:12" x14ac:dyDescent="0.25">
      <c r="A5" s="1" t="s">
        <v>468</v>
      </c>
      <c r="B5" s="1" t="s">
        <v>469</v>
      </c>
      <c r="C5" s="1" t="s">
        <v>470</v>
      </c>
      <c r="D5" s="1" t="s">
        <v>471</v>
      </c>
      <c r="E5" s="1" t="s">
        <v>471</v>
      </c>
      <c r="F5" s="1" t="s">
        <v>471</v>
      </c>
      <c r="G5" s="1" t="s">
        <v>472</v>
      </c>
      <c r="I5" s="1" t="s">
        <v>473</v>
      </c>
      <c r="J5" s="1" t="s">
        <v>474</v>
      </c>
      <c r="K5" s="1" t="s">
        <v>474</v>
      </c>
      <c r="L5" s="1" t="s">
        <v>474</v>
      </c>
    </row>
    <row r="6" spans="1:12" x14ac:dyDescent="0.25">
      <c r="A6" s="1" t="s">
        <v>475</v>
      </c>
      <c r="B6" s="1" t="s">
        <v>476</v>
      </c>
      <c r="C6" s="1" t="s">
        <v>477</v>
      </c>
      <c r="D6" s="1" t="s">
        <v>471</v>
      </c>
      <c r="E6" s="1" t="s">
        <v>471</v>
      </c>
      <c r="F6" s="1" t="s">
        <v>471</v>
      </c>
      <c r="G6" s="1" t="s">
        <v>471</v>
      </c>
      <c r="I6" s="1" t="s">
        <v>478</v>
      </c>
      <c r="J6" s="1" t="s">
        <v>478</v>
      </c>
      <c r="K6" s="1" t="s">
        <v>479</v>
      </c>
      <c r="L6" s="1" t="s">
        <v>474</v>
      </c>
    </row>
    <row r="7" spans="1:12" x14ac:dyDescent="0.25">
      <c r="A7" s="1" t="s">
        <v>480</v>
      </c>
      <c r="B7" s="1" t="s">
        <v>469</v>
      </c>
      <c r="C7" s="1" t="s">
        <v>481</v>
      </c>
      <c r="D7" s="1" t="s">
        <v>482</v>
      </c>
      <c r="E7" s="1" t="s">
        <v>482</v>
      </c>
      <c r="F7" s="1" t="s">
        <v>471</v>
      </c>
      <c r="G7" s="1" t="s">
        <v>472</v>
      </c>
      <c r="I7" s="1" t="s">
        <v>474</v>
      </c>
      <c r="J7" s="1" t="s">
        <v>474</v>
      </c>
      <c r="K7" s="1" t="s">
        <v>479</v>
      </c>
      <c r="L7" s="1" t="s">
        <v>474</v>
      </c>
    </row>
    <row r="8" spans="1:12" x14ac:dyDescent="0.25">
      <c r="A8" s="1" t="s">
        <v>483</v>
      </c>
      <c r="B8" s="1" t="s">
        <v>484</v>
      </c>
      <c r="C8" s="1" t="s">
        <v>485</v>
      </c>
      <c r="D8" s="1" t="s">
        <v>471</v>
      </c>
      <c r="E8" s="1" t="s">
        <v>471</v>
      </c>
      <c r="F8" s="1" t="s">
        <v>486</v>
      </c>
      <c r="G8" s="1" t="s">
        <v>487</v>
      </c>
      <c r="I8" s="1" t="s">
        <v>473</v>
      </c>
      <c r="J8" s="1" t="s">
        <v>473</v>
      </c>
      <c r="K8" s="1" t="s">
        <v>478</v>
      </c>
      <c r="L8" s="1" t="s">
        <v>473</v>
      </c>
    </row>
    <row r="9" spans="1:12" x14ac:dyDescent="0.25">
      <c r="A9" s="1" t="s">
        <v>488</v>
      </c>
      <c r="B9" s="1" t="s">
        <v>484</v>
      </c>
      <c r="C9" s="1" t="s">
        <v>470</v>
      </c>
      <c r="D9" s="1" t="s">
        <v>471</v>
      </c>
      <c r="E9" s="1" t="s">
        <v>471</v>
      </c>
      <c r="F9" s="1" t="s">
        <v>486</v>
      </c>
      <c r="G9" s="1" t="s">
        <v>487</v>
      </c>
      <c r="I9" s="1" t="s">
        <v>473</v>
      </c>
      <c r="J9" s="1" t="s">
        <v>489</v>
      </c>
      <c r="K9" s="1" t="s">
        <v>478</v>
      </c>
      <c r="L9" s="1" t="s">
        <v>473</v>
      </c>
    </row>
    <row r="10" spans="1:12" x14ac:dyDescent="0.25">
      <c r="A10" s="1" t="s">
        <v>490</v>
      </c>
      <c r="B10" s="1" t="s">
        <v>484</v>
      </c>
      <c r="C10" s="1" t="s">
        <v>491</v>
      </c>
      <c r="D10" s="1" t="s">
        <v>471</v>
      </c>
      <c r="E10" s="1" t="s">
        <v>471</v>
      </c>
      <c r="F10" s="1" t="s">
        <v>486</v>
      </c>
      <c r="G10" s="1" t="s">
        <v>487</v>
      </c>
      <c r="I10" s="1" t="s">
        <v>473</v>
      </c>
      <c r="J10" s="1" t="s">
        <v>473</v>
      </c>
      <c r="K10" s="1" t="s">
        <v>478</v>
      </c>
      <c r="L10" s="1" t="s">
        <v>473</v>
      </c>
    </row>
    <row r="11" spans="1:12" x14ac:dyDescent="0.25">
      <c r="A11" s="1" t="s">
        <v>492</v>
      </c>
      <c r="B11" s="1" t="s">
        <v>484</v>
      </c>
      <c r="C11" s="1" t="s">
        <v>481</v>
      </c>
      <c r="D11" s="1" t="s">
        <v>482</v>
      </c>
      <c r="E11" s="1" t="s">
        <v>482</v>
      </c>
      <c r="F11" s="1" t="s">
        <v>486</v>
      </c>
      <c r="G11" s="1" t="s">
        <v>487</v>
      </c>
      <c r="I11" s="1" t="s">
        <v>473</v>
      </c>
      <c r="J11" s="1" t="s">
        <v>473</v>
      </c>
      <c r="K11" s="1" t="s">
        <v>478</v>
      </c>
      <c r="L11" s="1" t="s">
        <v>473</v>
      </c>
    </row>
    <row r="12" spans="1:12" x14ac:dyDescent="0.25">
      <c r="A12" s="1" t="s">
        <v>493</v>
      </c>
      <c r="B12" s="1" t="s">
        <v>484</v>
      </c>
      <c r="C12" s="1" t="s">
        <v>470</v>
      </c>
      <c r="D12" s="1" t="s">
        <v>471</v>
      </c>
      <c r="E12" s="1" t="s">
        <v>471</v>
      </c>
      <c r="F12" s="1" t="s">
        <v>486</v>
      </c>
      <c r="G12" s="1" t="s">
        <v>487</v>
      </c>
      <c r="I12" s="1" t="s">
        <v>473</v>
      </c>
      <c r="J12" s="1" t="s">
        <v>473</v>
      </c>
      <c r="K12" s="1" t="s">
        <v>494</v>
      </c>
      <c r="L12" s="1" t="s">
        <v>473</v>
      </c>
    </row>
    <row r="13" spans="1:12" x14ac:dyDescent="0.25">
      <c r="A13" s="1" t="s">
        <v>495</v>
      </c>
      <c r="B13" s="1" t="s">
        <v>469</v>
      </c>
      <c r="C13" s="1" t="s">
        <v>496</v>
      </c>
      <c r="D13" s="1" t="s">
        <v>497</v>
      </c>
      <c r="E13" s="1" t="s">
        <v>497</v>
      </c>
      <c r="F13" s="1" t="s">
        <v>472</v>
      </c>
      <c r="G13" s="1" t="s">
        <v>471</v>
      </c>
      <c r="I13" s="1" t="s">
        <v>474</v>
      </c>
      <c r="J13" s="1" t="s">
        <v>474</v>
      </c>
      <c r="K13" s="1" t="s">
        <v>474</v>
      </c>
      <c r="L13" s="1" t="s">
        <v>474</v>
      </c>
    </row>
    <row r="14" spans="1:12" x14ac:dyDescent="0.25">
      <c r="A14" s="1" t="s">
        <v>498</v>
      </c>
      <c r="B14" s="1" t="s">
        <v>476</v>
      </c>
      <c r="C14" s="1" t="s">
        <v>499</v>
      </c>
      <c r="D14" s="1" t="s">
        <v>497</v>
      </c>
      <c r="E14" s="1" t="s">
        <v>497</v>
      </c>
      <c r="F14" s="1" t="s">
        <v>471</v>
      </c>
      <c r="G14" s="1" t="s">
        <v>471</v>
      </c>
      <c r="I14" s="1" t="s">
        <v>474</v>
      </c>
      <c r="J14" s="1" t="s">
        <v>474</v>
      </c>
      <c r="K14" s="1" t="s">
        <v>474</v>
      </c>
      <c r="L14" s="1" t="s">
        <v>474</v>
      </c>
    </row>
    <row r="15" spans="1:12" x14ac:dyDescent="0.25">
      <c r="A15" s="1" t="s">
        <v>500</v>
      </c>
      <c r="B15" s="1" t="s">
        <v>469</v>
      </c>
      <c r="C15" s="1" t="s">
        <v>499</v>
      </c>
      <c r="D15" s="1" t="s">
        <v>497</v>
      </c>
      <c r="E15" s="1" t="s">
        <v>497</v>
      </c>
      <c r="F15" s="1" t="s">
        <v>471</v>
      </c>
      <c r="G15" s="1" t="s">
        <v>471</v>
      </c>
      <c r="I15" s="1" t="s">
        <v>478</v>
      </c>
      <c r="J15" s="1" t="s">
        <v>474</v>
      </c>
      <c r="K15" s="1" t="s">
        <v>474</v>
      </c>
      <c r="L15" s="1" t="s">
        <v>474</v>
      </c>
    </row>
    <row r="16" spans="1:12" x14ac:dyDescent="0.25">
      <c r="A16" s="1" t="s">
        <v>501</v>
      </c>
      <c r="B16" s="1" t="s">
        <v>469</v>
      </c>
      <c r="C16" s="1" t="s">
        <v>502</v>
      </c>
      <c r="D16" s="1" t="s">
        <v>497</v>
      </c>
      <c r="E16" s="1" t="s">
        <v>497</v>
      </c>
      <c r="F16" s="1" t="s">
        <v>471</v>
      </c>
      <c r="G16" s="1" t="s">
        <v>503</v>
      </c>
      <c r="I16" s="1" t="s">
        <v>474</v>
      </c>
      <c r="J16" s="1" t="s">
        <v>478</v>
      </c>
      <c r="K16" s="1" t="s">
        <v>474</v>
      </c>
      <c r="L16" s="1" t="s">
        <v>474</v>
      </c>
    </row>
    <row r="17" spans="1:12" x14ac:dyDescent="0.25">
      <c r="A17" s="1" t="s">
        <v>504</v>
      </c>
      <c r="B17" s="1" t="s">
        <v>476</v>
      </c>
      <c r="C17" s="1" t="s">
        <v>481</v>
      </c>
      <c r="D17" s="1" t="s">
        <v>482</v>
      </c>
      <c r="E17" s="1" t="s">
        <v>482</v>
      </c>
      <c r="F17" s="1" t="s">
        <v>471</v>
      </c>
      <c r="G17" s="1" t="s">
        <v>472</v>
      </c>
      <c r="I17" s="1" t="s">
        <v>505</v>
      </c>
      <c r="J17" s="1" t="s">
        <v>478</v>
      </c>
      <c r="K17" s="1" t="s">
        <v>474</v>
      </c>
      <c r="L17" s="1" t="s">
        <v>474</v>
      </c>
    </row>
    <row r="18" spans="1:12" x14ac:dyDescent="0.25">
      <c r="A18" s="14" t="s">
        <v>506</v>
      </c>
      <c r="B18" s="14" t="s">
        <v>484</v>
      </c>
      <c r="C18" s="14" t="s">
        <v>507</v>
      </c>
      <c r="D18" s="14" t="s">
        <v>471</v>
      </c>
      <c r="E18" s="14" t="s">
        <v>471</v>
      </c>
      <c r="F18" s="14" t="s">
        <v>486</v>
      </c>
      <c r="G18" s="14" t="s">
        <v>508</v>
      </c>
      <c r="H18" s="14"/>
      <c r="I18" s="14" t="s">
        <v>473</v>
      </c>
      <c r="J18" s="14" t="s">
        <v>473</v>
      </c>
      <c r="K18" s="14" t="s">
        <v>478</v>
      </c>
      <c r="L18" s="14" t="s">
        <v>473</v>
      </c>
    </row>
    <row r="19" spans="1:12" x14ac:dyDescent="0.25">
      <c r="A19" s="2" t="s">
        <v>509</v>
      </c>
      <c r="B19" s="2" t="s">
        <v>484</v>
      </c>
      <c r="C19" s="2" t="s">
        <v>507</v>
      </c>
      <c r="D19" s="2" t="s">
        <v>471</v>
      </c>
      <c r="E19" s="2" t="s">
        <v>471</v>
      </c>
      <c r="F19" s="2" t="s">
        <v>486</v>
      </c>
      <c r="G19" s="2" t="s">
        <v>497</v>
      </c>
      <c r="H19" s="2"/>
      <c r="I19" s="2" t="s">
        <v>473</v>
      </c>
      <c r="J19" s="2" t="s">
        <v>473</v>
      </c>
      <c r="K19" s="2" t="s">
        <v>478</v>
      </c>
      <c r="L19" s="2" t="s">
        <v>473</v>
      </c>
    </row>
  </sheetData>
  <mergeCells count="2">
    <mergeCell ref="C3:G3"/>
    <mergeCell ref="I3:L3"/>
  </mergeCells>
  <pageMargins left="0.7" right="0.7" top="0.75" bottom="0.75" header="0.3" footer="0.3"/>
  <pageSetup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workbookViewId="0">
      <selection activeCell="C18" sqref="C18"/>
    </sheetView>
  </sheetViews>
  <sheetFormatPr defaultRowHeight="15.75" x14ac:dyDescent="0.25"/>
  <cols>
    <col min="1" max="1" width="10.140625" style="1" customWidth="1"/>
    <col min="2" max="2" width="30.140625" style="1" customWidth="1"/>
    <col min="3" max="3" width="36.140625" style="1" customWidth="1"/>
    <col min="4" max="4" width="35" style="1" customWidth="1"/>
    <col min="5" max="16384" width="9.140625" style="1"/>
  </cols>
  <sheetData>
    <row r="1" spans="1:4" x14ac:dyDescent="0.25">
      <c r="A1" s="20" t="s">
        <v>601</v>
      </c>
      <c r="B1" s="20"/>
      <c r="C1" s="20"/>
      <c r="D1" s="20"/>
    </row>
    <row r="2" spans="1:4" x14ac:dyDescent="0.25">
      <c r="A2" s="20" t="s">
        <v>426</v>
      </c>
      <c r="B2" s="20"/>
      <c r="C2" s="20"/>
      <c r="D2" s="20"/>
    </row>
    <row r="3" spans="1:4" x14ac:dyDescent="0.25">
      <c r="A3" s="20"/>
      <c r="B3" s="20"/>
      <c r="C3" s="20"/>
      <c r="D3" s="20"/>
    </row>
    <row r="4" spans="1:4" x14ac:dyDescent="0.25">
      <c r="A4" s="24"/>
      <c r="B4" s="24"/>
      <c r="C4" s="24"/>
      <c r="D4" s="24"/>
    </row>
    <row r="5" spans="1:4" x14ac:dyDescent="0.25">
      <c r="A5" s="25" t="s">
        <v>166</v>
      </c>
      <c r="B5" s="25" t="s">
        <v>27</v>
      </c>
      <c r="C5" s="25" t="s">
        <v>119</v>
      </c>
      <c r="D5" s="25" t="s">
        <v>425</v>
      </c>
    </row>
    <row r="6" spans="1:4" ht="31.5" x14ac:dyDescent="0.25">
      <c r="A6" s="20">
        <v>1987</v>
      </c>
      <c r="B6" s="20" t="s">
        <v>584</v>
      </c>
      <c r="C6" s="33" t="s">
        <v>174</v>
      </c>
      <c r="D6" s="20" t="s">
        <v>167</v>
      </c>
    </row>
    <row r="7" spans="1:4" ht="31.5" x14ac:dyDescent="0.25">
      <c r="A7" s="20">
        <v>1988</v>
      </c>
      <c r="B7" s="20" t="s">
        <v>585</v>
      </c>
      <c r="C7" s="33" t="s">
        <v>175</v>
      </c>
      <c r="D7" s="20" t="s">
        <v>167</v>
      </c>
    </row>
    <row r="8" spans="1:4" x14ac:dyDescent="0.25">
      <c r="A8" s="20">
        <v>1989</v>
      </c>
      <c r="B8" s="20" t="s">
        <v>168</v>
      </c>
      <c r="C8" s="33" t="s">
        <v>120</v>
      </c>
      <c r="D8" s="20" t="s">
        <v>586</v>
      </c>
    </row>
    <row r="9" spans="1:4" x14ac:dyDescent="0.25">
      <c r="A9" s="20">
        <v>1993</v>
      </c>
      <c r="B9" s="20" t="s">
        <v>169</v>
      </c>
      <c r="C9" s="33" t="s">
        <v>120</v>
      </c>
      <c r="D9" s="20" t="s">
        <v>178</v>
      </c>
    </row>
    <row r="10" spans="1:4" x14ac:dyDescent="0.25">
      <c r="A10" s="20">
        <v>1995</v>
      </c>
      <c r="B10" s="20" t="s">
        <v>47</v>
      </c>
      <c r="C10" s="33" t="s">
        <v>120</v>
      </c>
      <c r="D10" s="20" t="s">
        <v>179</v>
      </c>
    </row>
    <row r="11" spans="1:4" x14ac:dyDescent="0.25">
      <c r="A11" s="20">
        <v>1996</v>
      </c>
      <c r="B11" s="20" t="s">
        <v>47</v>
      </c>
      <c r="C11" s="33" t="s">
        <v>120</v>
      </c>
      <c r="D11" s="20" t="s">
        <v>170</v>
      </c>
    </row>
    <row r="12" spans="1:4" ht="62.25" customHeight="1" x14ac:dyDescent="0.25">
      <c r="A12" s="20">
        <v>1997</v>
      </c>
      <c r="B12" s="20" t="s">
        <v>171</v>
      </c>
      <c r="C12" s="33" t="s">
        <v>181</v>
      </c>
      <c r="D12" s="20" t="s">
        <v>180</v>
      </c>
    </row>
    <row r="13" spans="1:4" x14ac:dyDescent="0.25">
      <c r="A13" s="20">
        <v>1998</v>
      </c>
      <c r="B13" s="20" t="s">
        <v>172</v>
      </c>
      <c r="C13" s="33" t="s">
        <v>176</v>
      </c>
      <c r="D13" s="20" t="s">
        <v>177</v>
      </c>
    </row>
    <row r="14" spans="1:4" x14ac:dyDescent="0.25">
      <c r="A14" s="24">
        <v>1999</v>
      </c>
      <c r="B14" s="24" t="s">
        <v>16</v>
      </c>
      <c r="C14" s="34" t="s">
        <v>176</v>
      </c>
      <c r="D14" s="24" t="s">
        <v>173</v>
      </c>
    </row>
    <row r="15" spans="1:4" x14ac:dyDescent="0.25">
      <c r="A15" s="20"/>
      <c r="B15" s="20"/>
      <c r="C15" s="20"/>
      <c r="D15" s="20"/>
    </row>
  </sheetData>
  <pageMargins left="0.7" right="0.7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15" workbookViewId="0">
      <selection activeCell="A31" sqref="A31"/>
    </sheetView>
  </sheetViews>
  <sheetFormatPr defaultRowHeight="15.75" x14ac:dyDescent="0.25"/>
  <cols>
    <col min="1" max="1" width="57.85546875" style="1" customWidth="1"/>
    <col min="2" max="2" width="24.7109375" style="1" customWidth="1"/>
    <col min="3" max="3" width="95.140625" style="1" customWidth="1"/>
    <col min="4" max="16384" width="9.140625" style="1"/>
  </cols>
  <sheetData>
    <row r="1" spans="1:4" x14ac:dyDescent="0.25">
      <c r="A1" s="14" t="s">
        <v>602</v>
      </c>
      <c r="B1" s="14"/>
      <c r="C1" s="14"/>
      <c r="D1" s="14"/>
    </row>
    <row r="2" spans="1:4" x14ac:dyDescent="0.25">
      <c r="A2" s="2"/>
      <c r="B2" s="2"/>
      <c r="C2" s="2"/>
      <c r="D2" s="14"/>
    </row>
    <row r="3" spans="1:4" ht="20.25" customHeight="1" x14ac:dyDescent="0.25">
      <c r="A3" s="41" t="s">
        <v>160</v>
      </c>
      <c r="B3" s="41" t="s">
        <v>159</v>
      </c>
      <c r="C3" s="41" t="s">
        <v>138</v>
      </c>
      <c r="D3" s="14"/>
    </row>
    <row r="4" spans="1:4" ht="17.25" customHeight="1" x14ac:dyDescent="0.25">
      <c r="A4" s="42" t="s">
        <v>151</v>
      </c>
      <c r="B4" s="42" t="s">
        <v>158</v>
      </c>
      <c r="C4" s="26" t="s">
        <v>152</v>
      </c>
      <c r="D4" s="14"/>
    </row>
    <row r="5" spans="1:4" ht="16.5" customHeight="1" x14ac:dyDescent="0.25">
      <c r="A5" s="42" t="s">
        <v>149</v>
      </c>
      <c r="B5" s="42" t="s">
        <v>158</v>
      </c>
      <c r="C5" s="26" t="s">
        <v>150</v>
      </c>
      <c r="D5" s="14"/>
    </row>
    <row r="6" spans="1:4" ht="31.5" x14ac:dyDescent="0.25">
      <c r="A6" s="42" t="s">
        <v>153</v>
      </c>
      <c r="B6" s="42" t="s">
        <v>158</v>
      </c>
      <c r="C6" s="26" t="s">
        <v>154</v>
      </c>
      <c r="D6" s="14"/>
    </row>
    <row r="7" spans="1:4" ht="16.5" customHeight="1" x14ac:dyDescent="0.25">
      <c r="A7" s="42" t="s">
        <v>147</v>
      </c>
      <c r="B7" s="42" t="s">
        <v>158</v>
      </c>
      <c r="C7" s="26" t="s">
        <v>148</v>
      </c>
      <c r="D7" s="14"/>
    </row>
    <row r="8" spans="1:4" x14ac:dyDescent="0.25">
      <c r="A8" s="42" t="s">
        <v>161</v>
      </c>
      <c r="B8" s="42" t="s">
        <v>162</v>
      </c>
      <c r="C8" s="26" t="s">
        <v>443</v>
      </c>
      <c r="D8" s="14"/>
    </row>
    <row r="9" spans="1:4" x14ac:dyDescent="0.25">
      <c r="A9" s="42" t="s">
        <v>164</v>
      </c>
      <c r="B9" s="42" t="s">
        <v>162</v>
      </c>
      <c r="C9" s="26" t="s">
        <v>308</v>
      </c>
      <c r="D9" s="14"/>
    </row>
    <row r="10" spans="1:4" x14ac:dyDescent="0.25">
      <c r="A10" s="42" t="s">
        <v>165</v>
      </c>
      <c r="B10" s="42" t="s">
        <v>162</v>
      </c>
      <c r="C10" s="26" t="s">
        <v>309</v>
      </c>
      <c r="D10" s="14"/>
    </row>
    <row r="11" spans="1:4" x14ac:dyDescent="0.25">
      <c r="A11" s="42" t="s">
        <v>439</v>
      </c>
      <c r="B11" s="42" t="s">
        <v>155</v>
      </c>
      <c r="C11" s="26" t="s">
        <v>440</v>
      </c>
      <c r="D11" s="14"/>
    </row>
    <row r="12" spans="1:4" ht="31.5" x14ac:dyDescent="0.25">
      <c r="A12" s="1" t="s">
        <v>454</v>
      </c>
      <c r="B12" s="1" t="s">
        <v>155</v>
      </c>
      <c r="C12" s="26" t="s">
        <v>455</v>
      </c>
    </row>
    <row r="13" spans="1:4" x14ac:dyDescent="0.25">
      <c r="A13" s="42" t="s">
        <v>163</v>
      </c>
      <c r="B13" s="42" t="s">
        <v>155</v>
      </c>
      <c r="C13" s="26" t="s">
        <v>444</v>
      </c>
      <c r="D13" s="14"/>
    </row>
    <row r="14" spans="1:4" x14ac:dyDescent="0.25">
      <c r="A14" s="14" t="s">
        <v>437</v>
      </c>
      <c r="B14" s="14" t="s">
        <v>155</v>
      </c>
      <c r="C14" s="26" t="s">
        <v>436</v>
      </c>
      <c r="D14" s="14"/>
    </row>
    <row r="15" spans="1:4" x14ac:dyDescent="0.25">
      <c r="A15" s="42" t="s">
        <v>420</v>
      </c>
      <c r="B15" s="42" t="s">
        <v>155</v>
      </c>
      <c r="C15" s="42" t="s">
        <v>438</v>
      </c>
      <c r="D15" s="14"/>
    </row>
    <row r="16" spans="1:4" ht="13.5" customHeight="1" x14ac:dyDescent="0.25">
      <c r="A16" s="1" t="s">
        <v>457</v>
      </c>
      <c r="B16" s="1" t="s">
        <v>155</v>
      </c>
      <c r="C16" s="26" t="s">
        <v>456</v>
      </c>
    </row>
    <row r="17" spans="1:4" x14ac:dyDescent="0.25">
      <c r="A17" s="1" t="s">
        <v>459</v>
      </c>
      <c r="B17" s="1" t="s">
        <v>155</v>
      </c>
      <c r="C17" s="26" t="s">
        <v>458</v>
      </c>
    </row>
    <row r="18" spans="1:4" ht="14.25" customHeight="1" x14ac:dyDescent="0.25">
      <c r="A18" s="14" t="s">
        <v>441</v>
      </c>
      <c r="B18" s="14" t="s">
        <v>155</v>
      </c>
      <c r="C18" s="26" t="s">
        <v>442</v>
      </c>
      <c r="D18" s="14"/>
    </row>
    <row r="19" spans="1:4" ht="17.25" customHeight="1" x14ac:dyDescent="0.25">
      <c r="A19" s="42" t="s">
        <v>139</v>
      </c>
      <c r="B19" s="42" t="s">
        <v>155</v>
      </c>
      <c r="C19" s="26" t="s">
        <v>140</v>
      </c>
      <c r="D19" s="14"/>
    </row>
    <row r="20" spans="1:4" x14ac:dyDescent="0.25">
      <c r="A20" s="14" t="s">
        <v>451</v>
      </c>
      <c r="B20" s="14" t="s">
        <v>156</v>
      </c>
      <c r="C20" s="27" t="s">
        <v>450</v>
      </c>
      <c r="D20" s="14"/>
    </row>
    <row r="21" spans="1:4" x14ac:dyDescent="0.25">
      <c r="A21" s="42" t="s">
        <v>143</v>
      </c>
      <c r="B21" s="42" t="s">
        <v>156</v>
      </c>
      <c r="C21" s="26" t="s">
        <v>144</v>
      </c>
      <c r="D21" s="14"/>
    </row>
    <row r="22" spans="1:4" x14ac:dyDescent="0.25">
      <c r="A22" s="42" t="s">
        <v>141</v>
      </c>
      <c r="B22" s="42" t="s">
        <v>156</v>
      </c>
      <c r="C22" s="26" t="s">
        <v>142</v>
      </c>
      <c r="D22" s="14"/>
    </row>
    <row r="23" spans="1:4" x14ac:dyDescent="0.25">
      <c r="A23" s="32" t="s">
        <v>421</v>
      </c>
      <c r="B23" s="14" t="s">
        <v>435</v>
      </c>
      <c r="C23" s="26" t="s">
        <v>434</v>
      </c>
      <c r="D23" s="14"/>
    </row>
    <row r="24" spans="1:4" x14ac:dyDescent="0.25">
      <c r="A24" s="1" t="s">
        <v>452</v>
      </c>
      <c r="B24" s="1" t="s">
        <v>157</v>
      </c>
      <c r="C24" s="26" t="s">
        <v>453</v>
      </c>
    </row>
    <row r="25" spans="1:4" x14ac:dyDescent="0.25">
      <c r="A25" s="1" t="s">
        <v>588</v>
      </c>
      <c r="B25" s="1" t="s">
        <v>157</v>
      </c>
      <c r="C25" s="64" t="s">
        <v>589</v>
      </c>
    </row>
    <row r="26" spans="1:4" x14ac:dyDescent="0.25">
      <c r="A26" s="42" t="s">
        <v>145</v>
      </c>
      <c r="B26" s="42" t="s">
        <v>157</v>
      </c>
      <c r="C26" s="26" t="s">
        <v>146</v>
      </c>
      <c r="D26" s="14"/>
    </row>
    <row r="27" spans="1:4" x14ac:dyDescent="0.25">
      <c r="A27" s="1" t="s">
        <v>1</v>
      </c>
      <c r="B27" s="14" t="s">
        <v>446</v>
      </c>
      <c r="C27" s="26" t="s">
        <v>8</v>
      </c>
      <c r="D27" s="14"/>
    </row>
    <row r="28" spans="1:4" x14ac:dyDescent="0.25">
      <c r="A28" s="1" t="s">
        <v>564</v>
      </c>
      <c r="B28" s="1" t="s">
        <v>446</v>
      </c>
      <c r="C28" s="26" t="s">
        <v>563</v>
      </c>
    </row>
    <row r="29" spans="1:4" x14ac:dyDescent="0.25">
      <c r="A29" s="1" t="s">
        <v>2</v>
      </c>
      <c r="B29" s="14" t="s">
        <v>446</v>
      </c>
      <c r="C29" s="26" t="s">
        <v>12</v>
      </c>
      <c r="D29" s="14"/>
    </row>
    <row r="30" spans="1:4" x14ac:dyDescent="0.25">
      <c r="A30" s="1" t="s">
        <v>3</v>
      </c>
      <c r="B30" s="14" t="s">
        <v>446</v>
      </c>
      <c r="C30" s="26" t="s">
        <v>10</v>
      </c>
      <c r="D30" s="14"/>
    </row>
    <row r="31" spans="1:4" x14ac:dyDescent="0.25">
      <c r="A31" s="1" t="s">
        <v>14</v>
      </c>
      <c r="B31" s="14" t="s">
        <v>446</v>
      </c>
      <c r="C31" s="26" t="s">
        <v>15</v>
      </c>
      <c r="D31" s="14"/>
    </row>
    <row r="32" spans="1:4" x14ac:dyDescent="0.25">
      <c r="A32" s="1" t="s">
        <v>4</v>
      </c>
      <c r="B32" s="14" t="s">
        <v>446</v>
      </c>
      <c r="C32" s="26" t="s">
        <v>11</v>
      </c>
      <c r="D32" s="14"/>
    </row>
    <row r="33" spans="1:4" x14ac:dyDescent="0.25">
      <c r="A33" s="1" t="s">
        <v>449</v>
      </c>
      <c r="B33" s="14" t="s">
        <v>446</v>
      </c>
      <c r="C33" s="27" t="s">
        <v>448</v>
      </c>
      <c r="D33" s="14"/>
    </row>
    <row r="34" spans="1:4" x14ac:dyDescent="0.25">
      <c r="A34" s="14" t="s">
        <v>0</v>
      </c>
      <c r="B34" s="14" t="s">
        <v>446</v>
      </c>
      <c r="C34" s="27" t="s">
        <v>13</v>
      </c>
      <c r="D34" s="14"/>
    </row>
    <row r="35" spans="1:4" x14ac:dyDescent="0.25">
      <c r="A35" s="14" t="s">
        <v>445</v>
      </c>
      <c r="B35" s="14" t="s">
        <v>446</v>
      </c>
      <c r="C35" s="26" t="s">
        <v>447</v>
      </c>
      <c r="D35" s="14"/>
    </row>
    <row r="36" spans="1:4" x14ac:dyDescent="0.25">
      <c r="A36" s="1" t="s">
        <v>561</v>
      </c>
      <c r="B36" s="1" t="s">
        <v>446</v>
      </c>
      <c r="C36" s="26" t="s">
        <v>560</v>
      </c>
    </row>
    <row r="37" spans="1:4" x14ac:dyDescent="0.25">
      <c r="A37" s="1" t="s">
        <v>562</v>
      </c>
      <c r="B37" s="1" t="s">
        <v>446</v>
      </c>
      <c r="C37" s="26" t="s">
        <v>559</v>
      </c>
    </row>
    <row r="38" spans="1:4" x14ac:dyDescent="0.25">
      <c r="A38" s="14" t="s">
        <v>6</v>
      </c>
      <c r="B38" s="14" t="s">
        <v>446</v>
      </c>
      <c r="C38" s="27" t="s">
        <v>7</v>
      </c>
      <c r="D38" s="14"/>
    </row>
    <row r="39" spans="1:4" x14ac:dyDescent="0.25">
      <c r="A39" s="1" t="s">
        <v>5</v>
      </c>
      <c r="B39" s="14" t="s">
        <v>446</v>
      </c>
      <c r="C39" s="26" t="s">
        <v>9</v>
      </c>
      <c r="D39" s="14"/>
    </row>
    <row r="40" spans="1:4" x14ac:dyDescent="0.25">
      <c r="A40" s="1" t="s">
        <v>558</v>
      </c>
      <c r="B40" s="1" t="s">
        <v>446</v>
      </c>
      <c r="C40" s="26" t="s">
        <v>557</v>
      </c>
    </row>
    <row r="41" spans="1:4" ht="13.5" customHeight="1" x14ac:dyDescent="0.25">
      <c r="A41" s="56" t="s">
        <v>613</v>
      </c>
      <c r="B41" s="56" t="s">
        <v>307</v>
      </c>
      <c r="C41" s="22" t="s">
        <v>422</v>
      </c>
      <c r="D41" s="14"/>
    </row>
  </sheetData>
  <sortState ref="A4:D40">
    <sortCondition ref="B4:B40"/>
    <sortCondition ref="A4:A40"/>
  </sortState>
  <pageMargins left="0.7" right="0.7" top="0.75" bottom="0.75" header="0.3" footer="0.3"/>
  <pageSetup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workbookViewId="0">
      <selection activeCell="J11" sqref="J11"/>
    </sheetView>
  </sheetViews>
  <sheetFormatPr defaultRowHeight="15.75" x14ac:dyDescent="0.25"/>
  <cols>
    <col min="1" max="1" width="45" style="57" customWidth="1"/>
    <col min="2" max="2" width="16.85546875" style="57" customWidth="1"/>
    <col min="3" max="3" width="14.42578125" style="57" customWidth="1"/>
    <col min="4" max="4" width="11.28515625" style="57" customWidth="1"/>
    <col min="5" max="5" width="10.85546875" style="57" customWidth="1"/>
    <col min="6" max="16384" width="9.140625" style="57"/>
  </cols>
  <sheetData>
    <row r="1" spans="1:5" x14ac:dyDescent="0.25">
      <c r="A1" s="1" t="s">
        <v>603</v>
      </c>
    </row>
    <row r="2" spans="1:5" x14ac:dyDescent="0.25">
      <c r="A2" s="1" t="s">
        <v>587</v>
      </c>
    </row>
    <row r="3" spans="1:5" x14ac:dyDescent="0.25">
      <c r="A3" s="61"/>
    </row>
    <row r="4" spans="1:5" x14ac:dyDescent="0.25">
      <c r="A4" s="2"/>
      <c r="B4" s="2"/>
      <c r="C4" s="2"/>
      <c r="D4" s="2"/>
      <c r="E4" s="2"/>
    </row>
    <row r="5" spans="1:5" ht="78.75" x14ac:dyDescent="0.25">
      <c r="A5" s="28" t="s">
        <v>305</v>
      </c>
      <c r="B5" s="28" t="s">
        <v>310</v>
      </c>
      <c r="C5" s="28" t="s">
        <v>159</v>
      </c>
      <c r="D5" s="40" t="s">
        <v>432</v>
      </c>
      <c r="E5" s="40" t="s">
        <v>433</v>
      </c>
    </row>
    <row r="6" spans="1:5" x14ac:dyDescent="0.25">
      <c r="A6" s="1" t="s">
        <v>199</v>
      </c>
      <c r="B6" s="1" t="s">
        <v>311</v>
      </c>
      <c r="C6" s="1" t="s">
        <v>198</v>
      </c>
      <c r="D6" s="10" t="s">
        <v>312</v>
      </c>
      <c r="E6" s="1">
        <v>2500</v>
      </c>
    </row>
    <row r="7" spans="1:5" x14ac:dyDescent="0.25">
      <c r="A7" s="1" t="s">
        <v>268</v>
      </c>
      <c r="B7" s="1" t="s">
        <v>313</v>
      </c>
      <c r="C7" s="1" t="s">
        <v>200</v>
      </c>
      <c r="D7" s="10"/>
      <c r="E7" s="1">
        <f>554+17+91+20</f>
        <v>682</v>
      </c>
    </row>
    <row r="8" spans="1:5" x14ac:dyDescent="0.25">
      <c r="A8" s="1" t="s">
        <v>269</v>
      </c>
      <c r="B8" s="1" t="s">
        <v>314</v>
      </c>
      <c r="C8" s="1" t="s">
        <v>306</v>
      </c>
      <c r="D8" s="10"/>
      <c r="E8" s="1">
        <f>153+1096+129+192+111</f>
        <v>1681</v>
      </c>
    </row>
    <row r="9" spans="1:5" x14ac:dyDescent="0.25">
      <c r="A9" s="1" t="s">
        <v>201</v>
      </c>
      <c r="B9" s="1" t="s">
        <v>315</v>
      </c>
      <c r="C9" s="1" t="s">
        <v>306</v>
      </c>
      <c r="D9" s="10"/>
      <c r="E9" s="1">
        <f>599+12+173+361+1093</f>
        <v>2238</v>
      </c>
    </row>
    <row r="10" spans="1:5" x14ac:dyDescent="0.25">
      <c r="A10" s="1" t="s">
        <v>270</v>
      </c>
      <c r="B10" s="1" t="s">
        <v>316</v>
      </c>
      <c r="C10" s="1" t="s">
        <v>202</v>
      </c>
      <c r="D10" s="10"/>
      <c r="E10" s="1">
        <f>129+284+540+512</f>
        <v>1465</v>
      </c>
    </row>
    <row r="11" spans="1:5" x14ac:dyDescent="0.25">
      <c r="A11" s="1" t="s">
        <v>271</v>
      </c>
      <c r="B11" s="1" t="s">
        <v>317</v>
      </c>
      <c r="C11" s="1" t="s">
        <v>203</v>
      </c>
      <c r="D11" s="10"/>
      <c r="E11" s="1">
        <f>41+16+9</f>
        <v>66</v>
      </c>
    </row>
    <row r="12" spans="1:5" x14ac:dyDescent="0.25">
      <c r="A12" s="1" t="s">
        <v>272</v>
      </c>
      <c r="B12" s="1" t="s">
        <v>318</v>
      </c>
      <c r="C12" s="1" t="s">
        <v>203</v>
      </c>
      <c r="D12" s="10"/>
      <c r="E12" s="1">
        <f>127+53+9</f>
        <v>189</v>
      </c>
    </row>
    <row r="13" spans="1:5" x14ac:dyDescent="0.25">
      <c r="A13" s="1" t="s">
        <v>273</v>
      </c>
      <c r="B13" s="1" t="s">
        <v>319</v>
      </c>
      <c r="C13" s="1" t="s">
        <v>203</v>
      </c>
      <c r="D13" s="10"/>
      <c r="E13" s="1">
        <f>7+16+36+30+27</f>
        <v>116</v>
      </c>
    </row>
    <row r="14" spans="1:5" x14ac:dyDescent="0.25">
      <c r="A14" s="1" t="s">
        <v>204</v>
      </c>
      <c r="B14" s="1" t="s">
        <v>320</v>
      </c>
      <c r="C14" s="1" t="s">
        <v>203</v>
      </c>
      <c r="D14" s="10" t="s">
        <v>312</v>
      </c>
      <c r="E14" s="1">
        <v>2500</v>
      </c>
    </row>
    <row r="15" spans="1:5" x14ac:dyDescent="0.25">
      <c r="A15" s="1" t="s">
        <v>205</v>
      </c>
      <c r="B15" s="1" t="s">
        <v>321</v>
      </c>
      <c r="C15" s="1" t="s">
        <v>203</v>
      </c>
      <c r="D15" s="10"/>
      <c r="E15" s="1">
        <f>15+58+31+1</f>
        <v>105</v>
      </c>
    </row>
    <row r="16" spans="1:5" x14ac:dyDescent="0.25">
      <c r="A16" s="1" t="s">
        <v>206</v>
      </c>
      <c r="B16" s="1" t="s">
        <v>322</v>
      </c>
      <c r="C16" s="1" t="s">
        <v>203</v>
      </c>
      <c r="D16" s="10"/>
      <c r="E16" s="1">
        <f>57+51</f>
        <v>108</v>
      </c>
    </row>
    <row r="17" spans="1:5" x14ac:dyDescent="0.25">
      <c r="A17" s="1" t="s">
        <v>207</v>
      </c>
      <c r="B17" s="1" t="s">
        <v>323</v>
      </c>
      <c r="C17" s="1" t="s">
        <v>203</v>
      </c>
      <c r="D17" s="10"/>
      <c r="E17" s="1">
        <f>48+10+20+2</f>
        <v>80</v>
      </c>
    </row>
    <row r="18" spans="1:5" x14ac:dyDescent="0.25">
      <c r="A18" s="1" t="s">
        <v>208</v>
      </c>
      <c r="B18" s="1" t="s">
        <v>324</v>
      </c>
      <c r="C18" s="1" t="s">
        <v>203</v>
      </c>
      <c r="D18" s="10"/>
      <c r="E18" s="1">
        <f>46+33</f>
        <v>79</v>
      </c>
    </row>
    <row r="19" spans="1:5" x14ac:dyDescent="0.25">
      <c r="A19" s="1" t="s">
        <v>209</v>
      </c>
      <c r="B19" s="1" t="s">
        <v>325</v>
      </c>
      <c r="C19" s="1" t="s">
        <v>203</v>
      </c>
      <c r="D19" s="10" t="s">
        <v>312</v>
      </c>
      <c r="E19" s="1">
        <v>2500</v>
      </c>
    </row>
    <row r="20" spans="1:5" x14ac:dyDescent="0.25">
      <c r="A20" s="1" t="s">
        <v>210</v>
      </c>
      <c r="B20" s="1" t="s">
        <v>326</v>
      </c>
      <c r="C20" s="1" t="s">
        <v>203</v>
      </c>
      <c r="D20" s="10"/>
      <c r="E20" s="1">
        <f>7+28+18+49</f>
        <v>102</v>
      </c>
    </row>
    <row r="21" spans="1:5" x14ac:dyDescent="0.25">
      <c r="A21" s="1" t="s">
        <v>211</v>
      </c>
      <c r="B21" s="1" t="s">
        <v>327</v>
      </c>
      <c r="C21" s="1" t="s">
        <v>203</v>
      </c>
      <c r="D21" s="10"/>
      <c r="E21" s="1">
        <f>38+69+1</f>
        <v>108</v>
      </c>
    </row>
    <row r="22" spans="1:5" x14ac:dyDescent="0.25">
      <c r="A22" s="1" t="s">
        <v>274</v>
      </c>
      <c r="B22" s="1" t="s">
        <v>328</v>
      </c>
      <c r="C22" s="1" t="s">
        <v>203</v>
      </c>
      <c r="D22" s="10"/>
      <c r="E22" s="1">
        <v>98</v>
      </c>
    </row>
    <row r="23" spans="1:5" x14ac:dyDescent="0.25">
      <c r="A23" s="1" t="s">
        <v>212</v>
      </c>
      <c r="B23" s="1" t="s">
        <v>329</v>
      </c>
      <c r="C23" s="1" t="s">
        <v>203</v>
      </c>
      <c r="D23" s="10"/>
      <c r="E23" s="1">
        <f>11+74+6+11</f>
        <v>102</v>
      </c>
    </row>
    <row r="24" spans="1:5" x14ac:dyDescent="0.25">
      <c r="A24" s="1" t="s">
        <v>275</v>
      </c>
      <c r="B24" s="1" t="s">
        <v>330</v>
      </c>
      <c r="C24" s="1" t="s">
        <v>203</v>
      </c>
      <c r="D24" s="10"/>
      <c r="E24" s="1">
        <f>47+16+6</f>
        <v>69</v>
      </c>
    </row>
    <row r="25" spans="1:5" x14ac:dyDescent="0.25">
      <c r="A25" s="1" t="s">
        <v>276</v>
      </c>
      <c r="B25" s="1" t="s">
        <v>331</v>
      </c>
      <c r="C25" s="1" t="s">
        <v>203</v>
      </c>
      <c r="D25" s="10"/>
      <c r="E25" s="1">
        <f>142+254+348+59+3+27+17+20+10+18+10+12+13</f>
        <v>933</v>
      </c>
    </row>
    <row r="26" spans="1:5" x14ac:dyDescent="0.25">
      <c r="A26" s="1" t="s">
        <v>277</v>
      </c>
      <c r="B26" s="1" t="s">
        <v>332</v>
      </c>
      <c r="C26" s="1" t="s">
        <v>203</v>
      </c>
      <c r="D26" s="10"/>
      <c r="E26" s="1">
        <f>46+31+29</f>
        <v>106</v>
      </c>
    </row>
    <row r="27" spans="1:5" x14ac:dyDescent="0.25">
      <c r="A27" s="1" t="s">
        <v>278</v>
      </c>
      <c r="B27" s="1" t="s">
        <v>333</v>
      </c>
      <c r="C27" s="1" t="s">
        <v>203</v>
      </c>
      <c r="D27" s="10"/>
      <c r="E27" s="1">
        <f>24+83+3</f>
        <v>110</v>
      </c>
    </row>
    <row r="28" spans="1:5" x14ac:dyDescent="0.25">
      <c r="A28" s="1" t="s">
        <v>279</v>
      </c>
      <c r="B28" s="1" t="s">
        <v>334</v>
      </c>
      <c r="C28" s="1" t="s">
        <v>203</v>
      </c>
      <c r="D28" s="10"/>
      <c r="E28" s="1">
        <f>15+24+16+17+5</f>
        <v>77</v>
      </c>
    </row>
    <row r="29" spans="1:5" x14ac:dyDescent="0.25">
      <c r="A29" s="1" t="s">
        <v>280</v>
      </c>
      <c r="B29" s="1" t="s">
        <v>335</v>
      </c>
      <c r="C29" s="1" t="s">
        <v>203</v>
      </c>
      <c r="D29" s="10"/>
      <c r="E29" s="1">
        <f>26+41+162+205+162+74+3</f>
        <v>673</v>
      </c>
    </row>
    <row r="30" spans="1:5" x14ac:dyDescent="0.25">
      <c r="A30" s="1" t="s">
        <v>281</v>
      </c>
      <c r="B30" s="1" t="s">
        <v>336</v>
      </c>
      <c r="C30" s="1" t="s">
        <v>203</v>
      </c>
      <c r="D30" s="10"/>
      <c r="E30" s="1">
        <f>9+45+28+23+1</f>
        <v>106</v>
      </c>
    </row>
    <row r="31" spans="1:5" x14ac:dyDescent="0.25">
      <c r="A31" s="1" t="s">
        <v>282</v>
      </c>
      <c r="B31" s="1" t="s">
        <v>337</v>
      </c>
      <c r="C31" s="1" t="s">
        <v>203</v>
      </c>
      <c r="D31" s="10" t="s">
        <v>312</v>
      </c>
      <c r="E31" s="1">
        <v>2500</v>
      </c>
    </row>
    <row r="32" spans="1:5" x14ac:dyDescent="0.25">
      <c r="A32" s="1" t="s">
        <v>283</v>
      </c>
      <c r="B32" s="1" t="s">
        <v>338</v>
      </c>
      <c r="C32" s="1" t="s">
        <v>203</v>
      </c>
      <c r="D32" s="10" t="s">
        <v>312</v>
      </c>
      <c r="E32" s="1">
        <v>2500</v>
      </c>
    </row>
    <row r="33" spans="1:5" x14ac:dyDescent="0.25">
      <c r="A33" s="1" t="s">
        <v>285</v>
      </c>
      <c r="B33" s="1" t="s">
        <v>339</v>
      </c>
      <c r="C33" s="1" t="s">
        <v>203</v>
      </c>
      <c r="D33" s="10" t="s">
        <v>312</v>
      </c>
      <c r="E33" s="1">
        <v>2500</v>
      </c>
    </row>
    <row r="34" spans="1:5" x14ac:dyDescent="0.25">
      <c r="A34" s="1" t="s">
        <v>284</v>
      </c>
      <c r="B34" s="1" t="s">
        <v>340</v>
      </c>
      <c r="C34" s="1" t="s">
        <v>203</v>
      </c>
      <c r="D34" s="10" t="s">
        <v>312</v>
      </c>
      <c r="E34" s="1">
        <v>2500</v>
      </c>
    </row>
    <row r="35" spans="1:5" x14ac:dyDescent="0.25">
      <c r="A35" s="1" t="s">
        <v>286</v>
      </c>
      <c r="B35" s="1" t="s">
        <v>341</v>
      </c>
      <c r="C35" s="1" t="s">
        <v>203</v>
      </c>
      <c r="D35" s="10" t="s">
        <v>312</v>
      </c>
      <c r="E35" s="1">
        <v>2500</v>
      </c>
    </row>
    <row r="36" spans="1:5" x14ac:dyDescent="0.25">
      <c r="A36" s="1" t="s">
        <v>287</v>
      </c>
      <c r="B36" s="1" t="s">
        <v>342</v>
      </c>
      <c r="C36" s="1" t="s">
        <v>203</v>
      </c>
      <c r="D36" s="10" t="s">
        <v>312</v>
      </c>
      <c r="E36" s="1">
        <v>2500</v>
      </c>
    </row>
    <row r="37" spans="1:5" x14ac:dyDescent="0.25">
      <c r="A37" s="1" t="s">
        <v>288</v>
      </c>
      <c r="B37" s="1" t="s">
        <v>343</v>
      </c>
      <c r="C37" s="1" t="s">
        <v>203</v>
      </c>
      <c r="D37" s="10" t="s">
        <v>312</v>
      </c>
      <c r="E37" s="1">
        <v>2500</v>
      </c>
    </row>
    <row r="38" spans="1:5" x14ac:dyDescent="0.25">
      <c r="A38" s="1" t="s">
        <v>289</v>
      </c>
      <c r="B38" s="1" t="s">
        <v>344</v>
      </c>
      <c r="C38" s="1" t="s">
        <v>203</v>
      </c>
      <c r="D38" s="10" t="s">
        <v>312</v>
      </c>
      <c r="E38" s="1">
        <v>2500</v>
      </c>
    </row>
    <row r="39" spans="1:5" x14ac:dyDescent="0.25">
      <c r="A39" s="1" t="s">
        <v>290</v>
      </c>
      <c r="B39" s="1" t="s">
        <v>345</v>
      </c>
      <c r="C39" s="1" t="s">
        <v>203</v>
      </c>
      <c r="D39" s="10"/>
      <c r="E39" s="1">
        <f>17+10+2</f>
        <v>29</v>
      </c>
    </row>
    <row r="40" spans="1:5" x14ac:dyDescent="0.25">
      <c r="A40" s="1" t="s">
        <v>291</v>
      </c>
      <c r="B40" s="1" t="s">
        <v>346</v>
      </c>
      <c r="C40" s="1" t="s">
        <v>203</v>
      </c>
      <c r="D40" s="10"/>
      <c r="E40" s="1">
        <v>23</v>
      </c>
    </row>
    <row r="41" spans="1:5" x14ac:dyDescent="0.25">
      <c r="A41" s="1" t="s">
        <v>292</v>
      </c>
      <c r="B41" s="1" t="s">
        <v>347</v>
      </c>
      <c r="C41" s="1" t="s">
        <v>203</v>
      </c>
      <c r="D41" s="10"/>
      <c r="E41" s="1">
        <v>6</v>
      </c>
    </row>
    <row r="42" spans="1:5" x14ac:dyDescent="0.25">
      <c r="A42" s="1" t="s">
        <v>293</v>
      </c>
      <c r="B42" s="1" t="s">
        <v>348</v>
      </c>
      <c r="C42" s="1" t="s">
        <v>203</v>
      </c>
      <c r="D42" s="10"/>
      <c r="E42" s="1">
        <v>13</v>
      </c>
    </row>
    <row r="43" spans="1:5" x14ac:dyDescent="0.25">
      <c r="A43" s="1" t="s">
        <v>294</v>
      </c>
      <c r="B43" s="1" t="s">
        <v>349</v>
      </c>
      <c r="C43" s="1" t="s">
        <v>203</v>
      </c>
      <c r="D43" s="10" t="s">
        <v>312</v>
      </c>
      <c r="E43" s="1">
        <v>2500</v>
      </c>
    </row>
    <row r="44" spans="1:5" x14ac:dyDescent="0.25">
      <c r="A44" s="1" t="s">
        <v>295</v>
      </c>
      <c r="B44" s="1" t="s">
        <v>350</v>
      </c>
      <c r="C44" s="1" t="s">
        <v>203</v>
      </c>
      <c r="D44" s="10" t="s">
        <v>312</v>
      </c>
      <c r="E44" s="1">
        <v>2500</v>
      </c>
    </row>
    <row r="45" spans="1:5" x14ac:dyDescent="0.25">
      <c r="A45" s="1" t="s">
        <v>296</v>
      </c>
      <c r="B45" s="1" t="s">
        <v>351</v>
      </c>
      <c r="C45" s="1" t="s">
        <v>203</v>
      </c>
      <c r="D45" s="10" t="s">
        <v>312</v>
      </c>
      <c r="E45" s="1">
        <v>2500</v>
      </c>
    </row>
    <row r="46" spans="1:5" x14ac:dyDescent="0.25">
      <c r="A46" s="1" t="s">
        <v>297</v>
      </c>
      <c r="B46" s="1" t="s">
        <v>352</v>
      </c>
      <c r="C46" s="1" t="s">
        <v>203</v>
      </c>
      <c r="D46" s="10" t="s">
        <v>312</v>
      </c>
      <c r="E46" s="1">
        <v>2500</v>
      </c>
    </row>
    <row r="47" spans="1:5" x14ac:dyDescent="0.25">
      <c r="A47" s="1" t="s">
        <v>298</v>
      </c>
      <c r="B47" s="1" t="s">
        <v>353</v>
      </c>
      <c r="C47" s="1" t="s">
        <v>203</v>
      </c>
      <c r="D47" s="10" t="s">
        <v>312</v>
      </c>
      <c r="E47" s="1">
        <v>2500</v>
      </c>
    </row>
    <row r="48" spans="1:5" x14ac:dyDescent="0.25">
      <c r="A48" s="1" t="s">
        <v>299</v>
      </c>
      <c r="B48" s="1" t="s">
        <v>354</v>
      </c>
      <c r="C48" s="1" t="s">
        <v>203</v>
      </c>
      <c r="D48" s="10" t="s">
        <v>312</v>
      </c>
      <c r="E48" s="1">
        <v>2500</v>
      </c>
    </row>
    <row r="49" spans="1:5" x14ac:dyDescent="0.25">
      <c r="A49" s="1" t="s">
        <v>300</v>
      </c>
      <c r="B49" s="1" t="s">
        <v>355</v>
      </c>
      <c r="C49" s="1" t="s">
        <v>203</v>
      </c>
      <c r="D49" s="10" t="s">
        <v>312</v>
      </c>
      <c r="E49" s="1">
        <v>2500</v>
      </c>
    </row>
    <row r="50" spans="1:5" x14ac:dyDescent="0.25">
      <c r="A50" s="1" t="s">
        <v>213</v>
      </c>
      <c r="B50" s="1" t="s">
        <v>356</v>
      </c>
      <c r="C50" s="1" t="s">
        <v>203</v>
      </c>
      <c r="D50" s="10" t="s">
        <v>312</v>
      </c>
      <c r="E50" s="1">
        <v>2500</v>
      </c>
    </row>
    <row r="51" spans="1:5" x14ac:dyDescent="0.25">
      <c r="A51" s="1" t="s">
        <v>214</v>
      </c>
      <c r="B51" s="1" t="s">
        <v>357</v>
      </c>
      <c r="C51" s="1" t="s">
        <v>203</v>
      </c>
      <c r="D51" s="10" t="s">
        <v>312</v>
      </c>
      <c r="E51" s="1">
        <v>2500</v>
      </c>
    </row>
    <row r="52" spans="1:5" x14ac:dyDescent="0.25">
      <c r="A52" s="1" t="s">
        <v>215</v>
      </c>
      <c r="B52" s="1" t="s">
        <v>358</v>
      </c>
      <c r="C52" s="1" t="s">
        <v>203</v>
      </c>
      <c r="D52" s="10" t="s">
        <v>312</v>
      </c>
      <c r="E52" s="1">
        <v>2500</v>
      </c>
    </row>
    <row r="53" spans="1:5" x14ac:dyDescent="0.25">
      <c r="A53" s="1" t="s">
        <v>216</v>
      </c>
      <c r="B53" s="1" t="s">
        <v>359</v>
      </c>
      <c r="C53" s="1" t="s">
        <v>203</v>
      </c>
      <c r="D53" s="10" t="s">
        <v>312</v>
      </c>
      <c r="E53" s="1">
        <v>2500</v>
      </c>
    </row>
    <row r="54" spans="1:5" x14ac:dyDescent="0.25">
      <c r="A54" s="1" t="s">
        <v>217</v>
      </c>
      <c r="B54" s="57" t="s">
        <v>360</v>
      </c>
      <c r="C54" s="1" t="s">
        <v>203</v>
      </c>
      <c r="D54" s="10" t="s">
        <v>312</v>
      </c>
      <c r="E54" s="1">
        <v>2500</v>
      </c>
    </row>
    <row r="55" spans="1:5" x14ac:dyDescent="0.25">
      <c r="A55" s="1" t="s">
        <v>218</v>
      </c>
      <c r="B55" s="1" t="s">
        <v>361</v>
      </c>
      <c r="C55" s="1" t="s">
        <v>203</v>
      </c>
      <c r="D55" s="10" t="s">
        <v>312</v>
      </c>
      <c r="E55" s="1">
        <v>2500</v>
      </c>
    </row>
    <row r="56" spans="1:5" x14ac:dyDescent="0.25">
      <c r="A56" s="1" t="s">
        <v>219</v>
      </c>
      <c r="B56" s="1" t="s">
        <v>362</v>
      </c>
      <c r="C56" s="1" t="s">
        <v>203</v>
      </c>
      <c r="D56" s="10"/>
      <c r="E56" s="1">
        <f>47+17+22</f>
        <v>86</v>
      </c>
    </row>
    <row r="57" spans="1:5" x14ac:dyDescent="0.25">
      <c r="A57" s="1" t="s">
        <v>220</v>
      </c>
      <c r="B57" s="1" t="s">
        <v>363</v>
      </c>
      <c r="C57" s="1" t="s">
        <v>203</v>
      </c>
      <c r="D57" s="10"/>
      <c r="E57" s="1">
        <f>18+78</f>
        <v>96</v>
      </c>
    </row>
    <row r="58" spans="1:5" x14ac:dyDescent="0.25">
      <c r="A58" s="1" t="s">
        <v>221</v>
      </c>
      <c r="B58" s="1" t="s">
        <v>364</v>
      </c>
      <c r="C58" s="1" t="s">
        <v>203</v>
      </c>
      <c r="D58" s="10"/>
      <c r="E58" s="1">
        <f>1544+22</f>
        <v>1566</v>
      </c>
    </row>
    <row r="59" spans="1:5" x14ac:dyDescent="0.25">
      <c r="A59" s="1" t="s">
        <v>366</v>
      </c>
      <c r="B59" s="1" t="s">
        <v>365</v>
      </c>
      <c r="C59" s="1" t="s">
        <v>203</v>
      </c>
      <c r="D59" s="10"/>
      <c r="E59" s="1">
        <f>18+27+32+29+8</f>
        <v>114</v>
      </c>
    </row>
    <row r="60" spans="1:5" x14ac:dyDescent="0.25">
      <c r="A60" s="1" t="s">
        <v>368</v>
      </c>
      <c r="B60" s="1" t="s">
        <v>367</v>
      </c>
      <c r="C60" s="1" t="s">
        <v>203</v>
      </c>
      <c r="D60" s="10"/>
      <c r="E60" s="1">
        <f>58+23+25+7</f>
        <v>113</v>
      </c>
    </row>
    <row r="61" spans="1:5" x14ac:dyDescent="0.25">
      <c r="A61" s="1" t="s">
        <v>222</v>
      </c>
      <c r="B61" s="1" t="s">
        <v>369</v>
      </c>
      <c r="C61" s="1" t="s">
        <v>203</v>
      </c>
      <c r="D61" s="10"/>
      <c r="E61" s="1">
        <f>82+24</f>
        <v>106</v>
      </c>
    </row>
    <row r="62" spans="1:5" x14ac:dyDescent="0.25">
      <c r="A62" s="1" t="s">
        <v>223</v>
      </c>
      <c r="B62" s="1" t="s">
        <v>370</v>
      </c>
      <c r="C62" s="1" t="s">
        <v>203</v>
      </c>
      <c r="D62" s="10"/>
      <c r="E62" s="1">
        <f>27+75+4</f>
        <v>106</v>
      </c>
    </row>
    <row r="63" spans="1:5" x14ac:dyDescent="0.25">
      <c r="A63" s="1" t="s">
        <v>224</v>
      </c>
      <c r="B63" s="1" t="s">
        <v>371</v>
      </c>
      <c r="C63" s="1" t="s">
        <v>203</v>
      </c>
      <c r="D63" s="10"/>
      <c r="E63" s="1">
        <f>7+13+24+42+16</f>
        <v>102</v>
      </c>
    </row>
    <row r="64" spans="1:5" x14ac:dyDescent="0.25">
      <c r="A64" s="1" t="s">
        <v>225</v>
      </c>
      <c r="B64" s="1" t="s">
        <v>372</v>
      </c>
      <c r="C64" s="1" t="s">
        <v>203</v>
      </c>
      <c r="D64" s="10"/>
      <c r="E64" s="1">
        <f>1732+108+121</f>
        <v>1961</v>
      </c>
    </row>
    <row r="65" spans="1:5" x14ac:dyDescent="0.25">
      <c r="A65" s="1" t="s">
        <v>226</v>
      </c>
      <c r="B65" s="1" t="s">
        <v>373</v>
      </c>
      <c r="C65" s="1" t="s">
        <v>203</v>
      </c>
      <c r="D65" s="10"/>
      <c r="E65" s="1">
        <f>21+461+288+246+325+394+365+63</f>
        <v>2163</v>
      </c>
    </row>
    <row r="66" spans="1:5" x14ac:dyDescent="0.25">
      <c r="A66" s="1" t="s">
        <v>227</v>
      </c>
      <c r="B66" s="1" t="s">
        <v>374</v>
      </c>
      <c r="C66" s="1" t="s">
        <v>203</v>
      </c>
      <c r="D66" s="10"/>
      <c r="E66" s="1">
        <f>34+14+24+23+12+7</f>
        <v>114</v>
      </c>
    </row>
    <row r="67" spans="1:5" x14ac:dyDescent="0.25">
      <c r="A67" s="1" t="s">
        <v>228</v>
      </c>
      <c r="B67" s="1" t="s">
        <v>375</v>
      </c>
      <c r="C67" s="1" t="s">
        <v>203</v>
      </c>
      <c r="D67" s="10"/>
      <c r="E67" s="1">
        <f>21+32+21+15+6+6</f>
        <v>101</v>
      </c>
    </row>
    <row r="68" spans="1:5" x14ac:dyDescent="0.25">
      <c r="A68" s="1" t="s">
        <v>229</v>
      </c>
      <c r="B68" s="1" t="s">
        <v>376</v>
      </c>
      <c r="C68" s="1" t="s">
        <v>203</v>
      </c>
      <c r="D68" s="10" t="s">
        <v>312</v>
      </c>
      <c r="E68" s="1">
        <v>2500</v>
      </c>
    </row>
    <row r="69" spans="1:5" x14ac:dyDescent="0.25">
      <c r="A69" s="1" t="s">
        <v>230</v>
      </c>
      <c r="B69" s="1" t="s">
        <v>377</v>
      </c>
      <c r="C69" s="1" t="s">
        <v>203</v>
      </c>
      <c r="D69" s="10" t="s">
        <v>312</v>
      </c>
      <c r="E69" s="1">
        <v>2500</v>
      </c>
    </row>
    <row r="70" spans="1:5" x14ac:dyDescent="0.25">
      <c r="A70" s="1" t="s">
        <v>301</v>
      </c>
      <c r="B70" s="1" t="s">
        <v>378</v>
      </c>
      <c r="C70" s="1" t="s">
        <v>203</v>
      </c>
      <c r="D70" s="10"/>
      <c r="E70" s="1">
        <v>12</v>
      </c>
    </row>
    <row r="71" spans="1:5" x14ac:dyDescent="0.25">
      <c r="A71" s="1" t="s">
        <v>231</v>
      </c>
      <c r="B71" s="1" t="s">
        <v>379</v>
      </c>
      <c r="C71" s="1" t="s">
        <v>203</v>
      </c>
      <c r="D71" s="10"/>
      <c r="E71" s="1">
        <f>10+18+18+18+18+18+4</f>
        <v>104</v>
      </c>
    </row>
    <row r="72" spans="1:5" x14ac:dyDescent="0.25">
      <c r="A72" s="1" t="s">
        <v>232</v>
      </c>
      <c r="B72" s="1" t="s">
        <v>380</v>
      </c>
      <c r="C72" s="1" t="s">
        <v>203</v>
      </c>
      <c r="D72" s="10"/>
      <c r="E72" s="1">
        <f>34+14+24+23+12+7</f>
        <v>114</v>
      </c>
    </row>
    <row r="73" spans="1:5" x14ac:dyDescent="0.25">
      <c r="A73" s="1" t="s">
        <v>233</v>
      </c>
      <c r="B73" s="1" t="s">
        <v>381</v>
      </c>
      <c r="C73" s="1" t="s">
        <v>203</v>
      </c>
      <c r="D73" s="10"/>
      <c r="E73" s="1">
        <f>10+28+18</f>
        <v>56</v>
      </c>
    </row>
    <row r="74" spans="1:5" x14ac:dyDescent="0.25">
      <c r="A74" s="1" t="s">
        <v>234</v>
      </c>
      <c r="B74" s="1" t="s">
        <v>382</v>
      </c>
      <c r="C74" s="1" t="s">
        <v>203</v>
      </c>
      <c r="D74" s="10"/>
      <c r="E74" s="1">
        <f>14+86</f>
        <v>100</v>
      </c>
    </row>
    <row r="75" spans="1:5" x14ac:dyDescent="0.25">
      <c r="A75" s="1" t="s">
        <v>235</v>
      </c>
      <c r="B75" s="1" t="s">
        <v>383</v>
      </c>
      <c r="C75" s="1" t="s">
        <v>203</v>
      </c>
      <c r="D75" s="10"/>
      <c r="E75" s="1">
        <f>2+13+25+30+17+12</f>
        <v>99</v>
      </c>
    </row>
    <row r="76" spans="1:5" x14ac:dyDescent="0.25">
      <c r="A76" s="1" t="s">
        <v>236</v>
      </c>
      <c r="B76" s="1" t="s">
        <v>384</v>
      </c>
      <c r="C76" s="1" t="s">
        <v>203</v>
      </c>
      <c r="D76" s="10"/>
      <c r="E76" s="1">
        <f>26+27+30</f>
        <v>83</v>
      </c>
    </row>
    <row r="77" spans="1:5" x14ac:dyDescent="0.25">
      <c r="A77" s="1" t="s">
        <v>237</v>
      </c>
      <c r="B77" s="1" t="s">
        <v>385</v>
      </c>
      <c r="C77" s="1" t="s">
        <v>203</v>
      </c>
      <c r="D77" s="10"/>
      <c r="E77" s="1">
        <f>8+53+213+92+17+14+43+51+21+23+18+27+17+15+16+12</f>
        <v>640</v>
      </c>
    </row>
    <row r="78" spans="1:5" x14ac:dyDescent="0.25">
      <c r="A78" s="1" t="s">
        <v>238</v>
      </c>
      <c r="B78" s="1" t="s">
        <v>386</v>
      </c>
      <c r="C78" s="1" t="s">
        <v>203</v>
      </c>
      <c r="D78" s="10"/>
      <c r="E78" s="1">
        <f>43+23+28</f>
        <v>94</v>
      </c>
    </row>
    <row r="79" spans="1:5" x14ac:dyDescent="0.25">
      <c r="A79" s="1" t="s">
        <v>302</v>
      </c>
      <c r="B79" s="1" t="s">
        <v>387</v>
      </c>
      <c r="C79" s="1" t="s">
        <v>203</v>
      </c>
      <c r="D79" s="10"/>
      <c r="E79" s="1">
        <f>61+15+17</f>
        <v>93</v>
      </c>
    </row>
    <row r="80" spans="1:5" x14ac:dyDescent="0.25">
      <c r="A80" s="1" t="s">
        <v>303</v>
      </c>
      <c r="B80" s="1" t="s">
        <v>388</v>
      </c>
      <c r="C80" s="1" t="s">
        <v>203</v>
      </c>
      <c r="D80" s="10"/>
      <c r="E80" s="1">
        <f>32+25+18+16</f>
        <v>91</v>
      </c>
    </row>
    <row r="81" spans="1:5" x14ac:dyDescent="0.25">
      <c r="A81" s="1" t="s">
        <v>239</v>
      </c>
      <c r="B81" s="1" t="s">
        <v>389</v>
      </c>
      <c r="C81" s="1" t="s">
        <v>203</v>
      </c>
      <c r="D81" s="10"/>
      <c r="E81" s="1">
        <f>19+20+29+21+9</f>
        <v>98</v>
      </c>
    </row>
    <row r="82" spans="1:5" x14ac:dyDescent="0.25">
      <c r="A82" s="1" t="s">
        <v>240</v>
      </c>
      <c r="B82" s="1" t="s">
        <v>390</v>
      </c>
      <c r="C82" s="1" t="s">
        <v>203</v>
      </c>
      <c r="D82" s="10"/>
      <c r="E82" s="1">
        <f>23+66</f>
        <v>89</v>
      </c>
    </row>
    <row r="83" spans="1:5" x14ac:dyDescent="0.25">
      <c r="A83" s="1" t="s">
        <v>241</v>
      </c>
      <c r="B83" s="1" t="s">
        <v>391</v>
      </c>
      <c r="C83" s="1" t="s">
        <v>203</v>
      </c>
      <c r="D83" s="10"/>
      <c r="E83" s="1">
        <f>44+46+10</f>
        <v>100</v>
      </c>
    </row>
    <row r="84" spans="1:5" x14ac:dyDescent="0.25">
      <c r="A84" s="1" t="s">
        <v>242</v>
      </c>
      <c r="B84" s="1" t="s">
        <v>392</v>
      </c>
      <c r="C84" s="1" t="s">
        <v>203</v>
      </c>
      <c r="D84" s="10"/>
      <c r="E84" s="1">
        <f>11+42+18+14+14</f>
        <v>99</v>
      </c>
    </row>
    <row r="85" spans="1:5" x14ac:dyDescent="0.25">
      <c r="A85" s="1" t="s">
        <v>243</v>
      </c>
      <c r="B85" s="1" t="s">
        <v>393</v>
      </c>
      <c r="C85" s="1" t="s">
        <v>203</v>
      </c>
      <c r="D85" s="10"/>
      <c r="E85" s="1">
        <v>74</v>
      </c>
    </row>
    <row r="86" spans="1:5" x14ac:dyDescent="0.25">
      <c r="A86" s="1" t="s">
        <v>244</v>
      </c>
      <c r="B86" s="1" t="s">
        <v>394</v>
      </c>
      <c r="C86" s="1" t="s">
        <v>203</v>
      </c>
      <c r="D86" s="10"/>
      <c r="E86" s="1">
        <f>61+39+9</f>
        <v>109</v>
      </c>
    </row>
    <row r="87" spans="1:5" x14ac:dyDescent="0.25">
      <c r="A87" s="1" t="s">
        <v>245</v>
      </c>
      <c r="B87" s="1" t="s">
        <v>395</v>
      </c>
      <c r="C87" s="1" t="s">
        <v>203</v>
      </c>
      <c r="D87" s="10"/>
      <c r="E87" s="1">
        <f>6+7+21+38+8+24+10</f>
        <v>114</v>
      </c>
    </row>
    <row r="88" spans="1:5" x14ac:dyDescent="0.25">
      <c r="A88" s="1" t="s">
        <v>246</v>
      </c>
      <c r="B88" s="1" t="s">
        <v>396</v>
      </c>
      <c r="C88" s="1" t="s">
        <v>203</v>
      </c>
      <c r="D88" s="10"/>
      <c r="E88" s="1">
        <f>6+7+21+38+8+24+10</f>
        <v>114</v>
      </c>
    </row>
    <row r="89" spans="1:5" x14ac:dyDescent="0.25">
      <c r="A89" s="1" t="s">
        <v>247</v>
      </c>
      <c r="B89" s="1" t="s">
        <v>397</v>
      </c>
      <c r="C89" s="1" t="s">
        <v>203</v>
      </c>
      <c r="D89" s="10" t="s">
        <v>312</v>
      </c>
      <c r="E89" s="1">
        <v>2500</v>
      </c>
    </row>
    <row r="90" spans="1:5" x14ac:dyDescent="0.25">
      <c r="A90" s="1" t="s">
        <v>248</v>
      </c>
      <c r="B90" s="1" t="s">
        <v>398</v>
      </c>
      <c r="C90" s="1" t="s">
        <v>203</v>
      </c>
      <c r="D90" s="10"/>
      <c r="E90" s="1">
        <f>39+56</f>
        <v>95</v>
      </c>
    </row>
    <row r="91" spans="1:5" x14ac:dyDescent="0.25">
      <c r="A91" s="1" t="s">
        <v>249</v>
      </c>
      <c r="B91" s="1" t="s">
        <v>399</v>
      </c>
      <c r="C91" s="1" t="s">
        <v>203</v>
      </c>
      <c r="D91" s="10"/>
      <c r="E91" s="1">
        <f>35+4</f>
        <v>39</v>
      </c>
    </row>
    <row r="92" spans="1:5" x14ac:dyDescent="0.25">
      <c r="A92" s="1" t="s">
        <v>250</v>
      </c>
      <c r="B92" s="1" t="s">
        <v>400</v>
      </c>
      <c r="C92" s="1" t="s">
        <v>203</v>
      </c>
      <c r="D92" s="10"/>
      <c r="E92" s="1">
        <f>23+38+11</f>
        <v>72</v>
      </c>
    </row>
    <row r="93" spans="1:5" x14ac:dyDescent="0.25">
      <c r="A93" s="1" t="s">
        <v>251</v>
      </c>
      <c r="B93" s="1" t="s">
        <v>401</v>
      </c>
      <c r="C93" s="1" t="s">
        <v>203</v>
      </c>
      <c r="D93" s="10"/>
      <c r="E93" s="1">
        <f>49+14</f>
        <v>63</v>
      </c>
    </row>
    <row r="94" spans="1:5" x14ac:dyDescent="0.25">
      <c r="A94" s="1" t="s">
        <v>252</v>
      </c>
      <c r="B94" s="1" t="s">
        <v>402</v>
      </c>
      <c r="C94" s="1" t="s">
        <v>203</v>
      </c>
      <c r="D94" s="10"/>
      <c r="E94" s="1">
        <f>32+17+21</f>
        <v>70</v>
      </c>
    </row>
    <row r="95" spans="1:5" x14ac:dyDescent="0.25">
      <c r="A95" s="1" t="s">
        <v>253</v>
      </c>
      <c r="B95" s="1" t="s">
        <v>403</v>
      </c>
      <c r="C95" s="1" t="s">
        <v>203</v>
      </c>
      <c r="D95" s="10"/>
      <c r="E95" s="1">
        <v>63</v>
      </c>
    </row>
    <row r="96" spans="1:5" x14ac:dyDescent="0.25">
      <c r="A96" s="1" t="s">
        <v>254</v>
      </c>
      <c r="B96" s="1" t="s">
        <v>404</v>
      </c>
      <c r="C96" s="1" t="s">
        <v>203</v>
      </c>
      <c r="D96" s="10"/>
      <c r="E96" s="1">
        <f>11+60+12+15</f>
        <v>98</v>
      </c>
    </row>
    <row r="97" spans="1:5" x14ac:dyDescent="0.25">
      <c r="A97" s="1" t="s">
        <v>255</v>
      </c>
      <c r="B97" s="1" t="s">
        <v>405</v>
      </c>
      <c r="C97" s="1" t="s">
        <v>203</v>
      </c>
      <c r="D97" s="10"/>
      <c r="E97" s="1">
        <f>1339+110+41</f>
        <v>1490</v>
      </c>
    </row>
    <row r="98" spans="1:5" x14ac:dyDescent="0.25">
      <c r="A98" s="1" t="s">
        <v>256</v>
      </c>
      <c r="B98" s="1" t="s">
        <v>406</v>
      </c>
      <c r="C98" s="1" t="s">
        <v>203</v>
      </c>
      <c r="D98" s="10"/>
      <c r="E98" s="1">
        <f>1806+58+39</f>
        <v>1903</v>
      </c>
    </row>
    <row r="99" spans="1:5" x14ac:dyDescent="0.25">
      <c r="A99" s="1" t="s">
        <v>257</v>
      </c>
      <c r="B99" s="1" t="s">
        <v>407</v>
      </c>
      <c r="C99" s="1" t="s">
        <v>203</v>
      </c>
      <c r="D99" s="10"/>
      <c r="E99" s="1">
        <f>1216+702+89+62</f>
        <v>2069</v>
      </c>
    </row>
    <row r="100" spans="1:5" x14ac:dyDescent="0.25">
      <c r="A100" s="1" t="s">
        <v>258</v>
      </c>
      <c r="B100" s="1" t="s">
        <v>408</v>
      </c>
      <c r="C100" s="1" t="s">
        <v>203</v>
      </c>
      <c r="D100" s="10"/>
      <c r="E100" s="1">
        <v>104</v>
      </c>
    </row>
    <row r="101" spans="1:5" x14ac:dyDescent="0.25">
      <c r="A101" s="1" t="s">
        <v>259</v>
      </c>
      <c r="B101" s="1" t="s">
        <v>409</v>
      </c>
      <c r="C101" s="1" t="s">
        <v>203</v>
      </c>
      <c r="D101" s="10"/>
      <c r="E101" s="1">
        <f>11+32+24+8</f>
        <v>75</v>
      </c>
    </row>
    <row r="102" spans="1:5" x14ac:dyDescent="0.25">
      <c r="A102" s="1" t="s">
        <v>261</v>
      </c>
      <c r="B102" s="1" t="s">
        <v>410</v>
      </c>
      <c r="C102" s="1" t="s">
        <v>260</v>
      </c>
      <c r="D102" s="10"/>
      <c r="E102" s="1">
        <f>11+23+31+28+28+16+7</f>
        <v>144</v>
      </c>
    </row>
    <row r="103" spans="1:5" x14ac:dyDescent="0.25">
      <c r="A103" s="1" t="s">
        <v>304</v>
      </c>
      <c r="B103" s="1" t="s">
        <v>411</v>
      </c>
      <c r="C103" s="1" t="s">
        <v>260</v>
      </c>
      <c r="D103" s="10"/>
      <c r="E103" s="1">
        <f>31+56+27</f>
        <v>114</v>
      </c>
    </row>
    <row r="104" spans="1:5" x14ac:dyDescent="0.25">
      <c r="A104" s="1" t="s">
        <v>262</v>
      </c>
      <c r="B104" s="1" t="s">
        <v>412</v>
      </c>
      <c r="C104" s="1" t="s">
        <v>260</v>
      </c>
      <c r="D104" s="10" t="s">
        <v>312</v>
      </c>
      <c r="E104" s="1">
        <v>2500</v>
      </c>
    </row>
    <row r="105" spans="1:5" x14ac:dyDescent="0.25">
      <c r="A105" s="1" t="s">
        <v>263</v>
      </c>
      <c r="B105" s="1" t="s">
        <v>413</v>
      </c>
      <c r="C105" s="1" t="s">
        <v>78</v>
      </c>
      <c r="D105" s="10"/>
      <c r="E105" s="1"/>
    </row>
    <row r="106" spans="1:5" x14ac:dyDescent="0.25">
      <c r="A106" s="1" t="s">
        <v>264</v>
      </c>
      <c r="B106" s="1" t="s">
        <v>414</v>
      </c>
      <c r="C106" s="1" t="s">
        <v>78</v>
      </c>
      <c r="D106" s="10"/>
      <c r="E106" s="1">
        <f>221+9+12+1+191+19+2+193+830</f>
        <v>1478</v>
      </c>
    </row>
    <row r="107" spans="1:5" x14ac:dyDescent="0.25">
      <c r="A107" s="1" t="s">
        <v>265</v>
      </c>
      <c r="B107" s="1" t="s">
        <v>415</v>
      </c>
      <c r="C107" s="1" t="s">
        <v>78</v>
      </c>
      <c r="D107" s="10"/>
      <c r="E107" s="1">
        <f>893+437+16</f>
        <v>1346</v>
      </c>
    </row>
    <row r="108" spans="1:5" x14ac:dyDescent="0.25">
      <c r="A108" s="1" t="s">
        <v>266</v>
      </c>
      <c r="B108" s="1" t="s">
        <v>416</v>
      </c>
      <c r="C108" s="1" t="s">
        <v>78</v>
      </c>
      <c r="D108" s="10"/>
      <c r="E108" s="1">
        <f>583+28+122+15+23+167+12+25+22+3+12+8+9+12+453</f>
        <v>1494</v>
      </c>
    </row>
    <row r="109" spans="1:5" x14ac:dyDescent="0.25">
      <c r="A109" s="2" t="s">
        <v>267</v>
      </c>
      <c r="B109" s="2" t="s">
        <v>417</v>
      </c>
      <c r="C109" s="2" t="s">
        <v>78</v>
      </c>
      <c r="D109" s="11"/>
      <c r="E109" s="2">
        <f>18+313+598+618+146+7</f>
        <v>1700</v>
      </c>
    </row>
    <row r="110" spans="1:5" x14ac:dyDescent="0.25">
      <c r="B110" s="1"/>
      <c r="C110" s="1"/>
      <c r="D110" s="1"/>
      <c r="E110" s="1"/>
    </row>
  </sheetData>
  <pageMargins left="0.7" right="0.7" top="0.75" bottom="0.75" header="0.3" footer="0.3"/>
  <pageSetup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workbookViewId="0">
      <selection activeCell="J15" sqref="J15"/>
    </sheetView>
  </sheetViews>
  <sheetFormatPr defaultRowHeight="15.75" x14ac:dyDescent="0.25"/>
  <cols>
    <col min="1" max="1" width="22.5703125" style="1" customWidth="1"/>
    <col min="2" max="2" width="13.5703125" style="1" customWidth="1"/>
    <col min="3" max="3" width="14.28515625" style="1" customWidth="1"/>
    <col min="4" max="5" width="9.140625" style="1"/>
    <col min="6" max="6" width="13.85546875" style="1" customWidth="1"/>
    <col min="7" max="7" width="9.140625" style="10"/>
    <col min="8" max="16384" width="9.140625" style="1"/>
  </cols>
  <sheetData>
    <row r="1" spans="1:7" x14ac:dyDescent="0.25">
      <c r="A1" s="63" t="s">
        <v>605</v>
      </c>
    </row>
    <row r="2" spans="1:7" x14ac:dyDescent="0.25">
      <c r="A2" s="50" t="s">
        <v>606</v>
      </c>
    </row>
    <row r="3" spans="1:7" x14ac:dyDescent="0.25">
      <c r="A3" s="2"/>
      <c r="B3" s="2"/>
      <c r="C3" s="2"/>
      <c r="D3" s="2"/>
      <c r="E3" s="2"/>
      <c r="F3" s="2"/>
      <c r="G3" s="11"/>
    </row>
    <row r="4" spans="1:7" ht="63" customHeight="1" x14ac:dyDescent="0.25">
      <c r="A4" s="3" t="s">
        <v>27</v>
      </c>
      <c r="B4" s="4" t="s">
        <v>427</v>
      </c>
      <c r="C4" s="37" t="s">
        <v>428</v>
      </c>
      <c r="D4" s="37" t="s">
        <v>614</v>
      </c>
      <c r="E4" s="4" t="s">
        <v>430</v>
      </c>
      <c r="F4" s="4" t="s">
        <v>429</v>
      </c>
      <c r="G4" s="12" t="s">
        <v>431</v>
      </c>
    </row>
    <row r="5" spans="1:7" x14ac:dyDescent="0.25">
      <c r="A5" s="5" t="s">
        <v>28</v>
      </c>
      <c r="B5" s="6">
        <v>2</v>
      </c>
      <c r="C5" s="6">
        <v>56</v>
      </c>
      <c r="D5" s="6">
        <v>0</v>
      </c>
      <c r="E5" s="6">
        <v>0</v>
      </c>
      <c r="F5" s="6">
        <v>10</v>
      </c>
      <c r="G5" s="10">
        <v>66</v>
      </c>
    </row>
    <row r="6" spans="1:7" x14ac:dyDescent="0.25">
      <c r="A6" s="55" t="s">
        <v>29</v>
      </c>
      <c r="B6" s="7">
        <v>3</v>
      </c>
      <c r="C6" s="7">
        <v>650</v>
      </c>
      <c r="D6" s="7">
        <v>0</v>
      </c>
      <c r="E6" s="7">
        <v>0</v>
      </c>
      <c r="F6" s="7">
        <v>496</v>
      </c>
      <c r="G6" s="10">
        <v>1146</v>
      </c>
    </row>
    <row r="7" spans="1:7" x14ac:dyDescent="0.25">
      <c r="A7" s="55" t="s">
        <v>30</v>
      </c>
      <c r="B7" s="7">
        <v>2</v>
      </c>
      <c r="C7" s="7">
        <v>0</v>
      </c>
      <c r="D7" s="7">
        <v>0</v>
      </c>
      <c r="E7" s="7">
        <v>4</v>
      </c>
      <c r="F7" s="7">
        <v>0</v>
      </c>
      <c r="G7" s="10">
        <v>4</v>
      </c>
    </row>
    <row r="8" spans="1:7" x14ac:dyDescent="0.25">
      <c r="A8" s="55" t="s">
        <v>31</v>
      </c>
      <c r="B8" s="7">
        <v>5</v>
      </c>
      <c r="C8" s="7">
        <v>0</v>
      </c>
      <c r="D8" s="7">
        <v>9</v>
      </c>
      <c r="E8" s="7">
        <v>5</v>
      </c>
      <c r="F8" s="7">
        <v>521</v>
      </c>
      <c r="G8" s="10">
        <v>535</v>
      </c>
    </row>
    <row r="9" spans="1:7" x14ac:dyDescent="0.25">
      <c r="A9" s="55" t="s">
        <v>32</v>
      </c>
      <c r="B9" s="7">
        <v>7</v>
      </c>
      <c r="C9" s="7">
        <v>2731</v>
      </c>
      <c r="D9" s="7">
        <v>0</v>
      </c>
      <c r="E9" s="7">
        <v>0</v>
      </c>
      <c r="F9" s="7">
        <v>0</v>
      </c>
      <c r="G9" s="10">
        <v>2731</v>
      </c>
    </row>
    <row r="10" spans="1:7" x14ac:dyDescent="0.25">
      <c r="A10" s="55" t="s">
        <v>33</v>
      </c>
      <c r="B10" s="7">
        <v>4</v>
      </c>
      <c r="C10" s="7">
        <v>337</v>
      </c>
      <c r="D10" s="7">
        <v>0</v>
      </c>
      <c r="E10" s="7">
        <v>0</v>
      </c>
      <c r="F10" s="7">
        <v>50</v>
      </c>
      <c r="G10" s="10">
        <v>387</v>
      </c>
    </row>
    <row r="11" spans="1:7" x14ac:dyDescent="0.25">
      <c r="A11" s="55" t="s">
        <v>34</v>
      </c>
      <c r="B11" s="7">
        <v>1</v>
      </c>
      <c r="C11" s="7">
        <v>0</v>
      </c>
      <c r="D11" s="7">
        <v>0</v>
      </c>
      <c r="E11" s="7">
        <v>0</v>
      </c>
      <c r="F11" s="7">
        <v>1175</v>
      </c>
      <c r="G11" s="10">
        <v>1175</v>
      </c>
    </row>
    <row r="12" spans="1:7" x14ac:dyDescent="0.25">
      <c r="A12" s="55" t="s">
        <v>35</v>
      </c>
      <c r="B12" s="7">
        <v>2</v>
      </c>
      <c r="C12" s="7">
        <v>0</v>
      </c>
      <c r="D12" s="7">
        <v>0</v>
      </c>
      <c r="E12" s="7">
        <v>0</v>
      </c>
      <c r="F12" s="7">
        <v>48</v>
      </c>
      <c r="G12" s="10">
        <v>48</v>
      </c>
    </row>
    <row r="13" spans="1:7" x14ac:dyDescent="0.25">
      <c r="A13" s="55" t="s">
        <v>36</v>
      </c>
      <c r="B13" s="7">
        <v>3</v>
      </c>
      <c r="C13" s="7">
        <v>1812</v>
      </c>
      <c r="D13" s="7">
        <v>102</v>
      </c>
      <c r="E13" s="7">
        <v>0</v>
      </c>
      <c r="F13" s="7">
        <v>474</v>
      </c>
      <c r="G13" s="10">
        <v>2388</v>
      </c>
    </row>
    <row r="14" spans="1:7" x14ac:dyDescent="0.25">
      <c r="A14" s="55" t="s">
        <v>37</v>
      </c>
      <c r="B14" s="7">
        <v>1</v>
      </c>
      <c r="C14" s="7">
        <v>20</v>
      </c>
      <c r="D14" s="7">
        <v>0</v>
      </c>
      <c r="E14" s="7">
        <v>0</v>
      </c>
      <c r="F14" s="7">
        <v>0</v>
      </c>
      <c r="G14" s="10">
        <v>20</v>
      </c>
    </row>
    <row r="15" spans="1:7" x14ac:dyDescent="0.25">
      <c r="A15" s="55" t="s">
        <v>21</v>
      </c>
      <c r="B15" s="7">
        <v>4</v>
      </c>
      <c r="C15" s="7">
        <v>1437</v>
      </c>
      <c r="D15" s="7">
        <v>139</v>
      </c>
      <c r="E15" s="7">
        <v>65</v>
      </c>
      <c r="F15" s="7">
        <v>464</v>
      </c>
      <c r="G15" s="10">
        <v>2105</v>
      </c>
    </row>
    <row r="16" spans="1:7" x14ac:dyDescent="0.25">
      <c r="A16" s="55" t="s">
        <v>17</v>
      </c>
      <c r="B16" s="7">
        <v>2</v>
      </c>
      <c r="C16" s="7">
        <v>262</v>
      </c>
      <c r="D16" s="7">
        <v>33</v>
      </c>
      <c r="E16" s="7">
        <v>15</v>
      </c>
      <c r="F16" s="7">
        <v>0</v>
      </c>
      <c r="G16" s="10">
        <v>310</v>
      </c>
    </row>
    <row r="17" spans="1:7" x14ac:dyDescent="0.25">
      <c r="A17" s="55" t="s">
        <v>38</v>
      </c>
      <c r="B17" s="7">
        <v>1</v>
      </c>
      <c r="C17" s="7">
        <v>23</v>
      </c>
      <c r="D17" s="7">
        <v>0</v>
      </c>
      <c r="E17" s="7">
        <v>0</v>
      </c>
      <c r="F17" s="7">
        <v>14</v>
      </c>
      <c r="G17" s="10">
        <v>37</v>
      </c>
    </row>
    <row r="18" spans="1:7" x14ac:dyDescent="0.25">
      <c r="A18" s="55" t="s">
        <v>39</v>
      </c>
      <c r="B18" s="7">
        <v>1</v>
      </c>
      <c r="C18" s="7">
        <v>1</v>
      </c>
      <c r="D18" s="7">
        <v>0</v>
      </c>
      <c r="E18" s="7">
        <v>0</v>
      </c>
      <c r="F18" s="7">
        <v>0</v>
      </c>
      <c r="G18" s="10">
        <v>1</v>
      </c>
    </row>
    <row r="19" spans="1:7" x14ac:dyDescent="0.25">
      <c r="A19" s="55" t="s">
        <v>40</v>
      </c>
      <c r="B19" s="7">
        <v>2</v>
      </c>
      <c r="C19" s="7">
        <v>1071</v>
      </c>
      <c r="D19" s="7">
        <v>50</v>
      </c>
      <c r="E19" s="7">
        <v>21</v>
      </c>
      <c r="F19" s="7">
        <v>2</v>
      </c>
      <c r="G19" s="10">
        <v>1144</v>
      </c>
    </row>
    <row r="20" spans="1:7" x14ac:dyDescent="0.25">
      <c r="A20" s="55" t="s">
        <v>41</v>
      </c>
      <c r="B20" s="7">
        <v>1</v>
      </c>
      <c r="C20" s="7">
        <v>0</v>
      </c>
      <c r="D20" s="7">
        <v>0</v>
      </c>
      <c r="E20" s="7">
        <v>0</v>
      </c>
      <c r="F20" s="7">
        <v>706</v>
      </c>
      <c r="G20" s="10">
        <v>706</v>
      </c>
    </row>
    <row r="21" spans="1:7" x14ac:dyDescent="0.25">
      <c r="A21" s="55" t="s">
        <v>42</v>
      </c>
      <c r="B21" s="7">
        <v>1</v>
      </c>
      <c r="C21" s="7">
        <v>443</v>
      </c>
      <c r="D21" s="7">
        <v>0</v>
      </c>
      <c r="E21" s="7">
        <v>0</v>
      </c>
      <c r="F21" s="7">
        <v>23</v>
      </c>
      <c r="G21" s="10">
        <v>466</v>
      </c>
    </row>
    <row r="22" spans="1:7" x14ac:dyDescent="0.25">
      <c r="A22" s="55" t="s">
        <v>20</v>
      </c>
      <c r="B22" s="7">
        <v>3</v>
      </c>
      <c r="C22" s="7">
        <v>2648</v>
      </c>
      <c r="D22" s="7">
        <v>3</v>
      </c>
      <c r="E22" s="7">
        <v>6</v>
      </c>
      <c r="F22" s="7">
        <v>186</v>
      </c>
      <c r="G22" s="10">
        <v>2843</v>
      </c>
    </row>
    <row r="23" spans="1:7" x14ac:dyDescent="0.25">
      <c r="A23" s="55" t="s">
        <v>18</v>
      </c>
      <c r="B23" s="7">
        <v>4</v>
      </c>
      <c r="C23" s="7">
        <v>1007</v>
      </c>
      <c r="D23" s="7">
        <v>198</v>
      </c>
      <c r="E23" s="7">
        <v>133</v>
      </c>
      <c r="F23" s="7">
        <v>625</v>
      </c>
      <c r="G23" s="10">
        <v>1963</v>
      </c>
    </row>
    <row r="24" spans="1:7" x14ac:dyDescent="0.25">
      <c r="A24" s="55" t="s">
        <v>43</v>
      </c>
      <c r="B24" s="7">
        <v>1</v>
      </c>
      <c r="C24" s="7">
        <v>45</v>
      </c>
      <c r="D24" s="7">
        <v>0</v>
      </c>
      <c r="E24" s="7">
        <v>0</v>
      </c>
      <c r="F24" s="7">
        <v>0</v>
      </c>
      <c r="G24" s="10">
        <v>45</v>
      </c>
    </row>
    <row r="25" spans="1:7" x14ac:dyDescent="0.25">
      <c r="A25" s="55" t="s">
        <v>44</v>
      </c>
      <c r="B25" s="7">
        <v>5</v>
      </c>
      <c r="C25" s="7">
        <v>105</v>
      </c>
      <c r="D25" s="7">
        <v>0</v>
      </c>
      <c r="E25" s="7">
        <v>0</v>
      </c>
      <c r="F25" s="7">
        <v>735</v>
      </c>
      <c r="G25" s="10">
        <v>840</v>
      </c>
    </row>
    <row r="26" spans="1:7" x14ac:dyDescent="0.25">
      <c r="A26" s="55" t="s">
        <v>45</v>
      </c>
      <c r="B26" s="7">
        <v>2</v>
      </c>
      <c r="C26" s="7">
        <v>389</v>
      </c>
      <c r="D26" s="7">
        <v>0</v>
      </c>
      <c r="E26" s="7">
        <v>0</v>
      </c>
      <c r="F26" s="7">
        <v>0</v>
      </c>
      <c r="G26" s="10">
        <v>389</v>
      </c>
    </row>
    <row r="27" spans="1:7" x14ac:dyDescent="0.25">
      <c r="A27" s="55" t="s">
        <v>75</v>
      </c>
      <c r="B27" s="7">
        <v>2</v>
      </c>
      <c r="C27" s="7">
        <v>180</v>
      </c>
      <c r="D27" s="7">
        <v>1</v>
      </c>
      <c r="E27" s="7">
        <v>0</v>
      </c>
      <c r="F27" s="7">
        <v>119</v>
      </c>
      <c r="G27" s="10">
        <v>300</v>
      </c>
    </row>
    <row r="28" spans="1:7" x14ac:dyDescent="0.25">
      <c r="A28" s="55" t="s">
        <v>46</v>
      </c>
      <c r="B28" s="7">
        <v>1</v>
      </c>
      <c r="C28" s="7">
        <v>0</v>
      </c>
      <c r="D28" s="7">
        <v>0</v>
      </c>
      <c r="E28" s="7">
        <v>0</v>
      </c>
      <c r="F28" s="7">
        <v>198</v>
      </c>
      <c r="G28" s="10">
        <v>198</v>
      </c>
    </row>
    <row r="29" spans="1:7" x14ac:dyDescent="0.25">
      <c r="A29" s="55" t="s">
        <v>19</v>
      </c>
      <c r="B29" s="7">
        <v>17</v>
      </c>
      <c r="C29" s="7">
        <v>4403</v>
      </c>
      <c r="D29" s="7">
        <v>95</v>
      </c>
      <c r="E29" s="7">
        <v>710</v>
      </c>
      <c r="F29" s="7">
        <v>428</v>
      </c>
      <c r="G29" s="10">
        <v>5636</v>
      </c>
    </row>
    <row r="30" spans="1:7" x14ac:dyDescent="0.25">
      <c r="A30" s="55" t="s">
        <v>26</v>
      </c>
      <c r="B30" s="7">
        <v>1</v>
      </c>
      <c r="C30" s="7">
        <v>1509</v>
      </c>
      <c r="D30" s="7">
        <v>63</v>
      </c>
      <c r="E30" s="7">
        <v>678</v>
      </c>
      <c r="F30" s="7">
        <v>421</v>
      </c>
      <c r="G30" s="10">
        <v>2671</v>
      </c>
    </row>
    <row r="31" spans="1:7" x14ac:dyDescent="0.25">
      <c r="A31" s="55" t="s">
        <v>47</v>
      </c>
      <c r="B31" s="7">
        <v>1</v>
      </c>
      <c r="C31" s="7">
        <v>1719</v>
      </c>
      <c r="D31" s="7">
        <v>0</v>
      </c>
      <c r="E31" s="7">
        <v>0</v>
      </c>
      <c r="F31" s="7">
        <v>0</v>
      </c>
      <c r="G31" s="10">
        <v>1719</v>
      </c>
    </row>
    <row r="32" spans="1:7" x14ac:dyDescent="0.25">
      <c r="A32" s="55" t="s">
        <v>48</v>
      </c>
      <c r="B32" s="7">
        <v>2</v>
      </c>
      <c r="C32" s="7">
        <v>0</v>
      </c>
      <c r="D32" s="7">
        <v>0</v>
      </c>
      <c r="E32" s="7">
        <v>0</v>
      </c>
      <c r="F32" s="7">
        <v>26</v>
      </c>
      <c r="G32" s="10">
        <v>26</v>
      </c>
    </row>
    <row r="33" spans="1:7" x14ac:dyDescent="0.25">
      <c r="A33" s="55" t="s">
        <v>49</v>
      </c>
      <c r="B33" s="7">
        <v>4</v>
      </c>
      <c r="C33" s="7">
        <v>65</v>
      </c>
      <c r="D33" s="7">
        <v>0</v>
      </c>
      <c r="E33" s="7">
        <v>35</v>
      </c>
      <c r="F33" s="7">
        <v>17</v>
      </c>
      <c r="G33" s="10">
        <v>117</v>
      </c>
    </row>
    <row r="34" spans="1:7" x14ac:dyDescent="0.25">
      <c r="A34" s="55" t="s">
        <v>50</v>
      </c>
      <c r="B34" s="7">
        <v>1</v>
      </c>
      <c r="C34" s="7">
        <v>314</v>
      </c>
      <c r="D34" s="7">
        <v>2</v>
      </c>
      <c r="E34" s="7">
        <v>4</v>
      </c>
      <c r="F34" s="7">
        <v>2</v>
      </c>
      <c r="G34" s="10">
        <v>322</v>
      </c>
    </row>
    <row r="35" spans="1:7" x14ac:dyDescent="0.25">
      <c r="A35" s="55" t="s">
        <v>51</v>
      </c>
      <c r="B35" s="7">
        <v>1</v>
      </c>
      <c r="C35" s="7">
        <v>6</v>
      </c>
      <c r="D35" s="7">
        <v>0</v>
      </c>
      <c r="E35" s="7">
        <v>0</v>
      </c>
      <c r="F35" s="7">
        <v>0</v>
      </c>
      <c r="G35" s="10">
        <v>6</v>
      </c>
    </row>
    <row r="36" spans="1:7" x14ac:dyDescent="0.25">
      <c r="A36" s="55" t="s">
        <v>52</v>
      </c>
      <c r="B36" s="7">
        <v>1</v>
      </c>
      <c r="C36" s="7">
        <v>0</v>
      </c>
      <c r="D36" s="7">
        <v>0</v>
      </c>
      <c r="E36" s="7">
        <v>0</v>
      </c>
      <c r="F36" s="7">
        <v>13</v>
      </c>
      <c r="G36" s="10">
        <v>13</v>
      </c>
    </row>
    <row r="37" spans="1:7" x14ac:dyDescent="0.25">
      <c r="A37" s="55" t="s">
        <v>53</v>
      </c>
      <c r="B37" s="7">
        <v>1</v>
      </c>
      <c r="C37" s="7">
        <v>520</v>
      </c>
      <c r="D37" s="7">
        <v>0</v>
      </c>
      <c r="E37" s="7">
        <v>0</v>
      </c>
      <c r="F37" s="7">
        <v>35</v>
      </c>
      <c r="G37" s="10">
        <v>555</v>
      </c>
    </row>
    <row r="38" spans="1:7" x14ac:dyDescent="0.25">
      <c r="A38" s="55" t="s">
        <v>74</v>
      </c>
      <c r="B38" s="7">
        <v>1</v>
      </c>
      <c r="C38" s="7">
        <v>159</v>
      </c>
      <c r="D38" s="7">
        <v>0</v>
      </c>
      <c r="E38" s="7">
        <v>0</v>
      </c>
      <c r="F38" s="7">
        <v>0</v>
      </c>
      <c r="G38" s="10">
        <v>159</v>
      </c>
    </row>
    <row r="39" spans="1:7" x14ac:dyDescent="0.25">
      <c r="A39" s="55" t="s">
        <v>54</v>
      </c>
      <c r="B39" s="7">
        <v>2</v>
      </c>
      <c r="C39" s="7">
        <v>351</v>
      </c>
      <c r="D39" s="7">
        <v>0</v>
      </c>
      <c r="E39" s="7">
        <v>0</v>
      </c>
      <c r="F39" s="7">
        <v>0</v>
      </c>
      <c r="G39" s="10">
        <v>351</v>
      </c>
    </row>
    <row r="40" spans="1:7" x14ac:dyDescent="0.25">
      <c r="A40" s="55" t="s">
        <v>55</v>
      </c>
      <c r="B40" s="7">
        <v>1</v>
      </c>
      <c r="C40" s="7">
        <v>35</v>
      </c>
      <c r="D40" s="7">
        <v>0</v>
      </c>
      <c r="E40" s="7">
        <v>0</v>
      </c>
      <c r="F40" s="7">
        <v>0</v>
      </c>
      <c r="G40" s="10">
        <v>35</v>
      </c>
    </row>
    <row r="41" spans="1:7" x14ac:dyDescent="0.25">
      <c r="A41" s="55" t="s">
        <v>56</v>
      </c>
      <c r="B41" s="7">
        <v>4</v>
      </c>
      <c r="C41" s="7">
        <v>131</v>
      </c>
      <c r="D41" s="7">
        <v>4</v>
      </c>
      <c r="E41" s="7">
        <v>25</v>
      </c>
      <c r="F41" s="7">
        <v>625</v>
      </c>
      <c r="G41" s="10">
        <v>785</v>
      </c>
    </row>
    <row r="42" spans="1:7" x14ac:dyDescent="0.25">
      <c r="A42" s="55" t="s">
        <v>22</v>
      </c>
      <c r="B42" s="7">
        <v>1</v>
      </c>
      <c r="C42" s="7">
        <v>0</v>
      </c>
      <c r="D42" s="7">
        <v>0</v>
      </c>
      <c r="E42" s="7">
        <v>0</v>
      </c>
      <c r="F42" s="7">
        <v>500</v>
      </c>
      <c r="G42" s="10">
        <v>500</v>
      </c>
    </row>
    <row r="43" spans="1:7" x14ac:dyDescent="0.25">
      <c r="A43" s="55" t="s">
        <v>57</v>
      </c>
      <c r="B43" s="7">
        <v>1</v>
      </c>
      <c r="C43" s="7">
        <v>99</v>
      </c>
      <c r="D43" s="7">
        <v>0</v>
      </c>
      <c r="E43" s="7">
        <v>0</v>
      </c>
      <c r="F43" s="7">
        <v>0</v>
      </c>
      <c r="G43" s="10">
        <v>99</v>
      </c>
    </row>
    <row r="44" spans="1:7" x14ac:dyDescent="0.25">
      <c r="A44" s="55" t="s">
        <v>58</v>
      </c>
      <c r="B44" s="7">
        <v>2</v>
      </c>
      <c r="C44" s="7">
        <v>8</v>
      </c>
      <c r="D44" s="7">
        <v>0</v>
      </c>
      <c r="E44" s="7">
        <v>0</v>
      </c>
      <c r="F44" s="7">
        <v>160</v>
      </c>
      <c r="G44" s="10">
        <v>168</v>
      </c>
    </row>
    <row r="45" spans="1:7" x14ac:dyDescent="0.25">
      <c r="A45" s="55" t="s">
        <v>59</v>
      </c>
      <c r="B45" s="7">
        <v>1</v>
      </c>
      <c r="C45" s="7">
        <v>0</v>
      </c>
      <c r="D45" s="7">
        <v>0</v>
      </c>
      <c r="E45" s="7">
        <v>0</v>
      </c>
      <c r="F45" s="7">
        <v>2</v>
      </c>
      <c r="G45" s="10">
        <v>2</v>
      </c>
    </row>
    <row r="46" spans="1:7" x14ac:dyDescent="0.25">
      <c r="A46" s="55" t="s">
        <v>60</v>
      </c>
      <c r="B46" s="7">
        <v>2</v>
      </c>
      <c r="C46" s="7">
        <v>0</v>
      </c>
      <c r="D46" s="7">
        <v>0</v>
      </c>
      <c r="E46" s="7">
        <v>0</v>
      </c>
      <c r="F46" s="7">
        <v>1274</v>
      </c>
      <c r="G46" s="10">
        <v>1274</v>
      </c>
    </row>
    <row r="47" spans="1:7" x14ac:dyDescent="0.25">
      <c r="A47" s="55" t="s">
        <v>61</v>
      </c>
      <c r="B47" s="7">
        <v>1</v>
      </c>
      <c r="C47" s="7">
        <v>120</v>
      </c>
      <c r="D47" s="7">
        <v>0</v>
      </c>
      <c r="E47" s="7">
        <v>0</v>
      </c>
      <c r="F47" s="7">
        <v>0</v>
      </c>
      <c r="G47" s="10">
        <v>120</v>
      </c>
    </row>
    <row r="48" spans="1:7" x14ac:dyDescent="0.25">
      <c r="A48" s="55" t="s">
        <v>62</v>
      </c>
      <c r="B48" s="7">
        <v>4</v>
      </c>
      <c r="C48" s="7">
        <v>989</v>
      </c>
      <c r="D48" s="7">
        <v>4</v>
      </c>
      <c r="E48" s="7">
        <v>221</v>
      </c>
      <c r="F48" s="7">
        <v>241</v>
      </c>
      <c r="G48" s="10">
        <v>1455</v>
      </c>
    </row>
    <row r="49" spans="1:7" ht="15" customHeight="1" x14ac:dyDescent="0.25">
      <c r="A49" s="55" t="s">
        <v>63</v>
      </c>
      <c r="B49" s="7">
        <v>1</v>
      </c>
      <c r="C49" s="7">
        <v>3586</v>
      </c>
      <c r="D49" s="7">
        <v>48</v>
      </c>
      <c r="E49" s="7">
        <v>93</v>
      </c>
      <c r="F49" s="7">
        <v>16</v>
      </c>
      <c r="G49" s="10">
        <v>3743</v>
      </c>
    </row>
    <row r="50" spans="1:7" x14ac:dyDescent="0.25">
      <c r="A50" s="55" t="s">
        <v>64</v>
      </c>
      <c r="B50" s="7">
        <v>1</v>
      </c>
      <c r="C50" s="7">
        <v>145</v>
      </c>
      <c r="D50" s="7">
        <v>0</v>
      </c>
      <c r="E50" s="7">
        <v>0</v>
      </c>
      <c r="F50" s="7">
        <v>0</v>
      </c>
      <c r="G50" s="10">
        <v>145</v>
      </c>
    </row>
    <row r="51" spans="1:7" x14ac:dyDescent="0.25">
      <c r="A51" s="55" t="s">
        <v>65</v>
      </c>
      <c r="B51" s="7">
        <v>4</v>
      </c>
      <c r="C51" s="7">
        <v>225</v>
      </c>
      <c r="D51" s="7">
        <v>0</v>
      </c>
      <c r="E51" s="7">
        <v>0</v>
      </c>
      <c r="F51" s="7">
        <v>614</v>
      </c>
      <c r="G51" s="10">
        <v>839</v>
      </c>
    </row>
    <row r="52" spans="1:7" x14ac:dyDescent="0.25">
      <c r="A52" s="55" t="s">
        <v>66</v>
      </c>
      <c r="B52" s="7">
        <v>1</v>
      </c>
      <c r="C52" s="7">
        <v>0</v>
      </c>
      <c r="D52" s="7">
        <v>0</v>
      </c>
      <c r="E52" s="7">
        <v>0</v>
      </c>
      <c r="F52" s="7">
        <v>195</v>
      </c>
      <c r="G52" s="10">
        <v>195</v>
      </c>
    </row>
    <row r="53" spans="1:7" x14ac:dyDescent="0.25">
      <c r="A53" s="55" t="s">
        <v>23</v>
      </c>
      <c r="B53" s="7">
        <v>7</v>
      </c>
      <c r="C53" s="7">
        <v>1258</v>
      </c>
      <c r="D53" s="7">
        <v>0</v>
      </c>
      <c r="E53" s="7">
        <v>0</v>
      </c>
      <c r="F53" s="7">
        <v>0</v>
      </c>
      <c r="G53" s="10">
        <v>1258</v>
      </c>
    </row>
    <row r="54" spans="1:7" x14ac:dyDescent="0.25">
      <c r="A54" s="55" t="s">
        <v>67</v>
      </c>
      <c r="B54" s="7">
        <v>1</v>
      </c>
      <c r="C54" s="7">
        <v>7</v>
      </c>
      <c r="D54" s="7">
        <v>0</v>
      </c>
      <c r="E54" s="7">
        <v>0</v>
      </c>
      <c r="F54" s="7">
        <v>0</v>
      </c>
      <c r="G54" s="10">
        <v>7</v>
      </c>
    </row>
    <row r="55" spans="1:7" x14ac:dyDescent="0.25">
      <c r="A55" s="55" t="s">
        <v>68</v>
      </c>
      <c r="B55" s="7">
        <v>11</v>
      </c>
      <c r="C55" s="7">
        <v>6617</v>
      </c>
      <c r="D55" s="7">
        <v>0</v>
      </c>
      <c r="E55" s="7">
        <v>0</v>
      </c>
      <c r="F55" s="7">
        <v>45</v>
      </c>
      <c r="G55" s="10">
        <v>6662</v>
      </c>
    </row>
    <row r="56" spans="1:7" x14ac:dyDescent="0.25">
      <c r="A56" s="55" t="s">
        <v>69</v>
      </c>
      <c r="B56" s="7">
        <v>1</v>
      </c>
      <c r="C56" s="7">
        <v>0</v>
      </c>
      <c r="D56" s="7">
        <v>0</v>
      </c>
      <c r="E56" s="7">
        <v>0</v>
      </c>
      <c r="F56" s="7">
        <v>15</v>
      </c>
      <c r="G56" s="10">
        <v>15</v>
      </c>
    </row>
    <row r="57" spans="1:7" x14ac:dyDescent="0.25">
      <c r="A57" s="55" t="s">
        <v>16</v>
      </c>
      <c r="B57" s="7">
        <v>3</v>
      </c>
      <c r="C57" s="7">
        <v>0</v>
      </c>
      <c r="D57" s="7">
        <v>0</v>
      </c>
      <c r="E57" s="7">
        <v>0</v>
      </c>
      <c r="F57" s="7">
        <v>664</v>
      </c>
      <c r="G57" s="10">
        <v>664</v>
      </c>
    </row>
    <row r="58" spans="1:7" x14ac:dyDescent="0.25">
      <c r="A58" s="55" t="s">
        <v>70</v>
      </c>
      <c r="B58" s="7">
        <v>9</v>
      </c>
      <c r="C58" s="7">
        <v>975</v>
      </c>
      <c r="D58" s="7">
        <v>8</v>
      </c>
      <c r="E58" s="7">
        <v>26</v>
      </c>
      <c r="F58" s="7">
        <v>1220</v>
      </c>
      <c r="G58" s="10">
        <v>2229</v>
      </c>
    </row>
    <row r="59" spans="1:7" x14ac:dyDescent="0.25">
      <c r="A59" s="55" t="s">
        <v>24</v>
      </c>
      <c r="B59" s="7">
        <v>5</v>
      </c>
      <c r="C59" s="7">
        <v>2167</v>
      </c>
      <c r="D59" s="7">
        <v>59</v>
      </c>
      <c r="E59" s="7">
        <v>50</v>
      </c>
      <c r="F59" s="7">
        <v>840</v>
      </c>
      <c r="G59" s="10">
        <v>3116</v>
      </c>
    </row>
    <row r="60" spans="1:7" x14ac:dyDescent="0.25">
      <c r="A60" s="55" t="s">
        <v>25</v>
      </c>
      <c r="B60" s="7">
        <v>11</v>
      </c>
      <c r="C60" s="7">
        <v>1548</v>
      </c>
      <c r="D60" s="7">
        <v>483</v>
      </c>
      <c r="E60" s="7">
        <v>5051</v>
      </c>
      <c r="F60" s="7">
        <v>518</v>
      </c>
      <c r="G60" s="10">
        <v>7600</v>
      </c>
    </row>
    <row r="61" spans="1:7" x14ac:dyDescent="0.25">
      <c r="A61" s="55" t="s">
        <v>71</v>
      </c>
      <c r="B61" s="7">
        <v>1</v>
      </c>
      <c r="C61" s="7">
        <v>80</v>
      </c>
      <c r="D61" s="7">
        <v>0</v>
      </c>
      <c r="E61" s="7">
        <v>0</v>
      </c>
      <c r="F61" s="7">
        <v>0</v>
      </c>
      <c r="G61" s="10">
        <v>80</v>
      </c>
    </row>
    <row r="62" spans="1:7" x14ac:dyDescent="0.25">
      <c r="A62" s="8" t="s">
        <v>72</v>
      </c>
      <c r="B62" s="9">
        <v>2</v>
      </c>
      <c r="C62" s="9">
        <v>0</v>
      </c>
      <c r="D62" s="9">
        <v>0</v>
      </c>
      <c r="E62" s="9">
        <v>0</v>
      </c>
      <c r="F62" s="9">
        <v>620</v>
      </c>
      <c r="G62" s="11">
        <v>620</v>
      </c>
    </row>
    <row r="63" spans="1:7" x14ac:dyDescent="0.25">
      <c r="A63" s="38" t="s">
        <v>73</v>
      </c>
      <c r="B63" s="39">
        <v>167</v>
      </c>
      <c r="C63" s="39">
        <v>40253</v>
      </c>
      <c r="D63" s="39">
        <v>1301</v>
      </c>
      <c r="E63" s="39">
        <v>7142</v>
      </c>
      <c r="F63" s="39">
        <v>14337</v>
      </c>
      <c r="G63" s="11">
        <v>63033</v>
      </c>
    </row>
  </sheetData>
  <pageMargins left="0.7" right="0.7" top="0.75" bottom="0.75" header="0.3" footer="0.3"/>
  <pageSetup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selection activeCell="I22" sqref="I22"/>
    </sheetView>
  </sheetViews>
  <sheetFormatPr defaultRowHeight="15" x14ac:dyDescent="0.25"/>
  <cols>
    <col min="1" max="1" width="20.28515625" customWidth="1"/>
    <col min="2" max="2" width="9.140625" customWidth="1"/>
  </cols>
  <sheetData>
    <row r="1" spans="1:3" ht="15.75" x14ac:dyDescent="0.25">
      <c r="A1" s="20" t="s">
        <v>604</v>
      </c>
      <c r="B1" s="1"/>
      <c r="C1" s="1"/>
    </row>
    <row r="2" spans="1:3" ht="15.75" x14ac:dyDescent="0.25">
      <c r="A2" s="1" t="s">
        <v>597</v>
      </c>
      <c r="B2" s="1"/>
      <c r="C2" s="1"/>
    </row>
    <row r="3" spans="1:3" ht="15.75" x14ac:dyDescent="0.25">
      <c r="A3" s="2"/>
      <c r="B3" s="2"/>
      <c r="C3" s="1"/>
    </row>
    <row r="4" spans="1:3" ht="15.75" x14ac:dyDescent="0.25">
      <c r="A4" s="2" t="s">
        <v>27</v>
      </c>
      <c r="B4" s="2" t="s">
        <v>105</v>
      </c>
      <c r="C4" s="1"/>
    </row>
    <row r="5" spans="1:3" ht="15.75" x14ac:dyDescent="0.25">
      <c r="A5" s="1" t="s">
        <v>28</v>
      </c>
      <c r="B5" s="1">
        <v>6</v>
      </c>
      <c r="C5" s="1"/>
    </row>
    <row r="6" spans="1:3" ht="15.75" x14ac:dyDescent="0.25">
      <c r="A6" s="1" t="s">
        <v>106</v>
      </c>
      <c r="B6" s="1">
        <v>1</v>
      </c>
      <c r="C6" s="1"/>
    </row>
    <row r="7" spans="1:3" ht="15.75" x14ac:dyDescent="0.25">
      <c r="A7" s="1" t="s">
        <v>32</v>
      </c>
      <c r="B7" s="1">
        <v>2168</v>
      </c>
      <c r="C7" s="21"/>
    </row>
    <row r="8" spans="1:3" ht="15.75" x14ac:dyDescent="0.25">
      <c r="A8" s="1" t="s">
        <v>33</v>
      </c>
      <c r="B8" s="1">
        <v>259</v>
      </c>
      <c r="C8" s="1"/>
    </row>
    <row r="9" spans="1:3" ht="15.75" x14ac:dyDescent="0.25">
      <c r="A9" s="1" t="s">
        <v>34</v>
      </c>
      <c r="B9" s="1">
        <v>977</v>
      </c>
      <c r="C9" s="1"/>
    </row>
    <row r="10" spans="1:3" ht="15.75" x14ac:dyDescent="0.25">
      <c r="A10" s="1" t="s">
        <v>37</v>
      </c>
      <c r="B10" s="1">
        <v>20</v>
      </c>
      <c r="C10" s="1"/>
    </row>
    <row r="11" spans="1:3" ht="15.75" x14ac:dyDescent="0.25">
      <c r="A11" s="1" t="s">
        <v>118</v>
      </c>
      <c r="B11" s="1">
        <v>1164</v>
      </c>
      <c r="C11" s="1"/>
    </row>
    <row r="12" spans="1:3" ht="15.75" x14ac:dyDescent="0.25">
      <c r="A12" s="1" t="s">
        <v>117</v>
      </c>
      <c r="B12" s="1">
        <v>96</v>
      </c>
      <c r="C12" s="1"/>
    </row>
    <row r="13" spans="1:3" ht="15.75" x14ac:dyDescent="0.25">
      <c r="A13" s="1" t="s">
        <v>116</v>
      </c>
      <c r="B13" s="1">
        <v>1067</v>
      </c>
      <c r="C13" s="1"/>
    </row>
    <row r="14" spans="1:3" ht="15.75" x14ac:dyDescent="0.25">
      <c r="A14" s="1" t="s">
        <v>115</v>
      </c>
      <c r="B14" s="1">
        <v>1534</v>
      </c>
      <c r="C14" s="1"/>
    </row>
    <row r="15" spans="1:3" ht="15.75" x14ac:dyDescent="0.25">
      <c r="A15" s="1" t="s">
        <v>114</v>
      </c>
      <c r="B15" s="1">
        <v>103</v>
      </c>
      <c r="C15" s="1"/>
    </row>
    <row r="16" spans="1:3" ht="15.75" x14ac:dyDescent="0.25">
      <c r="A16" s="1" t="s">
        <v>113</v>
      </c>
      <c r="B16" s="1">
        <v>183</v>
      </c>
      <c r="C16" s="1"/>
    </row>
    <row r="17" spans="1:3" ht="15.75" x14ac:dyDescent="0.25">
      <c r="A17" s="1" t="s">
        <v>112</v>
      </c>
      <c r="B17" s="1">
        <v>104</v>
      </c>
      <c r="C17" s="1"/>
    </row>
    <row r="18" spans="1:3" ht="15.75" x14ac:dyDescent="0.25">
      <c r="A18" s="1" t="s">
        <v>111</v>
      </c>
      <c r="B18" s="1">
        <v>19</v>
      </c>
      <c r="C18" s="1"/>
    </row>
    <row r="19" spans="1:3" ht="15.75" x14ac:dyDescent="0.25">
      <c r="A19" s="1" t="s">
        <v>110</v>
      </c>
      <c r="B19" s="1">
        <v>831</v>
      </c>
      <c r="C19" s="1"/>
    </row>
    <row r="20" spans="1:3" ht="15.75" x14ac:dyDescent="0.25">
      <c r="A20" s="1" t="s">
        <v>109</v>
      </c>
      <c r="B20" s="1">
        <v>622</v>
      </c>
      <c r="C20" s="1"/>
    </row>
    <row r="21" spans="1:3" ht="15.75" x14ac:dyDescent="0.25">
      <c r="A21" s="1" t="s">
        <v>62</v>
      </c>
      <c r="B21" s="1">
        <v>1455</v>
      </c>
      <c r="C21" s="1"/>
    </row>
    <row r="22" spans="1:3" ht="15.75" x14ac:dyDescent="0.25">
      <c r="A22" s="1" t="s">
        <v>108</v>
      </c>
      <c r="B22" s="1">
        <v>85</v>
      </c>
      <c r="C22" s="1"/>
    </row>
    <row r="23" spans="1:3" ht="15.75" x14ac:dyDescent="0.25">
      <c r="A23" s="1" t="s">
        <v>65</v>
      </c>
      <c r="B23" s="1">
        <v>225</v>
      </c>
      <c r="C23" s="1"/>
    </row>
    <row r="24" spans="1:3" ht="15.75" x14ac:dyDescent="0.25">
      <c r="A24" s="1" t="s">
        <v>23</v>
      </c>
      <c r="B24" s="1">
        <v>1422</v>
      </c>
      <c r="C24" s="1"/>
    </row>
    <row r="25" spans="1:3" ht="15.75" x14ac:dyDescent="0.25">
      <c r="A25" s="1" t="s">
        <v>68</v>
      </c>
      <c r="B25" s="1">
        <v>8878</v>
      </c>
      <c r="C25" s="1"/>
    </row>
    <row r="26" spans="1:3" ht="15.75" x14ac:dyDescent="0.25">
      <c r="A26" s="14" t="s">
        <v>70</v>
      </c>
      <c r="B26" s="14">
        <v>2665</v>
      </c>
      <c r="C26" s="1"/>
    </row>
    <row r="27" spans="1:3" ht="15.75" x14ac:dyDescent="0.25">
      <c r="A27" s="2" t="s">
        <v>107</v>
      </c>
      <c r="B27" s="2">
        <v>2256</v>
      </c>
      <c r="C27" s="1"/>
    </row>
    <row r="28" spans="1:3" ht="15.75" x14ac:dyDescent="0.25">
      <c r="A28" s="1"/>
      <c r="B28" s="1"/>
      <c r="C28" s="1"/>
    </row>
  </sheetData>
  <pageMargins left="0.7" right="0.7" top="0.75" bottom="0.75" header="0.3" footer="0.3"/>
  <pageSetup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OR 1</vt:lpstr>
      <vt:lpstr>OR 2</vt:lpstr>
      <vt:lpstr>OR 3</vt:lpstr>
      <vt:lpstr>OR 4</vt:lpstr>
      <vt:lpstr>OR 5</vt:lpstr>
      <vt:lpstr>OR 6</vt:lpstr>
      <vt:lpstr>OR 7</vt:lpstr>
      <vt:lpstr>OR 8</vt:lpstr>
      <vt:lpstr>OR 9</vt:lpstr>
      <vt:lpstr>OR 10</vt:lpstr>
      <vt:lpstr>OR 11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Gayle Volk</dc:creator>
  <cp:lastModifiedBy>Gayle Volk</cp:lastModifiedBy>
  <cp:lastPrinted>2014-09-15T21:54:20Z</cp:lastPrinted>
  <dcterms:created xsi:type="dcterms:W3CDTF">2013-10-28T17:26:39Z</dcterms:created>
  <dcterms:modified xsi:type="dcterms:W3CDTF">2014-09-16T20:18:22Z</dcterms:modified>
</cp:coreProperties>
</file>