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4F46E9BA-D23E-4FE6-8EF9-D925E630A29A}" xr6:coauthVersionLast="47" xr6:coauthVersionMax="47" xr10:uidLastSave="{00000000-0000-0000-0000-000000000000}"/>
  <bookViews>
    <workbookView xWindow="14295" yWindow="0" windowWidth="14610" windowHeight="15585" xr2:uid="{7C2CAA89-7202-4DAE-9BB6-BE000C5D1036}"/>
  </bookViews>
  <sheets>
    <sheet name="TOC" sheetId="16" r:id="rId1"/>
    <sheet name="Solvent Chlorides" sheetId="15" r:id="rId2"/>
    <sheet name="Fuel Chlorides" sheetId="8" r:id="rId3"/>
    <sheet name="Fission Product Chlorides" sheetId="9" r:id="rId4"/>
    <sheet name="Corrosion Product Chlorides" sheetId="10" r:id="rId5"/>
    <sheet name="Shomate Functions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7" i="17" l="1"/>
  <c r="X37" i="17"/>
  <c r="W37" i="17"/>
  <c r="V37" i="17"/>
  <c r="Y36" i="17"/>
  <c r="X36" i="17"/>
  <c r="W36" i="17"/>
  <c r="V36" i="17"/>
  <c r="Y33" i="17"/>
  <c r="X33" i="17"/>
  <c r="W33" i="17"/>
  <c r="V33" i="17"/>
  <c r="Y32" i="17"/>
  <c r="X32" i="17"/>
  <c r="Y31" i="17"/>
  <c r="X31" i="17"/>
  <c r="W31" i="17"/>
  <c r="V31" i="17"/>
  <c r="Y29" i="17"/>
  <c r="X29" i="17"/>
  <c r="W29" i="17"/>
  <c r="V29" i="17"/>
  <c r="Y26" i="17"/>
  <c r="X26" i="17"/>
  <c r="W26" i="17"/>
  <c r="V26" i="17"/>
  <c r="Y19" i="17"/>
  <c r="Y6" i="17"/>
  <c r="X6" i="17"/>
  <c r="W6" i="17"/>
  <c r="V6" i="17"/>
  <c r="P19" i="17"/>
  <c r="O19" i="17"/>
  <c r="N19" i="17"/>
  <c r="M19" i="17"/>
  <c r="P6" i="17"/>
  <c r="O6" i="17"/>
  <c r="G32" i="17"/>
  <c r="F32" i="17"/>
  <c r="E32" i="17"/>
  <c r="D32" i="17"/>
  <c r="G31" i="17"/>
  <c r="F31" i="17"/>
  <c r="E31" i="17"/>
  <c r="D31" i="17"/>
  <c r="G30" i="17"/>
  <c r="F30" i="17"/>
  <c r="E30" i="17"/>
  <c r="D30" i="17"/>
  <c r="F29" i="17"/>
  <c r="E29" i="17"/>
  <c r="G28" i="17"/>
  <c r="F28" i="17"/>
  <c r="E28" i="17"/>
  <c r="D28" i="17"/>
  <c r="G24" i="17"/>
  <c r="F24" i="17"/>
  <c r="G14" i="17"/>
  <c r="F14" i="17"/>
  <c r="E14" i="17"/>
  <c r="D14" i="17"/>
</calcChain>
</file>

<file path=xl/sharedStrings.xml><?xml version="1.0" encoding="utf-8"?>
<sst xmlns="http://schemas.openxmlformats.org/spreadsheetml/2006/main" count="3778" uniqueCount="1176">
  <si>
    <t>H</t>
  </si>
  <si>
    <t>He</t>
  </si>
  <si>
    <t>Be</t>
  </si>
  <si>
    <t>Mg</t>
  </si>
  <si>
    <t>Li</t>
  </si>
  <si>
    <t>Na</t>
  </si>
  <si>
    <t>Al</t>
  </si>
  <si>
    <t>S</t>
  </si>
  <si>
    <t>Cl</t>
  </si>
  <si>
    <t>K</t>
  </si>
  <si>
    <t>Ca</t>
  </si>
  <si>
    <t>Sc</t>
  </si>
  <si>
    <t>Ti</t>
  </si>
  <si>
    <t>V</t>
  </si>
  <si>
    <t>Cr</t>
  </si>
  <si>
    <t>Mn</t>
  </si>
  <si>
    <t>Fe</t>
  </si>
  <si>
    <t>Co</t>
  </si>
  <si>
    <t>Ni</t>
  </si>
  <si>
    <t>Cu</t>
  </si>
  <si>
    <t>Se</t>
  </si>
  <si>
    <t>Rb</t>
  </si>
  <si>
    <t>Sr</t>
  </si>
  <si>
    <t>Y</t>
  </si>
  <si>
    <t>Zr</t>
  </si>
  <si>
    <t>Nb</t>
  </si>
  <si>
    <t>Mo</t>
  </si>
  <si>
    <t>Tc</t>
  </si>
  <si>
    <t>Ru</t>
  </si>
  <si>
    <t>Rh</t>
  </si>
  <si>
    <t>Pd</t>
  </si>
  <si>
    <t>Ag</t>
  </si>
  <si>
    <t>Cd</t>
  </si>
  <si>
    <t>Sn</t>
  </si>
  <si>
    <t>Sb</t>
  </si>
  <si>
    <t>Te</t>
  </si>
  <si>
    <t>I</t>
  </si>
  <si>
    <t>Cs</t>
  </si>
  <si>
    <t>Ba</t>
  </si>
  <si>
    <t>La</t>
  </si>
  <si>
    <t>Ce</t>
  </si>
  <si>
    <t>Pr</t>
  </si>
  <si>
    <t>Nd</t>
  </si>
  <si>
    <t>Pm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</si>
  <si>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</si>
  <si>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</si>
  <si>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</si>
  <si>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</si>
  <si>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</si>
  <si>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</si>
  <si>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</si>
  <si>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</si>
  <si>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</si>
  <si>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</si>
  <si>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</si>
  <si>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</si>
  <si>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</si>
  <si>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Fr</t>
  </si>
  <si>
    <t>Ra</t>
  </si>
  <si>
    <t>Ac</t>
  </si>
  <si>
    <t>Th</t>
  </si>
  <si>
    <t>Pa</t>
  </si>
  <si>
    <t>U</t>
  </si>
  <si>
    <t>Np</t>
  </si>
  <si>
    <t>Pu</t>
  </si>
  <si>
    <t>Am</t>
  </si>
  <si>
    <t>Cm</t>
  </si>
  <si>
    <t>Bk</t>
  </si>
  <si>
    <t>Cf</t>
  </si>
  <si>
    <t>Es</t>
  </si>
  <si>
    <t>Fm</t>
  </si>
  <si>
    <t>Md</t>
  </si>
  <si>
    <t>No</t>
  </si>
  <si>
    <t>Lr</t>
  </si>
  <si>
    <t>Source</t>
  </si>
  <si>
    <t>Compound</t>
  </si>
  <si>
    <t>LiCl</t>
  </si>
  <si>
    <t>NaCl</t>
  </si>
  <si>
    <t>KCl</t>
  </si>
  <si>
    <t>RbCl</t>
  </si>
  <si>
    <t>CsCl</t>
  </si>
  <si>
    <t>AgCl</t>
  </si>
  <si>
    <t>CuCl</t>
  </si>
  <si>
    <t>Atomic #</t>
  </si>
  <si>
    <t>Abbreviation</t>
  </si>
  <si>
    <t>Hydrogen</t>
  </si>
  <si>
    <t>Helium</t>
  </si>
  <si>
    <t>Lithium</t>
  </si>
  <si>
    <t>Beryllium</t>
  </si>
  <si>
    <t>B</t>
  </si>
  <si>
    <t>Boron</t>
  </si>
  <si>
    <t>C</t>
  </si>
  <si>
    <t>Carbon</t>
  </si>
  <si>
    <t>N</t>
  </si>
  <si>
    <t>Nitrogen</t>
  </si>
  <si>
    <t>O</t>
  </si>
  <si>
    <t>Oxygen</t>
  </si>
  <si>
    <t>F</t>
  </si>
  <si>
    <t>Fluorine</t>
  </si>
  <si>
    <t>Ne</t>
  </si>
  <si>
    <t>Neon</t>
  </si>
  <si>
    <t>Sodium</t>
  </si>
  <si>
    <t>Magnesium</t>
  </si>
  <si>
    <t>Aluminium</t>
  </si>
  <si>
    <t>Si</t>
  </si>
  <si>
    <t>Silicon</t>
  </si>
  <si>
    <t>P</t>
  </si>
  <si>
    <t>Phosphorus</t>
  </si>
  <si>
    <t>Sulfur</t>
  </si>
  <si>
    <t>Chlorine</t>
  </si>
  <si>
    <t>Ar</t>
  </si>
  <si>
    <t>Argon</t>
  </si>
  <si>
    <t>Potassium</t>
  </si>
  <si>
    <t>Calcium</t>
  </si>
  <si>
    <t>Scandium</t>
  </si>
  <si>
    <t>Titanium</t>
  </si>
  <si>
    <t>Vanadium</t>
  </si>
  <si>
    <t>Chromium</t>
  </si>
  <si>
    <t>Manganese</t>
  </si>
  <si>
    <t>Iron</t>
  </si>
  <si>
    <t>Cobalt</t>
  </si>
  <si>
    <t>Nickel</t>
  </si>
  <si>
    <t>Copper</t>
  </si>
  <si>
    <t>Zn</t>
  </si>
  <si>
    <t>Zinc</t>
  </si>
  <si>
    <t>Ga</t>
  </si>
  <si>
    <t>Gallium</t>
  </si>
  <si>
    <t>Ge</t>
  </si>
  <si>
    <t>Germanium</t>
  </si>
  <si>
    <t>As</t>
  </si>
  <si>
    <t>Arsenic</t>
  </si>
  <si>
    <t>Selenium</t>
  </si>
  <si>
    <t>Br</t>
  </si>
  <si>
    <t>Bromine</t>
  </si>
  <si>
    <t>Kr</t>
  </si>
  <si>
    <t>Krypton</t>
  </si>
  <si>
    <t>Rubidium</t>
  </si>
  <si>
    <t>Strontium</t>
  </si>
  <si>
    <t>Yttrium</t>
  </si>
  <si>
    <t>Zirconium</t>
  </si>
  <si>
    <t>Niobium</t>
  </si>
  <si>
    <t>Molybdenum</t>
  </si>
  <si>
    <t>Technetium</t>
  </si>
  <si>
    <t>Ruthenium</t>
  </si>
  <si>
    <t>Rhodium</t>
  </si>
  <si>
    <t>Palladium</t>
  </si>
  <si>
    <t>Silver</t>
  </si>
  <si>
    <t>Cadmium</t>
  </si>
  <si>
    <t>In</t>
  </si>
  <si>
    <t>Indium</t>
  </si>
  <si>
    <t>Tin</t>
  </si>
  <si>
    <t>Antimony</t>
  </si>
  <si>
    <t>Tellurium</t>
  </si>
  <si>
    <t>Iodine</t>
  </si>
  <si>
    <t>Xe</t>
  </si>
  <si>
    <t>Xenon</t>
  </si>
  <si>
    <t>Caesium</t>
  </si>
  <si>
    <t>Barium</t>
  </si>
  <si>
    <t>Lanthanum</t>
  </si>
  <si>
    <t>Cerium</t>
  </si>
  <si>
    <t>Praseodymium</t>
  </si>
  <si>
    <t>Neodymium</t>
  </si>
  <si>
    <t>Promethium</t>
  </si>
  <si>
    <t>Samarium</t>
  </si>
  <si>
    <t>Europium</t>
  </si>
  <si>
    <t>Gadolinium</t>
  </si>
  <si>
    <t>Terbium</t>
  </si>
  <si>
    <t>Dysprosium</t>
  </si>
  <si>
    <t>Holmium</t>
  </si>
  <si>
    <t>Erbium</t>
  </si>
  <si>
    <t>Thulium</t>
  </si>
  <si>
    <t>Ytterbium</t>
  </si>
  <si>
    <t>Lutetium</t>
  </si>
  <si>
    <t>Hafnium</t>
  </si>
  <si>
    <t>Tantalum</t>
  </si>
  <si>
    <t>Tungsten</t>
  </si>
  <si>
    <t>Re</t>
  </si>
  <si>
    <t>Rhenium</t>
  </si>
  <si>
    <t>Os</t>
  </si>
  <si>
    <t>Osmium</t>
  </si>
  <si>
    <t>Ir</t>
  </si>
  <si>
    <t>Iridium</t>
  </si>
  <si>
    <t>Pt</t>
  </si>
  <si>
    <t>Platinum</t>
  </si>
  <si>
    <t>Au</t>
  </si>
  <si>
    <t>Gold</t>
  </si>
  <si>
    <t>Hg</t>
  </si>
  <si>
    <t>Mercury</t>
  </si>
  <si>
    <t>Tl</t>
  </si>
  <si>
    <t>Thallium</t>
  </si>
  <si>
    <t>Pb</t>
  </si>
  <si>
    <t>Lead</t>
  </si>
  <si>
    <t>Bi</t>
  </si>
  <si>
    <t>Bismuth</t>
  </si>
  <si>
    <t>Po</t>
  </si>
  <si>
    <t>Polonium</t>
  </si>
  <si>
    <t>At</t>
  </si>
  <si>
    <t>Astatine</t>
  </si>
  <si>
    <t>Rn</t>
  </si>
  <si>
    <t>Radon</t>
  </si>
  <si>
    <t>Francium</t>
  </si>
  <si>
    <t>Radium</t>
  </si>
  <si>
    <t>Actinium</t>
  </si>
  <si>
    <t>Thorium</t>
  </si>
  <si>
    <t>Protactinium</t>
  </si>
  <si>
    <t>Uranium</t>
  </si>
  <si>
    <t>Neptunium</t>
  </si>
  <si>
    <t>Plutonium</t>
  </si>
  <si>
    <t>Americium</t>
  </si>
  <si>
    <t>Curium</t>
  </si>
  <si>
    <t>Berkelium</t>
  </si>
  <si>
    <t>Californium</t>
  </si>
  <si>
    <t>Einsteinium</t>
  </si>
  <si>
    <t>Fermium</t>
  </si>
  <si>
    <t>Mendelevium</t>
  </si>
  <si>
    <t>Nobelium</t>
  </si>
  <si>
    <t>Lawrencium</t>
  </si>
  <si>
    <t>Name</t>
  </si>
  <si>
    <t>Rf</t>
  </si>
  <si>
    <t>Rutherfordium</t>
  </si>
  <si>
    <t>Db</t>
  </si>
  <si>
    <t>Dubnium</t>
  </si>
  <si>
    <t>Sg</t>
  </si>
  <si>
    <t>Seaborgium</t>
  </si>
  <si>
    <t>Bh</t>
  </si>
  <si>
    <t>Bohrium</t>
  </si>
  <si>
    <t>Hs</t>
  </si>
  <si>
    <t>Hassium</t>
  </si>
  <si>
    <t>Mt</t>
  </si>
  <si>
    <t>Meitnerium</t>
  </si>
  <si>
    <t>Ds</t>
  </si>
  <si>
    <t>Darmstadtium</t>
  </si>
  <si>
    <t>Rg</t>
  </si>
  <si>
    <t>Roentgenium</t>
  </si>
  <si>
    <t>Cn</t>
  </si>
  <si>
    <t>Copernicium</t>
  </si>
  <si>
    <t>Nh</t>
  </si>
  <si>
    <t>Nihonium</t>
  </si>
  <si>
    <t>Fl</t>
  </si>
  <si>
    <t>Flerovium</t>
  </si>
  <si>
    <t>Mc</t>
  </si>
  <si>
    <t>Moscovium</t>
  </si>
  <si>
    <t>Lv</t>
  </si>
  <si>
    <t>Livermorium</t>
  </si>
  <si>
    <t>Ts</t>
  </si>
  <si>
    <t>Tennessine</t>
  </si>
  <si>
    <t>Og</t>
  </si>
  <si>
    <t>Oganesson</t>
  </si>
  <si>
    <t>Melting Point</t>
  </si>
  <si>
    <t>Boiling Point</t>
  </si>
  <si>
    <t>Alkali Metals</t>
  </si>
  <si>
    <t>FrCl</t>
  </si>
  <si>
    <t>Alkaline Earth Metals</t>
  </si>
  <si>
    <t>Trivalent Actinides</t>
  </si>
  <si>
    <t>A</t>
  </si>
  <si>
    <t>D</t>
  </si>
  <si>
    <t>Vapor Pressure Coefficients</t>
  </si>
  <si>
    <t>Phase Change Points</t>
  </si>
  <si>
    <t>Formation</t>
  </si>
  <si>
    <t>Phase Change</t>
  </si>
  <si>
    <t>Temp. Range</t>
  </si>
  <si>
    <t>~900</t>
  </si>
  <si>
    <t>298-1075</t>
  </si>
  <si>
    <t>298-1044</t>
  </si>
  <si>
    <t>700-996</t>
  </si>
  <si>
    <t>298-997</t>
  </si>
  <si>
    <t>700-919</t>
  </si>
  <si>
    <t>Alkali Metals Solid Phase</t>
  </si>
  <si>
    <t>Alkali Metals Liquid Phase</t>
  </si>
  <si>
    <t>883-1656</t>
  </si>
  <si>
    <t>1075-1738</t>
  </si>
  <si>
    <t>1044-1773</t>
  </si>
  <si>
    <t>1189-1418</t>
  </si>
  <si>
    <t>996-1679</t>
  </si>
  <si>
    <t>997-1663</t>
  </si>
  <si>
    <t>1102-1387</t>
  </si>
  <si>
    <t>919-1570</t>
  </si>
  <si>
    <t>700-883</t>
  </si>
  <si>
    <t>883-1633</t>
  </si>
  <si>
    <t>1633-2000</t>
  </si>
  <si>
    <t>900-1633</t>
  </si>
  <si>
    <t>700-1074</t>
  </si>
  <si>
    <t>1074-1757</t>
  </si>
  <si>
    <t>700-1045</t>
  </si>
  <si>
    <t>1045-1714</t>
  </si>
  <si>
    <t>800-1045</t>
  </si>
  <si>
    <t>1714-2000</t>
  </si>
  <si>
    <t>700-918</t>
  </si>
  <si>
    <t>918-1569</t>
  </si>
  <si>
    <t>1569-2000</t>
  </si>
  <si>
    <t>298-688</t>
  </si>
  <si>
    <t>802-985</t>
  </si>
  <si>
    <t>1000-1045</t>
  </si>
  <si>
    <t>990-1146</t>
  </si>
  <si>
    <t>1000-1198</t>
  </si>
  <si>
    <t>1198-1235</t>
  </si>
  <si>
    <t>688-755</t>
  </si>
  <si>
    <t>1208-1413</t>
  </si>
  <si>
    <t>987-1685</t>
  </si>
  <si>
    <t>1045-2279</t>
  </si>
  <si>
    <t>1110-1281</t>
  </si>
  <si>
    <t>1146-2000</t>
  </si>
  <si>
    <t>1235-2000</t>
  </si>
  <si>
    <t>400-688</t>
  </si>
  <si>
    <t>688-760</t>
  </si>
  <si>
    <t>500-688</t>
  </si>
  <si>
    <t>760-2000</t>
  </si>
  <si>
    <t>800-980</t>
  </si>
  <si>
    <t>980-1634</t>
  </si>
  <si>
    <t>1634-2000</t>
  </si>
  <si>
    <t>900-980</t>
  </si>
  <si>
    <t>Alkali Metals Gas Phase</t>
  </si>
  <si>
    <t>Alkaline Earth Metals Solid Phase</t>
  </si>
  <si>
    <t>Alkaline Earth Metals Gas Phase</t>
  </si>
  <si>
    <t>Tetravalent Actinides</t>
  </si>
  <si>
    <t>Pentavalent Actinides</t>
  </si>
  <si>
    <t>~200</t>
  </si>
  <si>
    <t>Hexavalent Actinides</t>
  </si>
  <si>
    <t>590-790</t>
  </si>
  <si>
    <t>&gt;790</t>
  </si>
  <si>
    <t>800-1114</t>
  </si>
  <si>
    <t>700-1033</t>
  </si>
  <si>
    <t>298-1033</t>
  </si>
  <si>
    <t>Trivalent Actinides Solid Phase</t>
  </si>
  <si>
    <t>Trivalent Actinides Liquid Phase</t>
  </si>
  <si>
    <t>1114-1851</t>
  </si>
  <si>
    <t>1033-2065</t>
  </si>
  <si>
    <t>1033-2063</t>
  </si>
  <si>
    <t>Tetravalent Actinides Solid Phase</t>
  </si>
  <si>
    <t>974-1043</t>
  </si>
  <si>
    <t>600-679</t>
  </si>
  <si>
    <t>679-1042</t>
  </si>
  <si>
    <t>600-863</t>
  </si>
  <si>
    <t>298-863</t>
  </si>
  <si>
    <t>Tetravalent Actinides Liquid Phase</t>
  </si>
  <si>
    <t>1042-1224</t>
  </si>
  <si>
    <t>1043-1186</t>
  </si>
  <si>
    <t>863-1068</t>
  </si>
  <si>
    <t>863-1062</t>
  </si>
  <si>
    <t>Tetravalent Actinides Gas Phase</t>
  </si>
  <si>
    <t>700-863</t>
  </si>
  <si>
    <t>863-1154</t>
  </si>
  <si>
    <t>600-1033</t>
  </si>
  <si>
    <t>1033-2000</t>
  </si>
  <si>
    <t>298-367</t>
  </si>
  <si>
    <t>367-600</t>
  </si>
  <si>
    <t>298-600</t>
  </si>
  <si>
    <t>1154-1700</t>
  </si>
  <si>
    <t>298-450</t>
  </si>
  <si>
    <t>298-368</t>
  </si>
  <si>
    <t>368-451</t>
  </si>
  <si>
    <t>1154-2000</t>
  </si>
  <si>
    <t>Trivalent Actinides Crystalline Phase</t>
  </si>
  <si>
    <t>Trivalent Actinides Gas Phase</t>
  </si>
  <si>
    <t>Tetravalent Actinides Crystalline Phase</t>
  </si>
  <si>
    <t>Pentavalent Actinides Crystalline and Gas Phase</t>
  </si>
  <si>
    <t>Hexavalent Actinides Crystalline and Gas Phase</t>
  </si>
  <si>
    <t>ICl</t>
  </si>
  <si>
    <t>Main Group</t>
  </si>
  <si>
    <t>Rare Earths</t>
  </si>
  <si>
    <t>(dec)</t>
  </si>
  <si>
    <t>Main Group Solid Phase</t>
  </si>
  <si>
    <t>400-520</t>
  </si>
  <si>
    <t>298-346</t>
  </si>
  <si>
    <t>298-448</t>
  </si>
  <si>
    <t>400-497</t>
  </si>
  <si>
    <t>Main Group Liquid Phase</t>
  </si>
  <si>
    <t>298-332</t>
  </si>
  <si>
    <t>298-410</t>
  </si>
  <si>
    <t>520-885</t>
  </si>
  <si>
    <t>298-382</t>
  </si>
  <si>
    <t>298-387</t>
  </si>
  <si>
    <t>346-496</t>
  </si>
  <si>
    <t>346-493</t>
  </si>
  <si>
    <t>298-413</t>
  </si>
  <si>
    <t>277-350</t>
  </si>
  <si>
    <t>448-593</t>
  </si>
  <si>
    <t>481-601</t>
  </si>
  <si>
    <t>497-687</t>
  </si>
  <si>
    <t>Main Group Gas Phase</t>
  </si>
  <si>
    <t>332-717</t>
  </si>
  <si>
    <t>717-2000</t>
  </si>
  <si>
    <t>410-717</t>
  </si>
  <si>
    <t>885-2000</t>
  </si>
  <si>
    <t>600-2000</t>
  </si>
  <si>
    <t>413-496</t>
  </si>
  <si>
    <t>496-1000</t>
  </si>
  <si>
    <t>700-2000</t>
  </si>
  <si>
    <t>687-2000</t>
  </si>
  <si>
    <t>Transition Metal Solid Phase</t>
  </si>
  <si>
    <t>700-1000</t>
  </si>
  <si>
    <t>298-995</t>
  </si>
  <si>
    <t>400-714</t>
  </si>
  <si>
    <t>400-609</t>
  </si>
  <si>
    <t>600-1219</t>
  </si>
  <si>
    <t>500-926</t>
  </si>
  <si>
    <t>400-603</t>
  </si>
  <si>
    <t>298-470</t>
  </si>
  <si>
    <t>298-467</t>
  </si>
  <si>
    <t>500-1123</t>
  </si>
  <si>
    <t>298-1000</t>
  </si>
  <si>
    <t>500-1221</t>
  </si>
  <si>
    <t>600-952</t>
  </si>
  <si>
    <t>298-455</t>
  </si>
  <si>
    <t>600-842</t>
  </si>
  <si>
    <t>298-842</t>
  </si>
  <si>
    <t>Transition Metal Liquid Phase</t>
  </si>
  <si>
    <t>1000-1564</t>
  </si>
  <si>
    <t>995-1564</t>
  </si>
  <si>
    <t>952-1232</t>
  </si>
  <si>
    <t>730-1835</t>
  </si>
  <si>
    <t>455-1547</t>
  </si>
  <si>
    <t>842-1236</t>
  </si>
  <si>
    <t>Transition Metal Gas Phase</t>
  </si>
  <si>
    <t>1564-2000</t>
  </si>
  <si>
    <t>600-714</t>
  </si>
  <si>
    <t>1400-2000</t>
  </si>
  <si>
    <t>1100-1219</t>
  </si>
  <si>
    <t>1219-2000</t>
  </si>
  <si>
    <t>800-926</t>
  </si>
  <si>
    <t>603-926</t>
  </si>
  <si>
    <t>800-1123</t>
  </si>
  <si>
    <t>800-952</t>
  </si>
  <si>
    <t>1232-1825</t>
  </si>
  <si>
    <t>Rare Earth Solid Phase</t>
  </si>
  <si>
    <t>700-1240</t>
  </si>
  <si>
    <t>1065-1233</t>
  </si>
  <si>
    <t>900-994</t>
  </si>
  <si>
    <t>900-1131</t>
  </si>
  <si>
    <t>298-1131</t>
  </si>
  <si>
    <t>900-1080</t>
  </si>
  <si>
    <t>298-1080</t>
  </si>
  <si>
    <t>900-1059</t>
  </si>
  <si>
    <t>298-1059</t>
  </si>
  <si>
    <t>900-1032</t>
  </si>
  <si>
    <t>298-1032</t>
  </si>
  <si>
    <t>1000-1013</t>
  </si>
  <si>
    <t>400-950</t>
  </si>
  <si>
    <t>800-897</t>
  </si>
  <si>
    <t>800-855</t>
  </si>
  <si>
    <t>900-924</t>
  </si>
  <si>
    <t>800-993</t>
  </si>
  <si>
    <t>800-1049</t>
  </si>
  <si>
    <t>900-1101</t>
  </si>
  <si>
    <t>900-1148</t>
  </si>
  <si>
    <t>Rare Earth Liquid Phase</t>
  </si>
  <si>
    <t>1240-1359</t>
  </si>
  <si>
    <t>994-1757</t>
  </si>
  <si>
    <t>1131-2045</t>
  </si>
  <si>
    <t>1080-1997</t>
  </si>
  <si>
    <t>1059-1982</t>
  </si>
  <si>
    <t>1032-1976</t>
  </si>
  <si>
    <t>1013-2000</t>
  </si>
  <si>
    <t>897-1300</t>
  </si>
  <si>
    <t>875-1919</t>
  </si>
  <si>
    <t>855-1869</t>
  </si>
  <si>
    <t>924-1810</t>
  </si>
  <si>
    <t>993-1780</t>
  </si>
  <si>
    <t>1049-1750</t>
  </si>
  <si>
    <t>1101-1800</t>
  </si>
  <si>
    <t>1148-1300</t>
  </si>
  <si>
    <t>Main Group Crystalline Phase</t>
  </si>
  <si>
    <t>Transition Metal Crystalline Phase</t>
  </si>
  <si>
    <t>Rare Earth Crystalline Phase</t>
  </si>
  <si>
    <t>Rare Earth Gas Phase</t>
  </si>
  <si>
    <t>Transition Metals</t>
  </si>
  <si>
    <t>~316</t>
  </si>
  <si>
    <t>298-453</t>
  </si>
  <si>
    <t>400-454</t>
  </si>
  <si>
    <t>900-2000</t>
  </si>
  <si>
    <t>298-454</t>
  </si>
  <si>
    <t>454-2000</t>
  </si>
  <si>
    <t>700-1166</t>
  </si>
  <si>
    <t>1166-1246</t>
  </si>
  <si>
    <t>298-1308</t>
  </si>
  <si>
    <t>298-698</t>
  </si>
  <si>
    <t>800-1620</t>
  </si>
  <si>
    <t>500-916</t>
  </si>
  <si>
    <t>800-1088</t>
  </si>
  <si>
    <t>298-1097</t>
  </si>
  <si>
    <t>298-1218</t>
  </si>
  <si>
    <t>700-923</t>
  </si>
  <si>
    <t>670-740</t>
  </si>
  <si>
    <t>298-580</t>
  </si>
  <si>
    <t>298-1010</t>
  </si>
  <si>
    <t>700-1228</t>
  </si>
  <si>
    <t>298-1258</t>
  </si>
  <si>
    <t>500-683</t>
  </si>
  <si>
    <t>683-709</t>
  </si>
  <si>
    <t>709-862</t>
  </si>
  <si>
    <t>400-602</t>
  </si>
  <si>
    <t>577-631</t>
  </si>
  <si>
    <t>298-479</t>
  </si>
  <si>
    <t>403-479</t>
  </si>
  <si>
    <t>500-912</t>
  </si>
  <si>
    <t>298-559</t>
  </si>
  <si>
    <t>298-490</t>
  </si>
  <si>
    <t>800-862</t>
  </si>
  <si>
    <t>400-771</t>
  </si>
  <si>
    <t>555-598</t>
  </si>
  <si>
    <t>458-503</t>
  </si>
  <si>
    <t>503-554</t>
  </si>
  <si>
    <t>413-526</t>
  </si>
  <si>
    <t>450-503</t>
  </si>
  <si>
    <t>503-555</t>
  </si>
  <si>
    <t>425-503</t>
  </si>
  <si>
    <t>1308-1773</t>
  </si>
  <si>
    <t>298-409</t>
  </si>
  <si>
    <t>298-427</t>
  </si>
  <si>
    <t>1088-1576</t>
  </si>
  <si>
    <t>1097-1575</t>
  </si>
  <si>
    <t>923-1509</t>
  </si>
  <si>
    <t>923-1463</t>
  </si>
  <si>
    <t>1010-1322</t>
  </si>
  <si>
    <t>1000-1922</t>
  </si>
  <si>
    <t>900-1800</t>
  </si>
  <si>
    <t>479-519</t>
  </si>
  <si>
    <t>479-520</t>
  </si>
  <si>
    <t>490-506</t>
  </si>
  <si>
    <t>490-512</t>
  </si>
  <si>
    <t>526-559</t>
  </si>
  <si>
    <t>555-613</t>
  </si>
  <si>
    <t>555-610</t>
  </si>
  <si>
    <t>800-1246</t>
  </si>
  <si>
    <t>1246-1939</t>
  </si>
  <si>
    <t>600-1017</t>
  </si>
  <si>
    <t>1017-2000</t>
  </si>
  <si>
    <t>800-2000</t>
  </si>
  <si>
    <t>700-1279</t>
  </si>
  <si>
    <t>600-950</t>
  </si>
  <si>
    <t>950-1293</t>
  </si>
  <si>
    <t>700-950</t>
  </si>
  <si>
    <t>1293-2000</t>
  </si>
  <si>
    <t>400-577</t>
  </si>
  <si>
    <t>577-604</t>
  </si>
  <si>
    <t>604-2000</t>
  </si>
  <si>
    <t>700-994</t>
  </si>
  <si>
    <t>994-1354</t>
  </si>
  <si>
    <t>1354-2000</t>
  </si>
  <si>
    <t>800-1482</t>
  </si>
  <si>
    <t>709-1482</t>
  </si>
  <si>
    <t>1482-2000</t>
  </si>
  <si>
    <t>700-912</t>
  </si>
  <si>
    <t>400-559</t>
  </si>
  <si>
    <t>506-2000</t>
  </si>
  <si>
    <t>298-526</t>
  </si>
  <si>
    <t>526-558</t>
  </si>
  <si>
    <t>400-526</t>
  </si>
  <si>
    <t>558-2000</t>
  </si>
  <si>
    <t>613-2000</t>
  </si>
  <si>
    <t>Crystalline Phase</t>
  </si>
  <si>
    <t>Liquid Phase</t>
  </si>
  <si>
    <t>Gas Phase</t>
  </si>
  <si>
    <t>Corrosion Products</t>
  </si>
  <si>
    <t>Solvent Chlorides</t>
  </si>
  <si>
    <t>Fuel Chlorides</t>
  </si>
  <si>
    <t>Fission Product Chlorides</t>
  </si>
  <si>
    <t>Corrosion Product Chlorides</t>
  </si>
  <si>
    <t>850-1033</t>
  </si>
  <si>
    <t>1033-1100</t>
  </si>
  <si>
    <t>Ref</t>
  </si>
  <si>
    <t>[37]</t>
  </si>
  <si>
    <t>[33]</t>
  </si>
  <si>
    <t>Alkaline Earth Metals Liquid Phase</t>
  </si>
  <si>
    <t>[62]</t>
  </si>
  <si>
    <t>[13]</t>
  </si>
  <si>
    <t>Meaning</t>
  </si>
  <si>
    <t>Un.</t>
  </si>
  <si>
    <t>Reference</t>
  </si>
  <si>
    <t>Uncertainty</t>
  </si>
  <si>
    <t>Enthalpy of Formation (kJ/mol)</t>
  </si>
  <si>
    <t>Absolute entropy (J/molK)</t>
  </si>
  <si>
    <t>Entropy of Formation (J/molK)</t>
  </si>
  <si>
    <t>Heat Capacity (J/molK)</t>
  </si>
  <si>
    <t>Entropy of Fusion (J/molK)</t>
  </si>
  <si>
    <t>Entropy of Vaporization (J/molK)</t>
  </si>
  <si>
    <t>Entropy of Sublimation (J/molK)</t>
  </si>
  <si>
    <t>B Un.</t>
  </si>
  <si>
    <t>A Un.</t>
  </si>
  <si>
    <t xml:space="preserve">Gibbs Free Energy of Formation (kJ/mol) value reported in the literature. </t>
  </si>
  <si>
    <t xml:space="preserve">Gibbs Free Energy of Formation (kJ/mol) value calculated in this work. </t>
  </si>
  <si>
    <t>Enthalpy of Fusion (kJ/mol)</t>
  </si>
  <si>
    <t>Enthalpy of Vaporization (kJ/mol)</t>
  </si>
  <si>
    <t>Enthalpy of Sublimation (kJ/mol)</t>
  </si>
  <si>
    <t>Abbreviations</t>
  </si>
  <si>
    <t>Color</t>
  </si>
  <si>
    <t>Colors</t>
  </si>
  <si>
    <t>Blue</t>
  </si>
  <si>
    <t>Green</t>
  </si>
  <si>
    <t>Purple</t>
  </si>
  <si>
    <t>Converted from bar to mmHg using eq. 5</t>
  </si>
  <si>
    <t xml:space="preserve">Converted from atm to mmHg using eq. 6 </t>
  </si>
  <si>
    <t>Orange</t>
  </si>
  <si>
    <t xml:space="preserve">Value recorded at 800 K </t>
  </si>
  <si>
    <t>Extrapolated from vapor pressure data</t>
  </si>
  <si>
    <t>Decomposes</t>
  </si>
  <si>
    <t>Red</t>
  </si>
  <si>
    <t>Pink</t>
  </si>
  <si>
    <t>Lime</t>
  </si>
  <si>
    <t>75-100</t>
  </si>
  <si>
    <t>Estimated Value</t>
  </si>
  <si>
    <t>Brown</t>
  </si>
  <si>
    <t>Author Name</t>
  </si>
  <si>
    <t>Alexander S. Pixler</t>
  </si>
  <si>
    <t>Colleen E. Kennedy</t>
  </si>
  <si>
    <t>Aaron J. Unger</t>
  </si>
  <si>
    <t>Vitaliy G. Goncharov</t>
  </si>
  <si>
    <t>Jeremy A. Jones</t>
  </si>
  <si>
    <t>Paul K. Andersen</t>
  </si>
  <si>
    <t>Department of Chemistry and Biochemistry, New Mexico State University, MSC 3C, PO Box 30001, Las Cruces, New Mexico, USA 88003</t>
  </si>
  <si>
    <t>TerraPower LLC, 15800 Northup Way, Bellevue, Washington, USA 98008</t>
  </si>
  <si>
    <t>Department of Chemical and Materials Engineering, New Mexico State University, MSC 3805, PO Box 30001, Las Cruces, New Mexico, USA 88003</t>
  </si>
  <si>
    <t>Cory J. Windorff*</t>
  </si>
  <si>
    <t>Author Information</t>
  </si>
  <si>
    <t>Contents</t>
  </si>
  <si>
    <t>Gas Phase VP</t>
  </si>
  <si>
    <t>Shomate Functions</t>
  </si>
  <si>
    <t>Sheet Name</t>
  </si>
  <si>
    <t>All collected data related to alkali and alkaline earth chlorides with references.</t>
  </si>
  <si>
    <t>All collected data related to actinide chlorides with references.</t>
  </si>
  <si>
    <t>All collected data related to main group, transition metal, and  rare earth chlorides with references.</t>
  </si>
  <si>
    <t>All collected data related to main group and transition metal chlorides with references.</t>
  </si>
  <si>
    <t>Thermodynamic functions to calculate molar heat capacities at various temperatures with references.</t>
  </si>
  <si>
    <t>Theoretical functions to calculate gas-phase partial vapor pressures for relevant chlorides.</t>
  </si>
  <si>
    <t>T (K) Range</t>
  </si>
  <si>
    <t>E</t>
  </si>
  <si>
    <t>Alkali Metals - Solid Phase</t>
  </si>
  <si>
    <t>298-883</t>
  </si>
  <si>
    <t>298-1073</t>
  </si>
  <si>
    <t>298-900</t>
  </si>
  <si>
    <t>900-1044</t>
  </si>
  <si>
    <t>298-743</t>
  </si>
  <si>
    <t>743-918</t>
  </si>
  <si>
    <t>Alkali Metals - Liquid Phase</t>
  </si>
  <si>
    <t>883-2000</t>
  </si>
  <si>
    <t>1074-2500</t>
  </si>
  <si>
    <t>1044-2000</t>
  </si>
  <si>
    <t>918-3000</t>
  </si>
  <si>
    <t>Alkali Metals - Gas Phase</t>
  </si>
  <si>
    <t>2000-6000</t>
  </si>
  <si>
    <t>2500-6000</t>
  </si>
  <si>
    <t>3000-6000</t>
  </si>
  <si>
    <t>Alkaline Earth Metals - Solid Phase</t>
  </si>
  <si>
    <t>298-1045</t>
  </si>
  <si>
    <t>1000-1147</t>
  </si>
  <si>
    <t>298-1198</t>
  </si>
  <si>
    <t>Alkaline Earth Metals - Liquid Phase</t>
  </si>
  <si>
    <t>688-2000</t>
  </si>
  <si>
    <t>987-2500</t>
  </si>
  <si>
    <t>1045-3000</t>
  </si>
  <si>
    <t>1147-3000</t>
  </si>
  <si>
    <t>1235-3000</t>
  </si>
  <si>
    <t>Alkaline Earth Metals - Gas Phase</t>
  </si>
  <si>
    <t>Phase</t>
  </si>
  <si>
    <t>Main Group - Solid Phase</t>
  </si>
  <si>
    <t>298-300.53</t>
  </si>
  <si>
    <t>Main Group - Liquid Phase</t>
  </si>
  <si>
    <t>298-800</t>
  </si>
  <si>
    <t>301-1000</t>
  </si>
  <si>
    <t>Main Group - Gas Phase</t>
  </si>
  <si>
    <t>800-6000</t>
  </si>
  <si>
    <t>1000-1500</t>
  </si>
  <si>
    <t>1000-6000</t>
  </si>
  <si>
    <t>Transition Metals - Solid Phase</t>
  </si>
  <si>
    <t>298-2000</t>
  </si>
  <si>
    <t>298-590</t>
  </si>
  <si>
    <t>Transition Metals - Liquid Phase</t>
  </si>
  <si>
    <t>1000-2000</t>
  </si>
  <si>
    <t>590-1500</t>
  </si>
  <si>
    <t>467-1200</t>
  </si>
  <si>
    <t>Transition Metals - Gas Phase</t>
  </si>
  <si>
    <t>298-6000</t>
  </si>
  <si>
    <t>1500-6000</t>
  </si>
  <si>
    <t>1200-6000</t>
  </si>
  <si>
    <t>298-465.7</t>
  </si>
  <si>
    <t>465.7-1500</t>
  </si>
  <si>
    <t>298-1500</t>
  </si>
  <si>
    <t>298-950</t>
  </si>
  <si>
    <t>298-577</t>
  </si>
  <si>
    <t>298-1013</t>
  </si>
  <si>
    <t>298-1100</t>
  </si>
  <si>
    <t>1100-1304</t>
  </si>
  <si>
    <t>298-703</t>
  </si>
  <si>
    <t>298-478.9</t>
  </si>
  <si>
    <t>298-489.7</t>
  </si>
  <si>
    <t>450-555</t>
  </si>
  <si>
    <t>298-555</t>
  </si>
  <si>
    <t>950-2000</t>
  </si>
  <si>
    <t>577-1500</t>
  </si>
  <si>
    <t>1304-1800</t>
  </si>
  <si>
    <t>703-3000</t>
  </si>
  <si>
    <t>478.9-800</t>
  </si>
  <si>
    <t>489.7-800</t>
  </si>
  <si>
    <t>526-1500</t>
  </si>
  <si>
    <t>555-1500</t>
  </si>
  <si>
    <t>1800-6000</t>
  </si>
  <si>
    <t>298-1400</t>
  </si>
  <si>
    <t>1400-6000</t>
  </si>
  <si>
    <t>Affiliations</t>
  </si>
  <si>
    <t>Calculated value using eqs. 7 and 11 at 298K</t>
  </si>
  <si>
    <t>Calculated value using eq. 10</t>
  </si>
  <si>
    <t>Turquoise</t>
  </si>
  <si>
    <t>Color Guide</t>
  </si>
  <si>
    <t>[58]</t>
  </si>
  <si>
    <t>[70]</t>
  </si>
  <si>
    <t>[61]</t>
  </si>
  <si>
    <t>[53]</t>
  </si>
  <si>
    <t>[38]</t>
  </si>
  <si>
    <r>
      <t>ΔH</t>
    </r>
    <r>
      <rPr>
        <i/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</si>
  <si>
    <r>
      <t>S</t>
    </r>
    <r>
      <rPr>
        <vertAlign val="superscript"/>
        <sz val="12"/>
        <color theme="1"/>
        <rFont val="Arial"/>
        <family val="2"/>
      </rPr>
      <t>o</t>
    </r>
  </si>
  <si>
    <r>
      <t>ΔS</t>
    </r>
    <r>
      <rPr>
        <i/>
        <vertAlign val="subscript"/>
        <sz val="12"/>
        <color theme="1"/>
        <rFont val="Arial"/>
        <family val="2"/>
      </rPr>
      <t>f</t>
    </r>
  </si>
  <si>
    <r>
      <t>ΔG</t>
    </r>
    <r>
      <rPr>
        <i/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(reported) </t>
    </r>
  </si>
  <si>
    <r>
      <t>ΔG</t>
    </r>
    <r>
      <rPr>
        <i/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(calculated) </t>
    </r>
  </si>
  <si>
    <r>
      <t>C</t>
    </r>
    <r>
      <rPr>
        <vertAlign val="subscript"/>
        <sz val="12"/>
        <color theme="1"/>
        <rFont val="Arial"/>
        <family val="2"/>
      </rPr>
      <t>p</t>
    </r>
  </si>
  <si>
    <r>
      <t>ΔH</t>
    </r>
    <r>
      <rPr>
        <vertAlign val="subscript"/>
        <sz val="12"/>
        <color theme="1"/>
        <rFont val="Arial"/>
        <family val="2"/>
      </rPr>
      <t>fus</t>
    </r>
  </si>
  <si>
    <r>
      <t>ΔS</t>
    </r>
    <r>
      <rPr>
        <vertAlign val="subscript"/>
        <sz val="12"/>
        <color theme="1"/>
        <rFont val="Arial"/>
        <family val="2"/>
      </rPr>
      <t>fus</t>
    </r>
  </si>
  <si>
    <r>
      <t>ΔH</t>
    </r>
    <r>
      <rPr>
        <vertAlign val="subscript"/>
        <sz val="12"/>
        <color theme="1"/>
        <rFont val="Arial"/>
        <family val="2"/>
      </rPr>
      <t>vap</t>
    </r>
  </si>
  <si>
    <r>
      <t>ΔS</t>
    </r>
    <r>
      <rPr>
        <vertAlign val="subscript"/>
        <sz val="12"/>
        <color theme="1"/>
        <rFont val="Arial"/>
        <family val="2"/>
      </rPr>
      <t>vap</t>
    </r>
  </si>
  <si>
    <r>
      <t>ΔH</t>
    </r>
    <r>
      <rPr>
        <vertAlign val="subscript"/>
        <sz val="12"/>
        <color theme="1"/>
        <rFont val="Arial"/>
        <family val="2"/>
      </rPr>
      <t>sub</t>
    </r>
  </si>
  <si>
    <r>
      <t>ΔS</t>
    </r>
    <r>
      <rPr>
        <vertAlign val="subscript"/>
        <sz val="12"/>
        <color theme="1"/>
        <rFont val="Arial"/>
        <family val="2"/>
      </rPr>
      <t>sub</t>
    </r>
  </si>
  <si>
    <r>
      <t>AlCl</t>
    </r>
    <r>
      <rPr>
        <vertAlign val="subscript"/>
        <sz val="12"/>
        <color theme="1"/>
        <rFont val="Arial"/>
        <family val="2"/>
      </rPr>
      <t>3</t>
    </r>
  </si>
  <si>
    <r>
      <t>Al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Cl</t>
    </r>
    <r>
      <rPr>
        <vertAlign val="subscript"/>
        <sz val="12"/>
        <color theme="1"/>
        <rFont val="Arial"/>
        <family val="2"/>
      </rPr>
      <t>6</t>
    </r>
  </si>
  <si>
    <r>
      <t>TiCl</t>
    </r>
    <r>
      <rPr>
        <vertAlign val="subscript"/>
        <sz val="12"/>
        <color theme="1"/>
        <rFont val="Arial"/>
        <family val="2"/>
      </rPr>
      <t>4</t>
    </r>
  </si>
  <si>
    <r>
      <t>TiCl</t>
    </r>
    <r>
      <rPr>
        <vertAlign val="subscript"/>
        <sz val="12"/>
        <color theme="1"/>
        <rFont val="Arial"/>
        <family val="2"/>
      </rPr>
      <t>2</t>
    </r>
  </si>
  <si>
    <r>
      <t>VCl</t>
    </r>
    <r>
      <rPr>
        <vertAlign val="subscript"/>
        <sz val="12"/>
        <color theme="1"/>
        <rFont val="Arial"/>
        <family val="2"/>
      </rPr>
      <t>4</t>
    </r>
  </si>
  <si>
    <r>
      <t>TiCl</t>
    </r>
    <r>
      <rPr>
        <vertAlign val="subscript"/>
        <sz val="12"/>
        <color theme="1"/>
        <rFont val="Arial"/>
        <family val="2"/>
      </rPr>
      <t>3</t>
    </r>
  </si>
  <si>
    <r>
      <t>CrCl</t>
    </r>
    <r>
      <rPr>
        <vertAlign val="subscript"/>
        <sz val="12"/>
        <color theme="1"/>
        <rFont val="Arial"/>
        <family val="2"/>
      </rPr>
      <t>2</t>
    </r>
  </si>
  <si>
    <r>
      <t>MnCl</t>
    </r>
    <r>
      <rPr>
        <vertAlign val="subscript"/>
        <sz val="12"/>
        <color theme="1"/>
        <rFont val="Arial"/>
        <family val="2"/>
      </rPr>
      <t>2</t>
    </r>
  </si>
  <si>
    <r>
      <t>VCl</t>
    </r>
    <r>
      <rPr>
        <vertAlign val="subscript"/>
        <sz val="12"/>
        <color theme="1"/>
        <rFont val="Arial"/>
        <family val="2"/>
      </rPr>
      <t>2</t>
    </r>
  </si>
  <si>
    <r>
      <t>FeCl</t>
    </r>
    <r>
      <rPr>
        <vertAlign val="subscript"/>
        <sz val="12"/>
        <color theme="1"/>
        <rFont val="Arial"/>
        <family val="2"/>
      </rPr>
      <t>2</t>
    </r>
  </si>
  <si>
    <r>
      <t>VCl</t>
    </r>
    <r>
      <rPr>
        <vertAlign val="subscript"/>
        <sz val="12"/>
        <color theme="1"/>
        <rFont val="Arial"/>
        <family val="2"/>
      </rPr>
      <t>3</t>
    </r>
  </si>
  <si>
    <r>
      <t>FeCl</t>
    </r>
    <r>
      <rPr>
        <vertAlign val="subscript"/>
        <sz val="12"/>
        <color theme="1"/>
        <rFont val="Arial"/>
        <family val="2"/>
      </rPr>
      <t>3</t>
    </r>
  </si>
  <si>
    <r>
      <t>CoCl</t>
    </r>
    <r>
      <rPr>
        <vertAlign val="subscript"/>
        <sz val="12"/>
        <color theme="1"/>
        <rFont val="Arial"/>
        <family val="2"/>
      </rPr>
      <t>2</t>
    </r>
  </si>
  <si>
    <r>
      <t>NiCl</t>
    </r>
    <r>
      <rPr>
        <vertAlign val="subscript"/>
        <sz val="12"/>
        <color theme="1"/>
        <rFont val="Arial"/>
        <family val="2"/>
      </rPr>
      <t>2</t>
    </r>
  </si>
  <si>
    <r>
      <t>CrCl</t>
    </r>
    <r>
      <rPr>
        <vertAlign val="subscript"/>
        <sz val="12"/>
        <color theme="1"/>
        <rFont val="Arial"/>
        <family val="2"/>
      </rPr>
      <t>3</t>
    </r>
  </si>
  <si>
    <r>
      <t>NbCl</t>
    </r>
    <r>
      <rPr>
        <vertAlign val="subscript"/>
        <sz val="12"/>
        <color theme="1"/>
        <rFont val="Arial"/>
        <family val="2"/>
      </rPr>
      <t>5</t>
    </r>
  </si>
  <si>
    <r>
      <t>TaCl</t>
    </r>
    <r>
      <rPr>
        <vertAlign val="subscript"/>
        <sz val="12"/>
        <color theme="1"/>
        <rFont val="Arial"/>
        <family val="2"/>
      </rPr>
      <t>5</t>
    </r>
  </si>
  <si>
    <r>
      <t>WCl</t>
    </r>
    <r>
      <rPr>
        <vertAlign val="subscript"/>
        <sz val="12"/>
        <color theme="1"/>
        <rFont val="Arial"/>
        <family val="2"/>
      </rPr>
      <t>5</t>
    </r>
  </si>
  <si>
    <r>
      <t>WCl</t>
    </r>
    <r>
      <rPr>
        <vertAlign val="subscript"/>
        <sz val="12"/>
        <color theme="1"/>
        <rFont val="Arial"/>
        <family val="2"/>
      </rPr>
      <t>6</t>
    </r>
  </si>
  <si>
    <r>
      <t>CuCl</t>
    </r>
    <r>
      <rPr>
        <vertAlign val="subscript"/>
        <sz val="12"/>
        <color theme="1"/>
        <rFont val="Arial"/>
        <family val="2"/>
      </rPr>
      <t>2</t>
    </r>
  </si>
  <si>
    <r>
      <t>NbCl</t>
    </r>
    <r>
      <rPr>
        <vertAlign val="subscript"/>
        <sz val="12"/>
        <color theme="1"/>
        <rFont val="Arial"/>
        <family val="2"/>
      </rPr>
      <t>3</t>
    </r>
  </si>
  <si>
    <r>
      <t>NbCl</t>
    </r>
    <r>
      <rPr>
        <vertAlign val="subscript"/>
        <sz val="12"/>
        <color theme="1"/>
        <rFont val="Arial"/>
        <family val="2"/>
      </rPr>
      <t>4</t>
    </r>
  </si>
  <si>
    <r>
      <t>Fe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Cl</t>
    </r>
    <r>
      <rPr>
        <vertAlign val="subscript"/>
        <sz val="12"/>
        <color theme="1"/>
        <rFont val="Arial"/>
        <family val="2"/>
      </rPr>
      <t>6</t>
    </r>
  </si>
  <si>
    <r>
      <t>TaCl</t>
    </r>
    <r>
      <rPr>
        <vertAlign val="subscript"/>
        <sz val="12"/>
        <color theme="1"/>
        <rFont val="Arial"/>
        <family val="2"/>
      </rPr>
      <t>3</t>
    </r>
  </si>
  <si>
    <r>
      <t>TaCl</t>
    </r>
    <r>
      <rPr>
        <vertAlign val="subscript"/>
        <sz val="12"/>
        <color theme="1"/>
        <rFont val="Arial"/>
        <family val="2"/>
      </rPr>
      <t>4</t>
    </r>
  </si>
  <si>
    <r>
      <t>WCl</t>
    </r>
    <r>
      <rPr>
        <vertAlign val="subscript"/>
        <sz val="12"/>
        <color theme="1"/>
        <rFont val="Arial"/>
        <family val="2"/>
      </rPr>
      <t>2</t>
    </r>
  </si>
  <si>
    <r>
      <t>WCl</t>
    </r>
    <r>
      <rPr>
        <vertAlign val="subscript"/>
        <sz val="12"/>
        <color theme="1"/>
        <rFont val="Arial"/>
        <family val="2"/>
      </rPr>
      <t>3</t>
    </r>
  </si>
  <si>
    <r>
      <t>WCl</t>
    </r>
    <r>
      <rPr>
        <vertAlign val="subscript"/>
        <sz val="12"/>
        <color theme="1"/>
        <rFont val="Arial"/>
        <family val="2"/>
      </rPr>
      <t>4</t>
    </r>
  </si>
  <si>
    <r>
      <t>WCl</t>
    </r>
    <r>
      <rPr>
        <vertAlign val="subscript"/>
        <sz val="12"/>
        <color theme="1"/>
        <rFont val="Arial"/>
        <family val="2"/>
      </rPr>
      <t xml:space="preserve">4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α</t>
    </r>
    <r>
      <rPr>
        <sz val="12"/>
        <color theme="1"/>
        <rFont val="Arial"/>
        <family val="2"/>
      </rPr>
      <t>)</t>
    </r>
  </si>
  <si>
    <r>
      <t>WCl</t>
    </r>
    <r>
      <rPr>
        <vertAlign val="subscript"/>
        <sz val="12"/>
        <color theme="1"/>
        <rFont val="Arial"/>
        <family val="2"/>
      </rPr>
      <t xml:space="preserve">4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β</t>
    </r>
    <r>
      <rPr>
        <sz val="12"/>
        <color theme="1"/>
        <rFont val="Arial"/>
        <family val="2"/>
      </rPr>
      <t>)</t>
    </r>
  </si>
  <si>
    <r>
      <t>(AlCl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</si>
  <si>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WCl</t>
    </r>
    <r>
      <rPr>
        <vertAlign val="sub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α</t>
    </r>
    <r>
      <rPr>
        <sz val="12"/>
        <color theme="1"/>
        <rFont val="Arial"/>
        <family val="2"/>
      </rPr>
      <t>)</t>
    </r>
  </si>
  <si>
    <r>
      <t>WCl</t>
    </r>
    <r>
      <rPr>
        <vertAlign val="sub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β</t>
    </r>
    <r>
      <rPr>
        <sz val="12"/>
        <color theme="1"/>
        <rFont val="Arial"/>
        <family val="2"/>
      </rPr>
      <t>)</t>
    </r>
  </si>
  <si>
    <r>
      <t>(TiCl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</si>
  <si>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(FeCl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</si>
  <si>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(FeCl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</si>
  <si>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Cu</t>
    </r>
    <r>
      <rPr>
        <vertAlign val="sub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Cl</t>
    </r>
    <r>
      <rPr>
        <vertAlign val="subscript"/>
        <sz val="12"/>
        <color theme="1"/>
        <rFont val="Arial"/>
        <family val="2"/>
      </rPr>
      <t>3</t>
    </r>
  </si>
  <si>
    <r>
      <t>(CoCl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</si>
  <si>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(CuCl)</t>
    </r>
    <r>
      <rPr>
        <vertAlign val="subscript"/>
        <sz val="12"/>
        <color theme="1"/>
        <rFont val="Arial"/>
        <family val="2"/>
      </rPr>
      <t>3</t>
    </r>
  </si>
  <si>
    <r>
      <t>(WCl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</si>
  <si>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AlCl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</si>
  <si>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AlCl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</si>
  <si>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(AlCl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</si>
  <si>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(AlCl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</si>
  <si>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TiCl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</si>
  <si>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TiCl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</si>
  <si>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VCl</t>
    </r>
    <r>
      <rPr>
        <b/>
        <vertAlign val="subscript"/>
        <sz val="12"/>
        <color rgb="FF40E0D0"/>
        <rFont val="Arial"/>
        <family val="2"/>
      </rPr>
      <t>2</t>
    </r>
  </si>
  <si>
    <r>
      <t>VCl</t>
    </r>
    <r>
      <rPr>
        <b/>
        <vertAlign val="subscript"/>
        <sz val="12"/>
        <color rgb="FF40E0D0"/>
        <rFont val="Arial"/>
        <family val="2"/>
      </rPr>
      <t>3</t>
    </r>
  </si>
  <si>
    <r>
      <t>CrCl</t>
    </r>
    <r>
      <rPr>
        <b/>
        <vertAlign val="subscript"/>
        <sz val="12"/>
        <color rgb="FF40E0D0"/>
        <rFont val="Arial"/>
        <family val="2"/>
      </rPr>
      <t>2</t>
    </r>
  </si>
  <si>
    <r>
      <t>CrCl</t>
    </r>
    <r>
      <rPr>
        <b/>
        <vertAlign val="subscript"/>
        <sz val="12"/>
        <color rgb="FF40E0D0"/>
        <rFont val="Arial"/>
        <family val="2"/>
      </rPr>
      <t>3</t>
    </r>
  </si>
  <si>
    <r>
      <t>MnCl</t>
    </r>
    <r>
      <rPr>
        <b/>
        <vertAlign val="subscript"/>
        <sz val="12"/>
        <color rgb="FF40E0D0"/>
        <rFont val="Arial"/>
        <family val="2"/>
      </rPr>
      <t>2</t>
    </r>
  </si>
  <si>
    <r>
      <t>NiCl</t>
    </r>
    <r>
      <rPr>
        <b/>
        <vertAlign val="subscript"/>
        <sz val="12"/>
        <color rgb="FF40E0D0"/>
        <rFont val="Arial"/>
        <family val="2"/>
      </rPr>
      <t>2</t>
    </r>
  </si>
  <si>
    <r>
      <t>CuCl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</si>
  <si>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CuCl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</si>
  <si>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CuCl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</si>
  <si>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NbCl</t>
    </r>
    <r>
      <rPr>
        <b/>
        <vertAlign val="subscript"/>
        <sz val="12"/>
        <color rgb="FF40E0D0"/>
        <rFont val="Arial"/>
        <family val="2"/>
      </rPr>
      <t>4</t>
    </r>
  </si>
  <si>
    <r>
      <t>TaCl</t>
    </r>
    <r>
      <rPr>
        <b/>
        <vertAlign val="subscript"/>
        <sz val="12"/>
        <color rgb="FF40E0D0"/>
        <rFont val="Arial"/>
        <family val="2"/>
      </rPr>
      <t>3</t>
    </r>
  </si>
  <si>
    <r>
      <t>TaCl</t>
    </r>
    <r>
      <rPr>
        <b/>
        <vertAlign val="subscript"/>
        <sz val="12"/>
        <color rgb="FF40E0D0"/>
        <rFont val="Arial"/>
        <family val="2"/>
      </rPr>
      <t>4</t>
    </r>
  </si>
  <si>
    <r>
      <t>TaCl</t>
    </r>
    <r>
      <rPr>
        <b/>
        <vertAlign val="subscript"/>
        <sz val="12"/>
        <color rgb="FF40E0D0"/>
        <rFont val="Arial"/>
        <family val="2"/>
      </rPr>
      <t>5</t>
    </r>
  </si>
  <si>
    <r>
      <t>WCl</t>
    </r>
    <r>
      <rPr>
        <b/>
        <vertAlign val="subscript"/>
        <sz val="12"/>
        <color rgb="FF40E0D0"/>
        <rFont val="Arial"/>
        <family val="2"/>
      </rPr>
      <t>2</t>
    </r>
  </si>
  <si>
    <r>
      <t>WCl</t>
    </r>
    <r>
      <rPr>
        <b/>
        <vertAlign val="subscript"/>
        <sz val="12"/>
        <color rgb="FF40E0D0"/>
        <rFont val="Arial"/>
        <family val="2"/>
      </rPr>
      <t>4</t>
    </r>
  </si>
  <si>
    <r>
      <t>WCl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(A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</si>
  <si>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WCl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(A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</si>
  <si>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WCl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(B)</t>
    </r>
  </si>
  <si>
    <r>
      <t>TiCl</t>
    </r>
    <r>
      <rPr>
        <b/>
        <vertAlign val="subscript"/>
        <sz val="12"/>
        <color rgb="FF40E0D0"/>
        <rFont val="Arial"/>
        <family val="2"/>
      </rPr>
      <t>4</t>
    </r>
  </si>
  <si>
    <r>
      <t>VCl</t>
    </r>
    <r>
      <rPr>
        <b/>
        <vertAlign val="subscript"/>
        <sz val="12"/>
        <color rgb="FF40E0D0"/>
        <rFont val="Arial"/>
        <family val="2"/>
      </rPr>
      <t>4</t>
    </r>
  </si>
  <si>
    <r>
      <t>NbCl</t>
    </r>
    <r>
      <rPr>
        <b/>
        <vertAlign val="subscript"/>
        <sz val="12"/>
        <color rgb="FF40E0D0"/>
        <rFont val="Arial"/>
        <family val="2"/>
      </rPr>
      <t>5</t>
    </r>
  </si>
  <si>
    <r>
      <t>WCl</t>
    </r>
    <r>
      <rPr>
        <b/>
        <vertAlign val="subscript"/>
        <sz val="12"/>
        <color rgb="FF40E0D0"/>
        <rFont val="Arial"/>
        <family val="2"/>
      </rPr>
      <t>6</t>
    </r>
  </si>
  <si>
    <r>
      <t>TiCl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</si>
  <si>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TiCl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</si>
  <si>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TiCl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</si>
  <si>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(TiCl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</si>
  <si>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(TiCl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</si>
  <si>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CrCl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</si>
  <si>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FeCl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</si>
  <si>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FeCl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</si>
  <si>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</si>
  <si>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</si>
  <si>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</si>
  <si>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FeCl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</si>
  <si>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FeCl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</si>
  <si>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</si>
  <si>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</si>
  <si>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(FeCl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</si>
  <si>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CoCl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</si>
  <si>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CoCl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</si>
  <si>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(CoCl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</si>
  <si>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(CoCl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</si>
  <si>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(CoCl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</si>
  <si>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CuCl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</si>
  <si>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(CuCl)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</si>
  <si>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(CuCl)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</si>
  <si>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(CuCl)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</si>
  <si>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(CuCl)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>)</t>
    </r>
  </si>
  <si>
    <r>
      <t>TaCl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</si>
  <si>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TaCl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</si>
  <si>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TaCl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</si>
  <si>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WCl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</si>
  <si>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WCl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</si>
  <si>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(WCl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</si>
  <si>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(WCl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</si>
  <si>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(WCl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</si>
  <si>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ΔH</t>
    </r>
    <r>
      <rPr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Un.</t>
    </r>
  </si>
  <si>
    <r>
      <t>S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Un.</t>
    </r>
  </si>
  <si>
    <r>
      <t>C</t>
    </r>
    <r>
      <rPr>
        <vertAlign val="subscript"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Un.</t>
    </r>
  </si>
  <si>
    <r>
      <t>SCl</t>
    </r>
    <r>
      <rPr>
        <vertAlign val="subscript"/>
        <sz val="12"/>
        <color theme="1"/>
        <rFont val="Arial"/>
        <family val="2"/>
      </rPr>
      <t>2</t>
    </r>
  </si>
  <si>
    <r>
      <t>SnCl</t>
    </r>
    <r>
      <rPr>
        <vertAlign val="subscript"/>
        <sz val="12"/>
        <color theme="1"/>
        <rFont val="Arial"/>
        <family val="2"/>
      </rPr>
      <t>2</t>
    </r>
  </si>
  <si>
    <r>
      <t>S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Cl</t>
    </r>
    <r>
      <rPr>
        <vertAlign val="subscript"/>
        <sz val="12"/>
        <color theme="1"/>
        <rFont val="Arial"/>
        <family val="2"/>
      </rPr>
      <t>2</t>
    </r>
  </si>
  <si>
    <r>
      <t>SbCl</t>
    </r>
    <r>
      <rPr>
        <vertAlign val="subscript"/>
        <sz val="12"/>
        <color theme="1"/>
        <rFont val="Arial"/>
        <family val="2"/>
      </rPr>
      <t>3</t>
    </r>
  </si>
  <si>
    <r>
      <t>SnCl</t>
    </r>
    <r>
      <rPr>
        <vertAlign val="subscript"/>
        <sz val="12"/>
        <color theme="1"/>
        <rFont val="Arial"/>
        <family val="2"/>
      </rPr>
      <t>4</t>
    </r>
  </si>
  <si>
    <r>
      <t>SbCl</t>
    </r>
    <r>
      <rPr>
        <vertAlign val="subscript"/>
        <sz val="12"/>
        <color theme="1"/>
        <rFont val="Arial"/>
        <family val="2"/>
      </rPr>
      <t>5</t>
    </r>
  </si>
  <si>
    <r>
      <t>TeCl</t>
    </r>
    <r>
      <rPr>
        <vertAlign val="subscript"/>
        <sz val="12"/>
        <color theme="1"/>
        <rFont val="Arial"/>
        <family val="2"/>
      </rPr>
      <t>2</t>
    </r>
  </si>
  <si>
    <r>
      <t>TeCl</t>
    </r>
    <r>
      <rPr>
        <vertAlign val="subscript"/>
        <sz val="12"/>
        <color theme="1"/>
        <rFont val="Arial"/>
        <family val="2"/>
      </rPr>
      <t>4</t>
    </r>
  </si>
  <si>
    <r>
      <t>ICl</t>
    </r>
    <r>
      <rPr>
        <vertAlign val="subscript"/>
        <sz val="12"/>
        <color theme="1"/>
        <rFont val="Arial"/>
        <family val="2"/>
      </rPr>
      <t>3</t>
    </r>
  </si>
  <si>
    <r>
      <t>ZrCl</t>
    </r>
    <r>
      <rPr>
        <vertAlign val="subscript"/>
        <sz val="12"/>
        <color theme="1"/>
        <rFont val="Arial"/>
        <family val="2"/>
      </rPr>
      <t>2</t>
    </r>
  </si>
  <si>
    <r>
      <t>ZrCl</t>
    </r>
    <r>
      <rPr>
        <vertAlign val="subscript"/>
        <sz val="12"/>
        <color theme="1"/>
        <rFont val="Arial"/>
        <family val="2"/>
      </rPr>
      <t>4</t>
    </r>
  </si>
  <si>
    <r>
      <t>ZrCl</t>
    </r>
    <r>
      <rPr>
        <vertAlign val="subscript"/>
        <sz val="12"/>
        <color theme="1"/>
        <rFont val="Arial"/>
        <family val="2"/>
      </rPr>
      <t>3</t>
    </r>
  </si>
  <si>
    <r>
      <t>MoCl</t>
    </r>
    <r>
      <rPr>
        <vertAlign val="subscript"/>
        <sz val="12"/>
        <color theme="1"/>
        <rFont val="Arial"/>
        <family val="2"/>
      </rPr>
      <t>4</t>
    </r>
  </si>
  <si>
    <r>
      <t>MoCl</t>
    </r>
    <r>
      <rPr>
        <vertAlign val="subscript"/>
        <sz val="12"/>
        <color theme="1"/>
        <rFont val="Arial"/>
        <family val="2"/>
      </rPr>
      <t>5</t>
    </r>
  </si>
  <si>
    <r>
      <t>MoCl</t>
    </r>
    <r>
      <rPr>
        <vertAlign val="subscript"/>
        <sz val="12"/>
        <color theme="1"/>
        <rFont val="Arial"/>
        <family val="2"/>
      </rPr>
      <t>2</t>
    </r>
  </si>
  <si>
    <r>
      <t>PdCl</t>
    </r>
    <r>
      <rPr>
        <vertAlign val="subscript"/>
        <sz val="12"/>
        <color theme="1"/>
        <rFont val="Arial"/>
        <family val="2"/>
      </rPr>
      <t>2</t>
    </r>
  </si>
  <si>
    <r>
      <t>MoCl</t>
    </r>
    <r>
      <rPr>
        <vertAlign val="subscript"/>
        <sz val="12"/>
        <color theme="1"/>
        <rFont val="Arial"/>
        <family val="2"/>
      </rPr>
      <t>3</t>
    </r>
  </si>
  <si>
    <r>
      <t>CdCl</t>
    </r>
    <r>
      <rPr>
        <vertAlign val="subscript"/>
        <sz val="12"/>
        <color theme="1"/>
        <rFont val="Arial"/>
        <family val="2"/>
      </rPr>
      <t>2</t>
    </r>
  </si>
  <si>
    <r>
      <t>TcCl</t>
    </r>
    <r>
      <rPr>
        <vertAlign val="subscript"/>
        <sz val="12"/>
        <color theme="1"/>
        <rFont val="Arial"/>
        <family val="2"/>
      </rPr>
      <t>4</t>
    </r>
  </si>
  <si>
    <r>
      <t>ScCl</t>
    </r>
    <r>
      <rPr>
        <vertAlign val="subscript"/>
        <sz val="12"/>
        <color theme="1"/>
        <rFont val="Arial"/>
        <family val="2"/>
      </rPr>
      <t>3</t>
    </r>
  </si>
  <si>
    <r>
      <t>TcCl</t>
    </r>
    <r>
      <rPr>
        <vertAlign val="subscript"/>
        <sz val="12"/>
        <color theme="1"/>
        <rFont val="Arial"/>
        <family val="2"/>
      </rPr>
      <t>5</t>
    </r>
  </si>
  <si>
    <r>
      <t>YCl</t>
    </r>
    <r>
      <rPr>
        <vertAlign val="subscript"/>
        <sz val="12"/>
        <color theme="1"/>
        <rFont val="Arial"/>
        <family val="2"/>
      </rPr>
      <t>3</t>
    </r>
  </si>
  <si>
    <r>
      <t>RuCl</t>
    </r>
    <r>
      <rPr>
        <vertAlign val="subscript"/>
        <sz val="12"/>
        <color theme="1"/>
        <rFont val="Arial"/>
        <family val="2"/>
      </rPr>
      <t>3</t>
    </r>
  </si>
  <si>
    <r>
      <t>LaCl</t>
    </r>
    <r>
      <rPr>
        <vertAlign val="subscript"/>
        <sz val="12"/>
        <color theme="1"/>
        <rFont val="Arial"/>
        <family val="2"/>
      </rPr>
      <t>2</t>
    </r>
  </si>
  <si>
    <r>
      <t>RhCl</t>
    </r>
    <r>
      <rPr>
        <vertAlign val="subscript"/>
        <sz val="12"/>
        <color theme="1"/>
        <rFont val="Arial"/>
        <family val="2"/>
      </rPr>
      <t>3</t>
    </r>
  </si>
  <si>
    <r>
      <t>LaCl</t>
    </r>
    <r>
      <rPr>
        <vertAlign val="subscript"/>
        <sz val="12"/>
        <color theme="1"/>
        <rFont val="Arial"/>
        <family val="2"/>
      </rPr>
      <t>3</t>
    </r>
  </si>
  <si>
    <r>
      <t>SeCl</t>
    </r>
    <r>
      <rPr>
        <vertAlign val="subscript"/>
        <sz val="12"/>
        <color theme="1"/>
        <rFont val="Arial"/>
        <family val="2"/>
      </rPr>
      <t>2</t>
    </r>
  </si>
  <si>
    <r>
      <t>CeCl</t>
    </r>
    <r>
      <rPr>
        <vertAlign val="subscript"/>
        <sz val="12"/>
        <color theme="1"/>
        <rFont val="Arial"/>
        <family val="2"/>
      </rPr>
      <t>2</t>
    </r>
  </si>
  <si>
    <r>
      <t>CeCl</t>
    </r>
    <r>
      <rPr>
        <vertAlign val="subscript"/>
        <sz val="12"/>
        <color theme="1"/>
        <rFont val="Arial"/>
        <family val="2"/>
      </rPr>
      <t>3</t>
    </r>
  </si>
  <si>
    <r>
      <t>PrCl</t>
    </r>
    <r>
      <rPr>
        <vertAlign val="subscript"/>
        <sz val="12"/>
        <color theme="1"/>
        <rFont val="Arial"/>
        <family val="2"/>
      </rPr>
      <t>2</t>
    </r>
  </si>
  <si>
    <r>
      <t>PrCl</t>
    </r>
    <r>
      <rPr>
        <vertAlign val="subscript"/>
        <sz val="12"/>
        <color theme="1"/>
        <rFont val="Arial"/>
        <family val="2"/>
      </rPr>
      <t>3</t>
    </r>
  </si>
  <si>
    <r>
      <t>NdCl</t>
    </r>
    <r>
      <rPr>
        <vertAlign val="subscript"/>
        <sz val="12"/>
        <color theme="1"/>
        <rFont val="Arial"/>
        <family val="2"/>
      </rPr>
      <t>2</t>
    </r>
  </si>
  <si>
    <r>
      <t>NdCl</t>
    </r>
    <r>
      <rPr>
        <vertAlign val="subscript"/>
        <sz val="12"/>
        <color theme="1"/>
        <rFont val="Arial"/>
        <family val="2"/>
      </rPr>
      <t>3</t>
    </r>
  </si>
  <si>
    <r>
      <t>PmCl</t>
    </r>
    <r>
      <rPr>
        <vertAlign val="subscript"/>
        <sz val="12"/>
        <color theme="1"/>
        <rFont val="Arial"/>
        <family val="2"/>
      </rPr>
      <t>2</t>
    </r>
  </si>
  <si>
    <r>
      <t>PmCl</t>
    </r>
    <r>
      <rPr>
        <vertAlign val="subscript"/>
        <sz val="12"/>
        <color theme="1"/>
        <rFont val="Arial"/>
        <family val="2"/>
      </rPr>
      <t>3</t>
    </r>
  </si>
  <si>
    <r>
      <t>SmCl</t>
    </r>
    <r>
      <rPr>
        <vertAlign val="subscript"/>
        <sz val="12"/>
        <color theme="1"/>
        <rFont val="Arial"/>
        <family val="2"/>
      </rPr>
      <t>2</t>
    </r>
  </si>
  <si>
    <r>
      <t>SmCl</t>
    </r>
    <r>
      <rPr>
        <vertAlign val="subscript"/>
        <sz val="12"/>
        <color theme="1"/>
        <rFont val="Arial"/>
        <family val="2"/>
      </rPr>
      <t>3</t>
    </r>
  </si>
  <si>
    <r>
      <t>EuCl</t>
    </r>
    <r>
      <rPr>
        <vertAlign val="subscript"/>
        <sz val="12"/>
        <color theme="1"/>
        <rFont val="Arial"/>
        <family val="2"/>
      </rPr>
      <t>2</t>
    </r>
  </si>
  <si>
    <r>
      <t>EuCl</t>
    </r>
    <r>
      <rPr>
        <vertAlign val="subscript"/>
        <sz val="12"/>
        <color theme="1"/>
        <rFont val="Arial"/>
        <family val="2"/>
      </rPr>
      <t>3</t>
    </r>
  </si>
  <si>
    <r>
      <t>GdCl</t>
    </r>
    <r>
      <rPr>
        <vertAlign val="subscript"/>
        <sz val="12"/>
        <color theme="1"/>
        <rFont val="Arial"/>
        <family val="2"/>
      </rPr>
      <t>3</t>
    </r>
  </si>
  <si>
    <r>
      <t>TbCl</t>
    </r>
    <r>
      <rPr>
        <vertAlign val="subscript"/>
        <sz val="12"/>
        <color theme="1"/>
        <rFont val="Arial"/>
        <family val="2"/>
      </rPr>
      <t>3</t>
    </r>
  </si>
  <si>
    <r>
      <t>DyCl</t>
    </r>
    <r>
      <rPr>
        <vertAlign val="subscript"/>
        <sz val="12"/>
        <color theme="1"/>
        <rFont val="Arial"/>
        <family val="2"/>
      </rPr>
      <t>3</t>
    </r>
  </si>
  <si>
    <r>
      <t>GdCl</t>
    </r>
    <r>
      <rPr>
        <vertAlign val="subscript"/>
        <sz val="12"/>
        <color theme="1"/>
        <rFont val="Arial"/>
        <family val="2"/>
      </rPr>
      <t>2</t>
    </r>
  </si>
  <si>
    <r>
      <t>HoCl</t>
    </r>
    <r>
      <rPr>
        <vertAlign val="subscript"/>
        <sz val="12"/>
        <color theme="1"/>
        <rFont val="Arial"/>
        <family val="2"/>
      </rPr>
      <t>3</t>
    </r>
  </si>
  <si>
    <r>
      <t>ErCl</t>
    </r>
    <r>
      <rPr>
        <vertAlign val="subscript"/>
        <sz val="12"/>
        <color theme="1"/>
        <rFont val="Arial"/>
        <family val="2"/>
      </rPr>
      <t>3</t>
    </r>
  </si>
  <si>
    <r>
      <t>TmCl</t>
    </r>
    <r>
      <rPr>
        <vertAlign val="subscript"/>
        <sz val="12"/>
        <color theme="1"/>
        <rFont val="Arial"/>
        <family val="2"/>
      </rPr>
      <t>3</t>
    </r>
  </si>
  <si>
    <r>
      <t>TbCl</t>
    </r>
    <r>
      <rPr>
        <vertAlign val="subscript"/>
        <sz val="12"/>
        <color theme="1"/>
        <rFont val="Arial"/>
        <family val="2"/>
      </rPr>
      <t>2</t>
    </r>
  </si>
  <si>
    <r>
      <t>YbCl</t>
    </r>
    <r>
      <rPr>
        <vertAlign val="subscript"/>
        <sz val="12"/>
        <color theme="1"/>
        <rFont val="Arial"/>
        <family val="2"/>
      </rPr>
      <t>2</t>
    </r>
  </si>
  <si>
    <r>
      <t>YbCl</t>
    </r>
    <r>
      <rPr>
        <vertAlign val="subscript"/>
        <sz val="12"/>
        <color theme="1"/>
        <rFont val="Arial"/>
        <family val="2"/>
      </rPr>
      <t>3</t>
    </r>
  </si>
  <si>
    <r>
      <t>LuCl</t>
    </r>
    <r>
      <rPr>
        <vertAlign val="subscript"/>
        <sz val="12"/>
        <color theme="1"/>
        <rFont val="Arial"/>
        <family val="2"/>
      </rPr>
      <t>3</t>
    </r>
  </si>
  <si>
    <r>
      <t>DyCl</t>
    </r>
    <r>
      <rPr>
        <vertAlign val="subscript"/>
        <sz val="12"/>
        <color theme="1"/>
        <rFont val="Arial"/>
        <family val="2"/>
      </rPr>
      <t>2</t>
    </r>
  </si>
  <si>
    <r>
      <t>MoCl</t>
    </r>
    <r>
      <rPr>
        <vertAlign val="subscript"/>
        <sz val="12"/>
        <color theme="1"/>
        <rFont val="Arial"/>
        <family val="2"/>
      </rPr>
      <t>6</t>
    </r>
  </si>
  <si>
    <r>
      <t>HoCl</t>
    </r>
    <r>
      <rPr>
        <vertAlign val="subscript"/>
        <sz val="12"/>
        <color theme="1"/>
        <rFont val="Arial"/>
        <family val="2"/>
      </rPr>
      <t>2</t>
    </r>
  </si>
  <si>
    <r>
      <t>ErCl</t>
    </r>
    <r>
      <rPr>
        <vertAlign val="subscript"/>
        <sz val="12"/>
        <color theme="1"/>
        <rFont val="Arial"/>
        <family val="2"/>
      </rPr>
      <t>2</t>
    </r>
  </si>
  <si>
    <r>
      <t>TmCl</t>
    </r>
    <r>
      <rPr>
        <vertAlign val="subscript"/>
        <sz val="12"/>
        <color theme="1"/>
        <rFont val="Arial"/>
        <family val="2"/>
      </rPr>
      <t>2</t>
    </r>
  </si>
  <si>
    <r>
      <t>LuCl</t>
    </r>
    <r>
      <rPr>
        <vertAlign val="subscript"/>
        <sz val="12"/>
        <color theme="1"/>
        <rFont val="Arial"/>
        <family val="2"/>
      </rPr>
      <t>2</t>
    </r>
  </si>
  <si>
    <r>
      <t>RuCl</t>
    </r>
    <r>
      <rPr>
        <vertAlign val="subscript"/>
        <sz val="12"/>
        <color theme="1"/>
        <rFont val="Arial"/>
        <family val="2"/>
      </rPr>
      <t>4</t>
    </r>
  </si>
  <si>
    <r>
      <t>LaCl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</si>
  <si>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CeCl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</si>
  <si>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EuCl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</si>
  <si>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GdCl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</si>
  <si>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TbCl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</si>
  <si>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DyCl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</si>
  <si>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HoCl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</si>
  <si>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ErCl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</si>
  <si>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TmCl</t>
    </r>
    <r>
      <rPr>
        <vertAlign val="subscript"/>
        <sz val="12"/>
        <color theme="1"/>
        <rFont val="Arial"/>
        <family val="2"/>
      </rPr>
      <t>2</t>
    </r>
    <r>
      <rPr>
        <sz val="11"/>
        <color theme="1"/>
        <rFont val="Aptos Narrow"/>
        <family val="2"/>
        <scheme val="minor"/>
      </rPr>
      <t/>
    </r>
  </si>
  <si>
    <r>
      <t>SnCl</t>
    </r>
    <r>
      <rPr>
        <b/>
        <vertAlign val="subscript"/>
        <sz val="12"/>
        <color rgb="FF40E0D0"/>
        <rFont val="Arial"/>
        <family val="2"/>
      </rPr>
      <t>2</t>
    </r>
  </si>
  <si>
    <r>
      <t>SbCl</t>
    </r>
    <r>
      <rPr>
        <b/>
        <vertAlign val="subscript"/>
        <sz val="12"/>
        <color rgb="FF40E0D0"/>
        <rFont val="Arial"/>
        <family val="2"/>
      </rPr>
      <t>3</t>
    </r>
  </si>
  <si>
    <r>
      <t>TeCl</t>
    </r>
    <r>
      <rPr>
        <b/>
        <vertAlign val="subscript"/>
        <sz val="12"/>
        <color rgb="FF40E0D0"/>
        <rFont val="Arial"/>
        <family val="2"/>
      </rPr>
      <t>2</t>
    </r>
  </si>
  <si>
    <r>
      <t>TeCl</t>
    </r>
    <r>
      <rPr>
        <b/>
        <vertAlign val="subscript"/>
        <sz val="12"/>
        <color rgb="FF40E0D0"/>
        <rFont val="Arial"/>
        <family val="2"/>
      </rPr>
      <t>4</t>
    </r>
  </si>
  <si>
    <r>
      <t>SCl</t>
    </r>
    <r>
      <rPr>
        <b/>
        <vertAlign val="subscript"/>
        <sz val="12"/>
        <color rgb="FF40E0D0"/>
        <rFont val="Arial"/>
        <family val="2"/>
      </rPr>
      <t>2</t>
    </r>
  </si>
  <si>
    <r>
      <t>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Cl</t>
    </r>
    <r>
      <rPr>
        <b/>
        <vertAlign val="subscript"/>
        <sz val="12"/>
        <color rgb="FF40E0D0"/>
        <rFont val="Arial"/>
        <family val="2"/>
      </rPr>
      <t>2</t>
    </r>
  </si>
  <si>
    <r>
      <t>SnCl</t>
    </r>
    <r>
      <rPr>
        <b/>
        <vertAlign val="subscript"/>
        <sz val="12"/>
        <color rgb="FF40E0D0"/>
        <rFont val="Arial"/>
        <family val="2"/>
      </rPr>
      <t>4</t>
    </r>
  </si>
  <si>
    <r>
      <t>SbCl</t>
    </r>
    <r>
      <rPr>
        <b/>
        <vertAlign val="subscript"/>
        <sz val="12"/>
        <color rgb="FF40E0D0"/>
        <rFont val="Arial"/>
        <family val="2"/>
      </rPr>
      <t>5</t>
    </r>
  </si>
  <si>
    <r>
      <t>SCl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</si>
  <si>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SCl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</si>
  <si>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</si>
  <si>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</si>
  <si>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SbCl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</si>
  <si>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SbCl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</si>
  <si>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ZrCl</t>
    </r>
    <r>
      <rPr>
        <b/>
        <vertAlign val="subscript"/>
        <sz val="12"/>
        <color rgb="FF40E0D0"/>
        <rFont val="Arial"/>
        <family val="2"/>
      </rPr>
      <t>2</t>
    </r>
  </si>
  <si>
    <r>
      <t>ZrCl</t>
    </r>
    <r>
      <rPr>
        <b/>
        <vertAlign val="subscript"/>
        <sz val="12"/>
        <color rgb="FF40E0D0"/>
        <rFont val="Arial"/>
        <family val="2"/>
      </rPr>
      <t>3</t>
    </r>
  </si>
  <si>
    <r>
      <t>ZrCl</t>
    </r>
    <r>
      <rPr>
        <b/>
        <vertAlign val="subscript"/>
        <sz val="12"/>
        <color rgb="FF40E0D0"/>
        <rFont val="Arial"/>
        <family val="2"/>
      </rPr>
      <t>4</t>
    </r>
  </si>
  <si>
    <r>
      <t>MoCl</t>
    </r>
    <r>
      <rPr>
        <b/>
        <vertAlign val="subscript"/>
        <sz val="12"/>
        <color rgb="FF40E0D0"/>
        <rFont val="Arial"/>
        <family val="2"/>
      </rPr>
      <t>2</t>
    </r>
  </si>
  <si>
    <r>
      <t>MoCl</t>
    </r>
    <r>
      <rPr>
        <b/>
        <vertAlign val="subscript"/>
        <sz val="12"/>
        <color rgb="FF40E0D0"/>
        <rFont val="Arial"/>
        <family val="2"/>
      </rPr>
      <t>3</t>
    </r>
  </si>
  <si>
    <r>
      <t>MoCl</t>
    </r>
    <r>
      <rPr>
        <b/>
        <vertAlign val="subscript"/>
        <sz val="12"/>
        <color rgb="FF40E0D0"/>
        <rFont val="Arial"/>
        <family val="2"/>
      </rPr>
      <t>4</t>
    </r>
  </si>
  <si>
    <r>
      <t>MoCl</t>
    </r>
    <r>
      <rPr>
        <b/>
        <vertAlign val="subscript"/>
        <sz val="12"/>
        <color rgb="FF40E0D0"/>
        <rFont val="Arial"/>
        <family val="2"/>
      </rPr>
      <t>5</t>
    </r>
  </si>
  <si>
    <r>
      <t>RuCl</t>
    </r>
    <r>
      <rPr>
        <b/>
        <vertAlign val="subscript"/>
        <sz val="12"/>
        <color rgb="FF40E0D0"/>
        <rFont val="Arial"/>
        <family val="2"/>
      </rPr>
      <t>3</t>
    </r>
  </si>
  <si>
    <r>
      <t>RhCl</t>
    </r>
    <r>
      <rPr>
        <b/>
        <vertAlign val="subscript"/>
        <sz val="12"/>
        <color rgb="FF40E0D0"/>
        <rFont val="Arial"/>
        <family val="2"/>
      </rPr>
      <t>3</t>
    </r>
  </si>
  <si>
    <r>
      <t>PdCl</t>
    </r>
    <r>
      <rPr>
        <b/>
        <vertAlign val="subscript"/>
        <sz val="12"/>
        <color rgb="FF40E0D0"/>
        <rFont val="Arial"/>
        <family val="2"/>
      </rPr>
      <t>2</t>
    </r>
  </si>
  <si>
    <r>
      <t>CdCl</t>
    </r>
    <r>
      <rPr>
        <b/>
        <vertAlign val="subscript"/>
        <sz val="12"/>
        <color rgb="FF40E0D0"/>
        <rFont val="Arial"/>
        <family val="2"/>
      </rPr>
      <t>2</t>
    </r>
  </si>
  <si>
    <r>
      <t>ZrCl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</si>
  <si>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ZrCl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</si>
  <si>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</si>
  <si>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</si>
  <si>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</si>
  <si>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</si>
  <si>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</si>
  <si>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</si>
  <si>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MoCl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</si>
  <si>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RuCl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</si>
  <si>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PdCl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</si>
  <si>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PdCl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</si>
  <si>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PdCl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</si>
  <si>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ScCl</t>
    </r>
    <r>
      <rPr>
        <b/>
        <vertAlign val="subscript"/>
        <sz val="12"/>
        <color rgb="FF40E0D0"/>
        <rFont val="Arial"/>
        <family val="2"/>
      </rPr>
      <t>3</t>
    </r>
  </si>
  <si>
    <r>
      <t>YCl</t>
    </r>
    <r>
      <rPr>
        <b/>
        <vertAlign val="subscript"/>
        <sz val="12"/>
        <color rgb="FF40E0D0"/>
        <rFont val="Arial"/>
        <family val="2"/>
      </rPr>
      <t>3</t>
    </r>
  </si>
  <si>
    <r>
      <t>LaCl</t>
    </r>
    <r>
      <rPr>
        <b/>
        <vertAlign val="subscript"/>
        <sz val="12"/>
        <color rgb="FF40E0D0"/>
        <rFont val="Arial"/>
        <family val="2"/>
      </rPr>
      <t>3</t>
    </r>
  </si>
  <si>
    <r>
      <t>CeCl</t>
    </r>
    <r>
      <rPr>
        <b/>
        <vertAlign val="subscript"/>
        <sz val="12"/>
        <color rgb="FF40E0D0"/>
        <rFont val="Arial"/>
        <family val="2"/>
      </rPr>
      <t>3</t>
    </r>
  </si>
  <si>
    <r>
      <t>PrCl</t>
    </r>
    <r>
      <rPr>
        <b/>
        <vertAlign val="subscript"/>
        <sz val="12"/>
        <color rgb="FF40E0D0"/>
        <rFont val="Arial"/>
        <family val="2"/>
      </rPr>
      <t>3</t>
    </r>
  </si>
  <si>
    <r>
      <t>NdCl</t>
    </r>
    <r>
      <rPr>
        <b/>
        <vertAlign val="subscript"/>
        <sz val="12"/>
        <color rgb="FF40E0D0"/>
        <rFont val="Arial"/>
        <family val="2"/>
      </rPr>
      <t>3</t>
    </r>
  </si>
  <si>
    <r>
      <t>SmCl</t>
    </r>
    <r>
      <rPr>
        <b/>
        <vertAlign val="subscript"/>
        <sz val="12"/>
        <color rgb="FF40E0D0"/>
        <rFont val="Arial"/>
        <family val="2"/>
      </rPr>
      <t>2</t>
    </r>
  </si>
  <si>
    <r>
      <t>SmCl</t>
    </r>
    <r>
      <rPr>
        <b/>
        <vertAlign val="subscript"/>
        <sz val="12"/>
        <color rgb="FF40E0D0"/>
        <rFont val="Arial"/>
        <family val="2"/>
      </rPr>
      <t>3</t>
    </r>
  </si>
  <si>
    <r>
      <t>EuCl</t>
    </r>
    <r>
      <rPr>
        <b/>
        <vertAlign val="subscript"/>
        <sz val="12"/>
        <color rgb="FF40E0D0"/>
        <rFont val="Arial"/>
        <family val="2"/>
      </rPr>
      <t>3</t>
    </r>
  </si>
  <si>
    <r>
      <t>GdCl</t>
    </r>
    <r>
      <rPr>
        <b/>
        <vertAlign val="subscript"/>
        <sz val="12"/>
        <color rgb="FF40E0D0"/>
        <rFont val="Arial"/>
        <family val="2"/>
      </rPr>
      <t>3</t>
    </r>
  </si>
  <si>
    <r>
      <t>TbCl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(B)</t>
    </r>
  </si>
  <si>
    <r>
      <t>DyCl</t>
    </r>
    <r>
      <rPr>
        <b/>
        <vertAlign val="subscript"/>
        <sz val="12"/>
        <color rgb="FF40E0D0"/>
        <rFont val="Arial"/>
        <family val="2"/>
      </rPr>
      <t>3</t>
    </r>
  </si>
  <si>
    <r>
      <t>HoCl</t>
    </r>
    <r>
      <rPr>
        <b/>
        <vertAlign val="subscript"/>
        <sz val="12"/>
        <color rgb="FF40E0D0"/>
        <rFont val="Arial"/>
        <family val="2"/>
      </rPr>
      <t>3</t>
    </r>
  </si>
  <si>
    <r>
      <t>ErCl</t>
    </r>
    <r>
      <rPr>
        <b/>
        <vertAlign val="subscript"/>
        <sz val="12"/>
        <color rgb="FF40E0D0"/>
        <rFont val="Arial"/>
        <family val="2"/>
      </rPr>
      <t>3</t>
    </r>
  </si>
  <si>
    <r>
      <t>TmCl</t>
    </r>
    <r>
      <rPr>
        <b/>
        <vertAlign val="subscript"/>
        <sz val="12"/>
        <color rgb="FF40E0D0"/>
        <rFont val="Arial"/>
        <family val="2"/>
      </rPr>
      <t>3</t>
    </r>
  </si>
  <si>
    <r>
      <t>YbCl</t>
    </r>
    <r>
      <rPr>
        <b/>
        <vertAlign val="subscript"/>
        <sz val="12"/>
        <color rgb="FF40E0D0"/>
        <rFont val="Arial"/>
        <family val="2"/>
      </rPr>
      <t>3</t>
    </r>
  </si>
  <si>
    <r>
      <t>TbCl</t>
    </r>
    <r>
      <rPr>
        <b/>
        <vertAlign val="subscript"/>
        <sz val="12"/>
        <color rgb="FF40E0D0"/>
        <rFont val="Arial"/>
        <family val="2"/>
      </rPr>
      <t>3</t>
    </r>
  </si>
  <si>
    <r>
      <t>ΔG</t>
    </r>
    <r>
      <rPr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Un.</t>
    </r>
  </si>
  <si>
    <r>
      <t>ΔH</t>
    </r>
    <r>
      <rPr>
        <vertAlign val="subscript"/>
        <sz val="12"/>
        <color theme="1"/>
        <rFont val="Arial"/>
        <family val="2"/>
      </rPr>
      <t>fus</t>
    </r>
    <r>
      <rPr>
        <sz val="12"/>
        <color theme="1"/>
        <rFont val="Arial"/>
        <family val="2"/>
      </rPr>
      <t xml:space="preserve"> Un.</t>
    </r>
  </si>
  <si>
    <r>
      <t>ΔH</t>
    </r>
    <r>
      <rPr>
        <vertAlign val="subscript"/>
        <sz val="12"/>
        <color theme="1"/>
        <rFont val="Arial"/>
        <family val="2"/>
      </rPr>
      <t>vap</t>
    </r>
    <r>
      <rPr>
        <sz val="12"/>
        <color theme="1"/>
        <rFont val="Arial"/>
        <family val="2"/>
      </rPr>
      <t xml:space="preserve"> Un.</t>
    </r>
  </si>
  <si>
    <r>
      <t>ΔS</t>
    </r>
    <r>
      <rPr>
        <vertAlign val="subscript"/>
        <sz val="12"/>
        <color theme="1"/>
        <rFont val="Arial"/>
        <family val="2"/>
      </rPr>
      <t>vap</t>
    </r>
    <r>
      <rPr>
        <sz val="12"/>
        <color theme="1"/>
        <rFont val="Arial"/>
        <family val="2"/>
      </rPr>
      <t xml:space="preserve"> Un.</t>
    </r>
  </si>
  <si>
    <r>
      <t>ΔH</t>
    </r>
    <r>
      <rPr>
        <vertAlign val="subscript"/>
        <sz val="12"/>
        <color theme="1"/>
        <rFont val="Arial"/>
        <family val="2"/>
      </rPr>
      <t>sub</t>
    </r>
    <r>
      <rPr>
        <sz val="12"/>
        <color theme="1"/>
        <rFont val="Arial"/>
        <family val="2"/>
      </rPr>
      <t xml:space="preserve"> Un.</t>
    </r>
  </si>
  <si>
    <r>
      <t>ΔS</t>
    </r>
    <r>
      <rPr>
        <vertAlign val="subscript"/>
        <sz val="12"/>
        <color theme="1"/>
        <rFont val="Arial"/>
        <family val="2"/>
      </rPr>
      <t>sub</t>
    </r>
    <r>
      <rPr>
        <sz val="12"/>
        <color theme="1"/>
        <rFont val="Arial"/>
        <family val="2"/>
      </rPr>
      <t xml:space="preserve"> Un.</t>
    </r>
  </si>
  <si>
    <r>
      <t>UCl</t>
    </r>
    <r>
      <rPr>
        <vertAlign val="subscript"/>
        <sz val="12"/>
        <color theme="1"/>
        <rFont val="Arial"/>
        <family val="2"/>
      </rPr>
      <t>3</t>
    </r>
  </si>
  <si>
    <r>
      <t>AcCl</t>
    </r>
    <r>
      <rPr>
        <vertAlign val="subscript"/>
        <sz val="12"/>
        <color theme="1"/>
        <rFont val="Arial"/>
        <family val="2"/>
      </rPr>
      <t>3</t>
    </r>
  </si>
  <si>
    <r>
      <t>NpCl</t>
    </r>
    <r>
      <rPr>
        <vertAlign val="subscript"/>
        <sz val="12"/>
        <color theme="1"/>
        <rFont val="Arial"/>
        <family val="2"/>
      </rPr>
      <t>3</t>
    </r>
  </si>
  <si>
    <r>
      <t>UCl</t>
    </r>
    <r>
      <rPr>
        <b/>
        <vertAlign val="subscript"/>
        <sz val="12"/>
        <color rgb="FF40E0D0"/>
        <rFont val="Arial"/>
        <family val="2"/>
      </rPr>
      <t>3</t>
    </r>
  </si>
  <si>
    <r>
      <t>PuCl</t>
    </r>
    <r>
      <rPr>
        <vertAlign val="subscript"/>
        <sz val="12"/>
        <color theme="1"/>
        <rFont val="Arial"/>
        <family val="2"/>
      </rPr>
      <t>3</t>
    </r>
  </si>
  <si>
    <r>
      <t>PuCl</t>
    </r>
    <r>
      <rPr>
        <b/>
        <vertAlign val="subscript"/>
        <sz val="12"/>
        <color rgb="FF40E0D0"/>
        <rFont val="Arial"/>
        <family val="2"/>
      </rPr>
      <t>3</t>
    </r>
  </si>
  <si>
    <r>
      <t>AmCl</t>
    </r>
    <r>
      <rPr>
        <vertAlign val="subscript"/>
        <sz val="12"/>
        <color theme="1"/>
        <rFont val="Arial"/>
        <family val="2"/>
      </rPr>
      <t>3</t>
    </r>
  </si>
  <si>
    <r>
      <t>CmCl</t>
    </r>
    <r>
      <rPr>
        <vertAlign val="subscript"/>
        <sz val="12"/>
        <color theme="1"/>
        <rFont val="Arial"/>
        <family val="2"/>
      </rPr>
      <t>3</t>
    </r>
  </si>
  <si>
    <r>
      <t>BkCl</t>
    </r>
    <r>
      <rPr>
        <vertAlign val="subscript"/>
        <sz val="12"/>
        <color theme="1"/>
        <rFont val="Arial"/>
        <family val="2"/>
      </rPr>
      <t>3</t>
    </r>
  </si>
  <si>
    <r>
      <t>ThCl</t>
    </r>
    <r>
      <rPr>
        <vertAlign val="subscript"/>
        <sz val="12"/>
        <color theme="1"/>
        <rFont val="Arial"/>
        <family val="2"/>
      </rPr>
      <t>4</t>
    </r>
  </si>
  <si>
    <r>
      <t>CfCl</t>
    </r>
    <r>
      <rPr>
        <vertAlign val="subscript"/>
        <sz val="12"/>
        <color theme="1"/>
        <rFont val="Arial"/>
        <family val="2"/>
      </rPr>
      <t>3</t>
    </r>
  </si>
  <si>
    <r>
      <t>EsCl</t>
    </r>
    <r>
      <rPr>
        <vertAlign val="subscript"/>
        <sz val="12"/>
        <color theme="1"/>
        <rFont val="Arial"/>
        <family val="2"/>
      </rPr>
      <t>3</t>
    </r>
  </si>
  <si>
    <r>
      <t>PaCl</t>
    </r>
    <r>
      <rPr>
        <vertAlign val="subscript"/>
        <sz val="12"/>
        <color theme="1"/>
        <rFont val="Arial"/>
        <family val="2"/>
      </rPr>
      <t>4</t>
    </r>
  </si>
  <si>
    <r>
      <t>FmCl</t>
    </r>
    <r>
      <rPr>
        <vertAlign val="subscript"/>
        <sz val="12"/>
        <color theme="1"/>
        <rFont val="Arial"/>
        <family val="2"/>
      </rPr>
      <t>3</t>
    </r>
  </si>
  <si>
    <r>
      <t>MdCl</t>
    </r>
    <r>
      <rPr>
        <vertAlign val="subscript"/>
        <sz val="12"/>
        <color theme="1"/>
        <rFont val="Arial"/>
        <family val="2"/>
      </rPr>
      <t>3</t>
    </r>
  </si>
  <si>
    <r>
      <t>UCl</t>
    </r>
    <r>
      <rPr>
        <vertAlign val="subscript"/>
        <sz val="12"/>
        <color theme="1"/>
        <rFont val="Arial"/>
        <family val="2"/>
      </rPr>
      <t>4</t>
    </r>
  </si>
  <si>
    <r>
      <t>NoCl</t>
    </r>
    <r>
      <rPr>
        <vertAlign val="subscript"/>
        <sz val="12"/>
        <color theme="1"/>
        <rFont val="Arial"/>
        <family val="2"/>
      </rPr>
      <t>3</t>
    </r>
  </si>
  <si>
    <r>
      <t>NpCl</t>
    </r>
    <r>
      <rPr>
        <vertAlign val="subscript"/>
        <sz val="12"/>
        <color theme="1"/>
        <rFont val="Arial"/>
        <family val="2"/>
      </rPr>
      <t>4</t>
    </r>
  </si>
  <si>
    <r>
      <t>ThCl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</t>
    </r>
    <r>
      <rPr>
        <b/>
        <i/>
        <sz val="12"/>
        <color rgb="FF40E0D0"/>
        <rFont val="Arial"/>
        <family val="2"/>
      </rPr>
      <t>α</t>
    </r>
    <r>
      <rPr>
        <b/>
        <sz val="12"/>
        <color rgb="FF40E0D0"/>
        <rFont val="Arial"/>
        <family val="2"/>
      </rPr>
      <t>)</t>
    </r>
  </si>
  <si>
    <r>
      <t>PuCl</t>
    </r>
    <r>
      <rPr>
        <vertAlign val="subscript"/>
        <sz val="12"/>
        <color theme="1"/>
        <rFont val="Arial"/>
        <family val="2"/>
      </rPr>
      <t>4</t>
    </r>
  </si>
  <si>
    <r>
      <t>ThCl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</t>
    </r>
    <r>
      <rPr>
        <b/>
        <i/>
        <sz val="12"/>
        <color rgb="FF40E0D0"/>
        <rFont val="Arial"/>
        <family val="2"/>
      </rPr>
      <t>β</t>
    </r>
    <r>
      <rPr>
        <b/>
        <sz val="12"/>
        <color rgb="FF40E0D0"/>
        <rFont val="Arial"/>
        <family val="2"/>
      </rPr>
      <t>)</t>
    </r>
  </si>
  <si>
    <r>
      <t>UCl</t>
    </r>
    <r>
      <rPr>
        <b/>
        <vertAlign val="subscript"/>
        <sz val="12"/>
        <color theme="9" tint="-0.249977111117893"/>
        <rFont val="Arial"/>
        <family val="2"/>
      </rPr>
      <t>4</t>
    </r>
  </si>
  <si>
    <r>
      <t>PaCl</t>
    </r>
    <r>
      <rPr>
        <vertAlign val="subscript"/>
        <sz val="12"/>
        <color theme="1"/>
        <rFont val="Arial"/>
        <family val="2"/>
      </rPr>
      <t>5</t>
    </r>
  </si>
  <si>
    <r>
      <t>UCl</t>
    </r>
    <r>
      <rPr>
        <vertAlign val="subscript"/>
        <sz val="12"/>
        <color theme="1"/>
        <rFont val="Arial"/>
        <family val="2"/>
      </rPr>
      <t>5</t>
    </r>
  </si>
  <si>
    <r>
      <t>UCl</t>
    </r>
    <r>
      <rPr>
        <b/>
        <vertAlign val="subscript"/>
        <sz val="12"/>
        <color rgb="FF40E0D0"/>
        <rFont val="Arial"/>
        <family val="2"/>
      </rPr>
      <t>4</t>
    </r>
  </si>
  <si>
    <r>
      <t>ThCl</t>
    </r>
    <r>
      <rPr>
        <vertAlign val="subscript"/>
        <sz val="12"/>
        <color theme="1"/>
        <rFont val="Arial"/>
        <family val="2"/>
      </rPr>
      <t xml:space="preserve">4 </t>
    </r>
    <r>
      <rPr>
        <sz val="12"/>
        <color theme="1"/>
        <rFont val="Arial"/>
        <family val="2"/>
      </rPr>
      <t>(</t>
    </r>
    <r>
      <rPr>
        <i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)</t>
    </r>
  </si>
  <si>
    <r>
      <t>UCl</t>
    </r>
    <r>
      <rPr>
        <vertAlign val="subscript"/>
        <sz val="12"/>
        <color theme="1"/>
        <rFont val="Arial"/>
        <family val="2"/>
      </rPr>
      <t>6</t>
    </r>
  </si>
  <si>
    <r>
      <t>ThCl</t>
    </r>
    <r>
      <rPr>
        <b/>
        <vertAlign val="subscript"/>
        <sz val="12"/>
        <color rgb="FF40E0D0"/>
        <rFont val="Arial"/>
        <family val="2"/>
      </rPr>
      <t>4</t>
    </r>
  </si>
  <si>
    <r>
      <t>UCl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 </t>
    </r>
  </si>
  <si>
    <r>
      <t>(UCl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 xml:space="preserve">2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</si>
  <si>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(UCl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</si>
  <si>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PuCl</t>
    </r>
    <r>
      <rPr>
        <b/>
        <vertAlign val="subscript"/>
        <sz val="12"/>
        <color rgb="FF40E0D0"/>
        <rFont val="Arial"/>
        <family val="2"/>
      </rPr>
      <t xml:space="preserve">4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</si>
  <si>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PuCl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</si>
  <si>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(UCl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</si>
  <si>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PaCl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(s)</t>
    </r>
  </si>
  <si>
    <r>
      <t>PaCl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(l)</t>
    </r>
  </si>
  <si>
    <r>
      <t>UCl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(s)</t>
    </r>
  </si>
  <si>
    <r>
      <t>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(s)</t>
    </r>
  </si>
  <si>
    <r>
      <t>PaCl</t>
    </r>
    <r>
      <rPr>
        <vertAlign val="sub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>(s)</t>
    </r>
  </si>
  <si>
    <r>
      <t>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(s - </t>
    </r>
    <r>
      <rPr>
        <b/>
        <i/>
        <sz val="12"/>
        <color rgb="FF40E0D0"/>
        <rFont val="Arial"/>
        <family val="2"/>
      </rPr>
      <t>α</t>
    </r>
    <r>
      <rPr>
        <b/>
        <sz val="12"/>
        <color rgb="FF40E0D0"/>
        <rFont val="Arial"/>
        <family val="2"/>
      </rPr>
      <t>)</t>
    </r>
  </si>
  <si>
    <r>
      <t>PaCl</t>
    </r>
    <r>
      <rPr>
        <vertAlign val="sub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>(g)</t>
    </r>
  </si>
  <si>
    <r>
      <t>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 xml:space="preserve"> (s - </t>
    </r>
    <r>
      <rPr>
        <b/>
        <i/>
        <sz val="12"/>
        <color rgb="FF40E0D0"/>
        <rFont val="Arial"/>
        <family val="2"/>
      </rPr>
      <t>β</t>
    </r>
    <r>
      <rPr>
        <b/>
        <sz val="12"/>
        <color rgb="FF40E0D0"/>
        <rFont val="Arial"/>
        <family val="2"/>
      </rPr>
      <t>)</t>
    </r>
  </si>
  <si>
    <r>
      <t>UCl</t>
    </r>
    <r>
      <rPr>
        <vertAlign val="sub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>(s)</t>
    </r>
  </si>
  <si>
    <r>
      <t>(UCl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 xml:space="preserve">2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</si>
  <si>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 xml:space="preserve">2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</si>
  <si>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UCl</t>
    </r>
    <r>
      <rPr>
        <vertAlign val="subscript"/>
        <sz val="12"/>
        <color theme="1"/>
        <rFont val="Arial"/>
        <family val="2"/>
      </rPr>
      <t xml:space="preserve">5 </t>
    </r>
    <r>
      <rPr>
        <sz val="12"/>
        <color theme="1"/>
        <rFont val="Arial"/>
        <family val="2"/>
      </rPr>
      <t>(g)</t>
    </r>
  </si>
  <si>
    <r>
      <t>(UCl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 xml:space="preserve">2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</si>
  <si>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(UCl</t>
    </r>
    <r>
      <rPr>
        <vertAlign val="sub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 xml:space="preserve">2 </t>
    </r>
    <r>
      <rPr>
        <sz val="12"/>
        <color theme="1"/>
        <rFont val="Arial"/>
        <family val="2"/>
      </rPr>
      <t>(g)</t>
    </r>
  </si>
  <si>
    <r>
      <t>(UCl</t>
    </r>
    <r>
      <rPr>
        <b/>
        <vertAlign val="subscript"/>
        <sz val="12"/>
        <color rgb="FF40E0D0"/>
        <rFont val="Arial"/>
        <family val="2"/>
      </rPr>
      <t>5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 xml:space="preserve">2 </t>
    </r>
    <r>
      <rPr>
        <b/>
        <sz val="12"/>
        <color rgb="FF40E0D0"/>
        <rFont val="Arial"/>
        <family val="2"/>
      </rPr>
      <t>(G</t>
    </r>
    <r>
      <rPr>
        <b/>
        <vertAlign val="subscript"/>
        <sz val="12"/>
        <color rgb="FF40E0D0"/>
        <rFont val="Arial"/>
        <family val="2"/>
      </rPr>
      <t>4</t>
    </r>
    <r>
      <rPr>
        <b/>
        <sz val="12"/>
        <color rgb="FF40E0D0"/>
        <rFont val="Arial"/>
        <family val="2"/>
      </rPr>
      <t>)</t>
    </r>
  </si>
  <si>
    <r>
      <t>UCl</t>
    </r>
    <r>
      <rPr>
        <vertAlign val="sub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(s)</t>
    </r>
  </si>
  <si>
    <r>
      <t>UCl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(s)</t>
    </r>
  </si>
  <si>
    <r>
      <t>UCl</t>
    </r>
    <r>
      <rPr>
        <vertAlign val="subscript"/>
        <sz val="12"/>
        <color theme="1"/>
        <rFont val="Arial"/>
        <family val="2"/>
      </rPr>
      <t xml:space="preserve">6 </t>
    </r>
    <r>
      <rPr>
        <sz val="12"/>
        <color theme="1"/>
        <rFont val="Arial"/>
        <family val="2"/>
      </rPr>
      <t>(g)</t>
    </r>
  </si>
  <si>
    <r>
      <t>UCl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(g)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</si>
  <si>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(s)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</si>
  <si>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</si>
  <si>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(S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</si>
  <si>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</si>
  <si>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</si>
  <si>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UCl</t>
    </r>
    <r>
      <rPr>
        <b/>
        <vertAlign val="subscript"/>
        <sz val="12"/>
        <color rgb="FF40E0D0"/>
        <rFont val="Arial"/>
        <family val="2"/>
      </rPr>
      <t>6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</si>
  <si>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WCl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α</t>
    </r>
  </si>
  <si>
    <r>
      <t>WCl</t>
    </r>
    <r>
      <rPr>
        <vertAlign val="sub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β</t>
    </r>
  </si>
  <si>
    <t>Converted from bar to mmHg using eq. 1</t>
  </si>
  <si>
    <t>(1)</t>
  </si>
  <si>
    <t>Converted from atm to mmHg using eq. 2</t>
  </si>
  <si>
    <t>(2)</t>
  </si>
  <si>
    <t>Calculated value using eqs. 3 and 4 at 298K</t>
  </si>
  <si>
    <t>(3)</t>
  </si>
  <si>
    <t>(4)</t>
  </si>
  <si>
    <t>Calculated value using eq. 5</t>
  </si>
  <si>
    <t>(5)</t>
  </si>
  <si>
    <t>[1, 2]</t>
  </si>
  <si>
    <t>[1]</t>
  </si>
  <si>
    <t>[1, 3]</t>
  </si>
  <si>
    <t>[4]</t>
  </si>
  <si>
    <t>[5]</t>
  </si>
  <si>
    <t>[6]</t>
  </si>
  <si>
    <t>[7]</t>
  </si>
  <si>
    <t>[1, 8]</t>
  </si>
  <si>
    <t>[1, 8, 9]</t>
  </si>
  <si>
    <t>[14]</t>
  </si>
  <si>
    <t>[1, 9]</t>
  </si>
  <si>
    <t>[8]</t>
  </si>
  <si>
    <t>[1, 10-12]</t>
  </si>
  <si>
    <t>[1, 8, 12]</t>
  </si>
  <si>
    <t>[10]</t>
  </si>
  <si>
    <t>[1, 6]</t>
  </si>
  <si>
    <r>
      <t xml:space="preserve"> (</t>
    </r>
    <r>
      <rPr>
        <b/>
        <i/>
        <sz val="12"/>
        <color theme="1"/>
        <rFont val="Arial"/>
        <family val="2"/>
      </rPr>
      <t>X = H, S</t>
    </r>
    <r>
      <rPr>
        <b/>
        <sz val="12"/>
        <color theme="1"/>
        <rFont val="Arial"/>
        <family val="2"/>
      </rPr>
      <t>)</t>
    </r>
  </si>
  <si>
    <r>
      <t>Under reduced pressure ca. 10</t>
    </r>
    <r>
      <rPr>
        <vertAlign val="superscript"/>
        <sz val="12"/>
        <color theme="1"/>
        <rFont val="Arial"/>
        <family val="2"/>
      </rPr>
      <t>-4</t>
    </r>
    <r>
      <rPr>
        <sz val="12"/>
        <color theme="1"/>
        <rFont val="Arial"/>
        <family val="2"/>
      </rPr>
      <t xml:space="preserve"> mmHg </t>
    </r>
  </si>
  <si>
    <r>
      <t>T</t>
    </r>
    <r>
      <rPr>
        <vertAlign val="subscript"/>
        <sz val="12"/>
        <color theme="1"/>
        <rFont val="Arial"/>
        <family val="2"/>
      </rPr>
      <t>M</t>
    </r>
  </si>
  <si>
    <r>
      <t>T</t>
    </r>
    <r>
      <rPr>
        <vertAlign val="subscript"/>
        <sz val="12"/>
        <color theme="1"/>
        <rFont val="Arial"/>
        <family val="2"/>
      </rPr>
      <t>B</t>
    </r>
  </si>
  <si>
    <r>
      <t>T</t>
    </r>
    <r>
      <rPr>
        <vertAlign val="subscript"/>
        <sz val="12"/>
        <color theme="1"/>
        <rFont val="Arial"/>
        <family val="2"/>
      </rPr>
      <t>sub</t>
    </r>
  </si>
  <si>
    <r>
      <t>BeCl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α</t>
    </r>
  </si>
  <si>
    <r>
      <t>CaCl</t>
    </r>
    <r>
      <rPr>
        <vertAlign val="subscript"/>
        <sz val="12"/>
        <color theme="1"/>
        <rFont val="Arial"/>
        <family val="2"/>
      </rPr>
      <t>2</t>
    </r>
  </si>
  <si>
    <r>
      <t>SrCl</t>
    </r>
    <r>
      <rPr>
        <vertAlign val="subscript"/>
        <sz val="12"/>
        <color theme="1"/>
        <rFont val="Arial"/>
        <family val="2"/>
      </rPr>
      <t>2</t>
    </r>
  </si>
  <si>
    <r>
      <t>BaCl</t>
    </r>
    <r>
      <rPr>
        <vertAlign val="subscript"/>
        <sz val="12"/>
        <color theme="1"/>
        <rFont val="Arial"/>
        <family val="2"/>
      </rPr>
      <t>2</t>
    </r>
  </si>
  <si>
    <r>
      <t>BeCl</t>
    </r>
    <r>
      <rPr>
        <vertAlign val="subscript"/>
        <sz val="12"/>
        <color theme="1"/>
        <rFont val="Arial"/>
        <family val="2"/>
      </rPr>
      <t>2</t>
    </r>
  </si>
  <si>
    <r>
      <t>MgCl</t>
    </r>
    <r>
      <rPr>
        <vertAlign val="subscript"/>
        <sz val="12"/>
        <color theme="1"/>
        <rFont val="Arial"/>
        <family val="2"/>
      </rPr>
      <t>2</t>
    </r>
  </si>
  <si>
    <r>
      <t>Extrapolated from thermodynamic data on AnCl</t>
    </r>
    <r>
      <rPr>
        <vertAlign val="subscript"/>
        <sz val="12"/>
        <color theme="1"/>
        <rFont val="Arial"/>
        <family val="2"/>
      </rPr>
      <t>4</t>
    </r>
    <r>
      <rPr>
        <sz val="12"/>
        <color theme="1"/>
        <rFont val="Arial"/>
        <family val="2"/>
      </rPr>
      <t xml:space="preserve"> (An = Th, U, Np)</t>
    </r>
  </si>
  <si>
    <r>
      <t>T</t>
    </r>
    <r>
      <rPr>
        <vertAlign val="subscript"/>
        <sz val="12"/>
        <color theme="1"/>
        <rFont val="Arial"/>
        <family val="2"/>
      </rPr>
      <t>M</t>
    </r>
    <r>
      <rPr>
        <sz val="12"/>
        <color theme="1"/>
        <rFont val="Arial"/>
        <family val="2"/>
      </rPr>
      <t xml:space="preserve"> Un.</t>
    </r>
  </si>
  <si>
    <r>
      <t>ΔG</t>
    </r>
    <r>
      <rPr>
        <i/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(reported)</t>
    </r>
  </si>
  <si>
    <r>
      <t>ΔG</t>
    </r>
    <r>
      <rPr>
        <i/>
        <vertAlign val="subscript"/>
        <sz val="12"/>
        <color theme="1"/>
        <rFont val="Arial"/>
        <family val="2"/>
      </rPr>
      <t>f</t>
    </r>
    <r>
      <rPr>
        <vertAlign val="superscript"/>
        <sz val="12"/>
        <color theme="1"/>
        <rFont val="Arial"/>
        <family val="2"/>
      </rPr>
      <t>o</t>
    </r>
    <r>
      <rPr>
        <sz val="12"/>
        <color theme="1"/>
        <rFont val="Arial"/>
        <family val="2"/>
      </rPr>
      <t xml:space="preserve"> (calculated)</t>
    </r>
  </si>
  <si>
    <r>
      <t>RaCl</t>
    </r>
    <r>
      <rPr>
        <vertAlign val="subscript"/>
        <sz val="12"/>
        <color theme="1"/>
        <rFont val="Arial"/>
        <family val="2"/>
      </rPr>
      <t>2</t>
    </r>
  </si>
  <si>
    <r>
      <t>(LiCl)</t>
    </r>
    <r>
      <rPr>
        <vertAlign val="subscript"/>
        <sz val="12"/>
        <color theme="1"/>
        <rFont val="Arial"/>
        <family val="2"/>
      </rPr>
      <t>2</t>
    </r>
  </si>
  <si>
    <r>
      <t>(LiCl)</t>
    </r>
    <r>
      <rPr>
        <vertAlign val="subscript"/>
        <sz val="12"/>
        <color theme="1"/>
        <rFont val="Arial"/>
        <family val="2"/>
      </rPr>
      <t>3</t>
    </r>
  </si>
  <si>
    <r>
      <t>LiCl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</si>
  <si>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LiCl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</si>
  <si>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(NaCl)</t>
    </r>
    <r>
      <rPr>
        <vertAlign val="subscript"/>
        <sz val="12"/>
        <color theme="1"/>
        <rFont val="Arial"/>
        <family val="2"/>
      </rPr>
      <t>2</t>
    </r>
  </si>
  <si>
    <r>
      <t>(LiCl)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</si>
  <si>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(LiCl)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</si>
  <si>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(KCl)</t>
    </r>
    <r>
      <rPr>
        <vertAlign val="subscript"/>
        <sz val="12"/>
        <color theme="1"/>
        <rFont val="Arial"/>
        <family val="2"/>
      </rPr>
      <t>2</t>
    </r>
  </si>
  <si>
    <r>
      <t>(LiCl)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</si>
  <si>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(LiCl)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</si>
  <si>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NaCl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</si>
  <si>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NaCl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</si>
  <si>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(NaCl)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</si>
  <si>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(NaCl)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</si>
  <si>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(NaCl)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</si>
  <si>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KCl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</si>
  <si>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KCl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</si>
  <si>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(KCl)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</si>
  <si>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(KCl)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</si>
  <si>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(KCl)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</si>
  <si>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CsCl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</si>
  <si>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CsCl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</si>
  <si>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(CsCl)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</si>
  <si>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(BeCl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</si>
  <si>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(CsCl)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</si>
  <si>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(CsCl)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</si>
  <si>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(MgCl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  <r>
      <rPr>
        <vertAlign val="subscript"/>
        <sz val="12"/>
        <color theme="1"/>
        <rFont val="Arial"/>
        <family val="2"/>
      </rPr>
      <t>2</t>
    </r>
  </si>
  <si>
    <r>
      <t>Be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Cl</t>
    </r>
    <r>
      <rPr>
        <vertAlign val="subscript"/>
        <sz val="12"/>
        <color theme="1"/>
        <rFont val="Arial"/>
        <family val="2"/>
      </rPr>
      <t>4</t>
    </r>
  </si>
  <si>
    <r>
      <t>MgCl</t>
    </r>
    <r>
      <rPr>
        <b/>
        <vertAlign val="subscript"/>
        <sz val="12"/>
        <color theme="9" tint="-0.249977111117893"/>
        <rFont val="Arial"/>
        <family val="2"/>
      </rPr>
      <t>2</t>
    </r>
  </si>
  <si>
    <r>
      <t>CaCl</t>
    </r>
    <r>
      <rPr>
        <b/>
        <vertAlign val="subscript"/>
        <sz val="12"/>
        <color rgb="FF40E0D0"/>
        <rFont val="Arial"/>
        <family val="2"/>
      </rPr>
      <t>2</t>
    </r>
  </si>
  <si>
    <r>
      <t>SrCl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(A)</t>
    </r>
  </si>
  <si>
    <r>
      <t>SrCl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(B)</t>
    </r>
  </si>
  <si>
    <r>
      <t>BaCl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(A)</t>
    </r>
  </si>
  <si>
    <r>
      <t>BaCl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(B)</t>
    </r>
  </si>
  <si>
    <r>
      <t>SrCl</t>
    </r>
    <r>
      <rPr>
        <b/>
        <vertAlign val="subscript"/>
        <sz val="12"/>
        <color rgb="FF40E0D0"/>
        <rFont val="Arial"/>
        <family val="2"/>
      </rPr>
      <t>2</t>
    </r>
  </si>
  <si>
    <r>
      <t>BaCl</t>
    </r>
    <r>
      <rPr>
        <b/>
        <vertAlign val="subscript"/>
        <sz val="12"/>
        <color rgb="FF40E0D0"/>
        <rFont val="Arial"/>
        <family val="2"/>
      </rPr>
      <t>2</t>
    </r>
  </si>
  <si>
    <r>
      <t>BeCl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</si>
  <si>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BeCl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</si>
  <si>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(BeCl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</si>
  <si>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(BeCl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</si>
  <si>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(BeCl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</si>
  <si>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</si>
  <si>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</si>
  <si>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</si>
  <si>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r>
      <t>(MgCl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1</t>
    </r>
    <r>
      <rPr>
        <b/>
        <sz val="12"/>
        <color rgb="FF40E0D0"/>
        <rFont val="Arial"/>
        <family val="2"/>
      </rPr>
      <t>)</t>
    </r>
  </si>
  <si>
    <r>
      <t>(MgCl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</si>
  <si>
    <r>
      <t>(MgCl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>)</t>
    </r>
    <r>
      <rPr>
        <b/>
        <vertAlign val="subscript"/>
        <sz val="12"/>
        <color rgb="FF40E0D0"/>
        <rFont val="Arial"/>
        <family val="2"/>
      </rPr>
      <t>2</t>
    </r>
    <r>
      <rPr>
        <b/>
        <sz val="12"/>
        <color rgb="FF40E0D0"/>
        <rFont val="Arial"/>
        <family val="2"/>
      </rPr>
      <t xml:space="preserve"> (G</t>
    </r>
    <r>
      <rPr>
        <b/>
        <vertAlign val="subscript"/>
        <sz val="12"/>
        <color rgb="FF40E0D0"/>
        <rFont val="Arial"/>
        <family val="2"/>
      </rPr>
      <t>3</t>
    </r>
    <r>
      <rPr>
        <b/>
        <sz val="12"/>
        <color rgb="FF40E0D0"/>
        <rFont val="Arial"/>
        <family val="2"/>
      </rPr>
      <t>)</t>
    </r>
  </si>
  <si>
    <t>Melting Point (°C)</t>
  </si>
  <si>
    <t>Boiling Point (°C)</t>
  </si>
  <si>
    <t>Sublimation Point (°C)</t>
  </si>
  <si>
    <r>
      <rPr>
        <b/>
        <sz val="12"/>
        <color theme="1"/>
        <rFont val="Arial"/>
        <family val="2"/>
      </rPr>
      <t>*Corresponding Author E-Mail Address:</t>
    </r>
    <r>
      <rPr>
        <sz val="12"/>
        <color theme="1"/>
        <rFont val="Arial"/>
        <family val="2"/>
      </rPr>
      <t xml:space="preserve"> windorff@nmsu.edu (C. J. Windorff)</t>
    </r>
  </si>
  <si>
    <t>[15]</t>
  </si>
  <si>
    <t>[1, 16]</t>
  </si>
  <si>
    <t>[17, 18]</t>
  </si>
  <si>
    <t>[1, 19, 20]</t>
  </si>
  <si>
    <t>[23]</t>
  </si>
  <si>
    <t>[24]</t>
  </si>
  <si>
    <t>[25]</t>
  </si>
  <si>
    <t>[21]</t>
  </si>
  <si>
    <t>[1, 19, 22]</t>
  </si>
  <si>
    <t>[1, 26]</t>
  </si>
  <si>
    <t>[27]</t>
  </si>
  <si>
    <t>[17, 19, 32]</t>
  </si>
  <si>
    <t>[1, 34, 35]</t>
  </si>
  <si>
    <t>[1, 19]</t>
  </si>
  <si>
    <t>[1, 3, 19, 36]</t>
  </si>
  <si>
    <t>[18]</t>
  </si>
  <si>
    <t>[39]</t>
  </si>
  <si>
    <t>[31]</t>
  </si>
  <si>
    <t>[40]</t>
  </si>
  <si>
    <t>[36]</t>
  </si>
  <si>
    <t>[41]</t>
  </si>
  <si>
    <t>[42]</t>
  </si>
  <si>
    <t>[43]</t>
  </si>
  <si>
    <t>[44]</t>
  </si>
  <si>
    <t>[45]</t>
  </si>
  <si>
    <t>[46]</t>
  </si>
  <si>
    <t>Divalent Actinides</t>
  </si>
  <si>
    <r>
      <t>AmCl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(⍺)</t>
    </r>
  </si>
  <si>
    <r>
      <t>AmCl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 (β)</t>
    </r>
  </si>
  <si>
    <t>[47]</t>
  </si>
  <si>
    <t>[48]</t>
  </si>
  <si>
    <t>[1, 6, 18]</t>
  </si>
  <si>
    <t>[6, 27]</t>
  </si>
  <si>
    <t>[18, 27]</t>
  </si>
  <si>
    <t>[27, 40]</t>
  </si>
  <si>
    <t>[29]</t>
  </si>
  <si>
    <t>[1, 28]</t>
  </si>
  <si>
    <t>[52]</t>
  </si>
  <si>
    <t>[55]</t>
  </si>
  <si>
    <t>[56]</t>
  </si>
  <si>
    <t>[60]</t>
  </si>
  <si>
    <t>[1, 62]</t>
  </si>
  <si>
    <t>[63]</t>
  </si>
  <si>
    <t>[59]</t>
  </si>
  <si>
    <t>[3]</t>
  </si>
  <si>
    <t>[19]</t>
  </si>
  <si>
    <t>[66]</t>
  </si>
  <si>
    <t>[67]</t>
  </si>
  <si>
    <t>[54]</t>
  </si>
  <si>
    <t>[57]</t>
  </si>
  <si>
    <t>[51]</t>
  </si>
  <si>
    <t>[71]</t>
  </si>
  <si>
    <t>Note: The given refrences numbers correspond to the Electronic Supporting Information document</t>
  </si>
  <si>
    <t>[18, 47]</t>
  </si>
  <si>
    <t>[27, 49]</t>
  </si>
  <si>
    <t>[1, 48]</t>
  </si>
  <si>
    <t>[1, 6, 48]</t>
  </si>
  <si>
    <t>[65]</t>
  </si>
  <si>
    <t>[68, 69]</t>
  </si>
  <si>
    <t>[50, 70]</t>
  </si>
  <si>
    <t>[6, 71]</t>
  </si>
  <si>
    <t>[50]</t>
  </si>
  <si>
    <t>[1, 66]</t>
  </si>
  <si>
    <t>[1, 50]</t>
  </si>
  <si>
    <t>[1, 53]</t>
  </si>
  <si>
    <t>[1, 56]</t>
  </si>
  <si>
    <t>[1, 58]</t>
  </si>
  <si>
    <t>[1, 61]</t>
  </si>
  <si>
    <t>[52, 62]</t>
  </si>
  <si>
    <t>[63, 64]</t>
  </si>
  <si>
    <t>[6, 52]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</si>
</sst>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i/>
      <vertAlign val="subscript"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b/>
      <sz val="12"/>
      <color rgb="FF7030A0"/>
      <name val="Arial"/>
      <family val="2"/>
    </font>
    <font>
      <b/>
      <sz val="12"/>
      <color rgb="FF00FF00"/>
      <name val="Arial"/>
      <family val="2"/>
    </font>
    <font>
      <b/>
      <sz val="12"/>
      <color rgb="FFFFC000"/>
      <name val="Arial"/>
      <family val="2"/>
    </font>
    <font>
      <i/>
      <sz val="12"/>
      <color theme="1"/>
      <name val="Arial"/>
      <family val="2"/>
    </font>
    <font>
      <b/>
      <sz val="12"/>
      <color rgb="FF40E0D0"/>
      <name val="Arial"/>
      <family val="2"/>
    </font>
    <font>
      <b/>
      <vertAlign val="subscript"/>
      <sz val="12"/>
      <color rgb="FF40E0D0"/>
      <name val="Arial"/>
      <family val="2"/>
    </font>
    <font>
      <b/>
      <sz val="12"/>
      <color rgb="FFCCCC00"/>
      <name val="Arial"/>
      <family val="2"/>
    </font>
    <font>
      <sz val="12"/>
      <name val="Arial"/>
      <family val="2"/>
    </font>
    <font>
      <b/>
      <sz val="12"/>
      <color rgb="FF5F331F"/>
      <name val="Arial"/>
      <family val="2"/>
    </font>
    <font>
      <b/>
      <i/>
      <sz val="12"/>
      <color rgb="FF40E0D0"/>
      <name val="Arial"/>
      <family val="2"/>
    </font>
    <font>
      <b/>
      <sz val="12"/>
      <color rgb="FF1C00EA"/>
      <name val="Arial"/>
      <family val="2"/>
    </font>
    <font>
      <b/>
      <sz val="12"/>
      <color theme="9" tint="-0.249977111117893"/>
      <name val="Arial"/>
      <family val="2"/>
    </font>
    <font>
      <b/>
      <vertAlign val="subscript"/>
      <sz val="12"/>
      <color theme="9" tint="-0.249977111117893"/>
      <name val="Arial"/>
      <family val="2"/>
    </font>
    <font>
      <b/>
      <sz val="12"/>
      <color rgb="FFFC0FC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0" xfId="0" quotePrefix="1" applyFont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3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0E0D0"/>
      <color rgb="FFCCCC00"/>
      <color rgb="FF00FFFF"/>
      <color rgb="FFF9F927"/>
      <color rgb="FF00FF00"/>
      <color rgb="FF5F331F"/>
      <color rgb="FFFC0FC0"/>
      <color rgb="FF1C00EA"/>
      <color rgb="FFCC99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674077</xdr:colOff>
      <xdr:row>35</xdr:row>
      <xdr:rowOff>87922</xdr:rowOff>
    </xdr:from>
    <xdr:to>
      <xdr:col>15</xdr:col>
      <xdr:colOff>579316</xdr:colOff>
      <xdr:row>38</xdr:row>
      <xdr:rowOff>10745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2514EB0-F248-2041-8B2E-CDE9D5FF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9308" y="8753230"/>
          <a:ext cx="4076700" cy="59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696058</xdr:colOff>
      <xdr:row>37</xdr:row>
      <xdr:rowOff>211665</xdr:rowOff>
    </xdr:from>
    <xdr:to>
      <xdr:col>15</xdr:col>
      <xdr:colOff>283797</xdr:colOff>
      <xdr:row>40</xdr:row>
      <xdr:rowOff>78478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B89A519-BDF7-FA47-B0DE-5753620A1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289" y="9326357"/>
          <a:ext cx="3759200" cy="579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83526</xdr:colOff>
      <xdr:row>40</xdr:row>
      <xdr:rowOff>65777</xdr:rowOff>
    </xdr:from>
    <xdr:to>
      <xdr:col>14</xdr:col>
      <xdr:colOff>228680</xdr:colOff>
      <xdr:row>42</xdr:row>
      <xdr:rowOff>48845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3F55CE15-3804-744B-8BA7-3A442710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988" y="9893623"/>
          <a:ext cx="2138077" cy="481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475761</xdr:colOff>
      <xdr:row>42</xdr:row>
      <xdr:rowOff>38424</xdr:rowOff>
    </xdr:from>
    <xdr:to>
      <xdr:col>13</xdr:col>
      <xdr:colOff>417103</xdr:colOff>
      <xdr:row>44</xdr:row>
      <xdr:rowOff>87921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B3202BF6-9A7D-B545-9CC9-4488DC75D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5223" y="10364501"/>
          <a:ext cx="1269957" cy="459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348762</xdr:colOff>
      <xdr:row>44</xdr:row>
      <xdr:rowOff>80104</xdr:rowOff>
    </xdr:from>
    <xdr:to>
      <xdr:col>13</xdr:col>
      <xdr:colOff>582247</xdr:colOff>
      <xdr:row>47</xdr:row>
      <xdr:rowOff>19539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865E1DE2-BD6B-B84A-B05D-1C149240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8224" y="10816489"/>
          <a:ext cx="1562100" cy="554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390769</xdr:colOff>
      <xdr:row>36</xdr:row>
      <xdr:rowOff>5291</xdr:rowOff>
    </xdr:from>
    <xdr:to>
      <xdr:col>9</xdr:col>
      <xdr:colOff>371230</xdr:colOff>
      <xdr:row>68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EB051A-9E75-3F2D-9884-67D009A89FCA}"/>
            </a:ext>
          </a:extLst>
        </xdr:cNvPr>
        <xdr:cNvSpPr txBox="1"/>
      </xdr:nvSpPr>
      <xdr:spPr>
        <a:xfrm>
          <a:off x="2829169" y="8920691"/>
          <a:ext cx="5181111" cy="799570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References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1.	J.R. Rumble, CRC Handbook of Chemistry and Physics 104th edn. (CRC Press/Taylor &amp; Francis, Boca Raton, FL, 2023)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2.	N. Termini, A. Birri, S. Henderson, N.D.B. Ezell, An Overview of the Molten Salt Thermal Properties Database–Thermophysical, Version 2.1.1 (MSTDB-TP v.2.1.1) (ORNL/TM--2023/2955), Oak Ridge National Laboratory, Oak Ridge, TN (2023) doi:https://doi.org/10.2172/1988348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3.	J.E. Macintyre, Dictionary of Inorganic Compounds 1st edn. (Chapman &amp; Hall, London, 1992)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4.	A.K. Lavruk︠h︡ina, A.A. Pozdni︠a︡kov, Analytical Chemistry of Technetium, Promethium, Astatine and Francium (Ann Arbor-Humphrey Science Publishers, Ann Arbor, MI, 1970)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5.	Smithells Metals Reference Book 8th edn. (Elsevier Science, Boston, 2003)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6.	O. Knacke, O. Kubaschewski, K. Hesselmann, Thermochemical Properties of Inorganic Substances 2nd edn. (Springer-Verlag, Berlin, 1991)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7.	E.E. Schrier, H.M. Clark, J. Phys. Chem. 67 (6), 1259 (1963) doi:https://doi.org/10.1021/j100800a023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8.	A.R. Ubbelohde, The Molten State of Matter: Melting and Crystal Structure (Wiley, New York, 1978)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9.	D.L. Hildenbrand, W.F. Hall, F. Ju, N.D. Potter, J. Chem. Phys. 40 (10), 2882 (2004) doi:https://doi.org/10.1063/1.1724921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10.	P. Li, P. Gao, Y. Liu, L.-M. Wang, J. Alloys Compd. 696, 754 (2017) doi:https://doi.org/10.1016/j.jallcom.2016.11.255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11.	C.T. Ewing, K.H. Stern, J. Phys. Chem. 77 (11), 1442 (1973) doi:https://doi.org/10.1021/j100630a024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12.	B.H. Zimm, J.E. Mayer, J. Chem. Phys. 12 (9), 362 (1944) doi:https://doi.org/10.1063/1.1723958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13.	H.W. Kirby, M.L. Salutsky, The Radiochemistry of Radium (The National Academies Press, Washington, DC, 1964)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14.	D.L. Hildenbrand, W.F. Hall, F. Ju, N.D. Potter, J. Chem. Phys. 40 (10), 2882 (1964) doi:https://doi.org/10.1063/1.1724921</a:t>
          </a:r>
        </a:p>
      </xdr:txBody>
    </xdr:sp>
    <xdr:clientData/>
  </xdr:twoCellAnchor>
  <xdr:twoCellAnchor>
    <xdr:from>
      <xdr:col>4</xdr:col>
      <xdr:colOff>108275</xdr:colOff>
      <xdr:row>24</xdr:row>
      <xdr:rowOff>239752</xdr:rowOff>
    </xdr:from>
    <xdr:to>
      <xdr:col>8</xdr:col>
      <xdr:colOff>31220</xdr:colOff>
      <xdr:row>27</xdr:row>
      <xdr:rowOff>94232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E223BB-F846-A647-9FE1-946C3C52F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813" y="6335752"/>
          <a:ext cx="4065099" cy="61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276795</xdr:colOff>
      <xdr:row>27</xdr:row>
      <xdr:rowOff>89998</xdr:rowOff>
    </xdr:from>
    <xdr:to>
      <xdr:col>7</xdr:col>
      <xdr:colOff>995932</xdr:colOff>
      <xdr:row>29</xdr:row>
      <xdr:rowOff>245573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95197E-A8DD-F445-906A-5F149DD0D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5333" y="6947998"/>
          <a:ext cx="3747599" cy="66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367037</xdr:colOff>
      <xdr:row>29</xdr:row>
      <xdr:rowOff>234093</xdr:rowOff>
    </xdr:from>
    <xdr:to>
      <xdr:col>7</xdr:col>
      <xdr:colOff>89958</xdr:colOff>
      <xdr:row>31</xdr:row>
      <xdr:rowOff>210810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D8C6CB-0B1F-8A4C-8C0A-89D60F911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652" y="7600093"/>
          <a:ext cx="1950306" cy="484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798349</xdr:colOff>
      <xdr:row>31</xdr:row>
      <xdr:rowOff>202345</xdr:rowOff>
    </xdr:from>
    <xdr:to>
      <xdr:col>6</xdr:col>
      <xdr:colOff>733262</xdr:colOff>
      <xdr:row>33</xdr:row>
      <xdr:rowOff>149428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2FF095-EE3E-6A4B-8187-B7FAE6CC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7964" y="8076345"/>
          <a:ext cx="1048606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544349</xdr:colOff>
      <xdr:row>33</xdr:row>
      <xdr:rowOff>135423</xdr:rowOff>
    </xdr:from>
    <xdr:to>
      <xdr:col>6</xdr:col>
      <xdr:colOff>987262</xdr:colOff>
      <xdr:row>35</xdr:row>
      <xdr:rowOff>130133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5F92127-BC31-D544-9667-6C833870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3964" y="8517423"/>
          <a:ext cx="1556606" cy="50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49</xdr:row>
      <xdr:rowOff>203851</xdr:rowOff>
    </xdr:from>
    <xdr:to>
      <xdr:col>10</xdr:col>
      <xdr:colOff>508000</xdr:colOff>
      <xdr:row>159</xdr:row>
      <xdr:rowOff>85725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BFE9BB1-9332-1444-86D5-89AEB25B4059}"/>
            </a:ext>
          </a:extLst>
        </xdr:cNvPr>
        <xdr:cNvSpPr txBox="1"/>
      </xdr:nvSpPr>
      <xdr:spPr>
        <a:xfrm>
          <a:off x="2952750" y="12338701"/>
          <a:ext cx="5565775" cy="248373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References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1.	J.R. Rumble, CRC Handbook of Chemistry and Physics 104th edn. (CRC Press/Taylor &amp; Francis, Boca Raton, FL, 2023)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2.	N. Termini, A. Birri, S. Henderson, N.D.B. Ezell, An Overview of the Molten Salt Thermal Properties Database–Thermophysical, Version 2.1.1 (MSTDB-TP v.2.1.1) (ORNL/TM--2023/2955), Oak Ridge National Laboratory, Oak Ridge, TN (2023) doi:https://doi.org/10.2172/1988348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3.	J.E. Macintyre, Dictionary of Inorganic Compounds 1st edn. (Chapman &amp; Hall, London, 1992)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4.	A.K. Lavruk︠h︡ina, A.A. Pozdni︠a︡kov, Analytical Chemistry of Technetium, Promethium, Astatine and Francium (Ann Arbor-Humphrey Science Publishers, Ann Arbor, MI, 1970)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5.	Smithells Metals Reference Book 8th edn. (Elsevier Science, Boston, 2003)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6.	O. Knacke, O. Kubaschewski, K. Hesselmann, Thermochemical Properties of Inorganic Substances 2nd edn. (Springer-Verlag, Berlin, 1991)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15.	S. Fried, F. Hagemann, W.H. Zachariasen, J. Am. Chem. Soc. 72 (2), 771 (1950) doi:https://doi.org/10.1021/ja01158a034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16.	D. Brown, J. Edwards, J. Chem. Soc., Dalton Trans.  (16), 1757 (1972) doi:http://dx.doi.org/10.1039/DT9720001757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17.	Chemistry of the Elements 2nd edn. (Butterworth-Heinemann, Burlington, MA, 1997)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18.	J.J. Katz, I. Sheft, In Advances in Inorganic Chemistry and Radiochemistry, ed. by H.J. Emeleus, A.G. Sharpe (Academic Press, New York, 1960), pp. 195–236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19.	B.J. Riley, J. McFarlane, G. DelCul, J.D. Vienna, C.I. Contescu, L.M. Hay, A.V. Savino, H.E. Adkins, Identification of potential waste processing and waste form options for molten salt reactors, Oak Ridge National Laboratory, Oak Ridge, TN (2018) doi:https://doi.org/10.2172/1543229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20.	E.K. Hyde, G.T. Seaborg, The transuranium elements (UCRL–3312), Lawrence Berkeley National Laboratory, Berkeley, CA (1956) doi:https://escholarship.org/uc/item/56h2r51f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21.	J.H. Burns, J.R. Peterson, Acta Crystallogr., Sect. B 26 (11), 1885 (1970) doi:https://doi.org/10.1107/S0567740870005083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22.	R.G. Pappalardo, W.T. Carnall, P.R. Fields, J. Chem. Phys. 51 (3), 1182 (1969) doi:https://doi.org/10.1063/1.1672121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23.	J.R. Peterson, J.H. Burns, J. Inorg. Nucl. Chem. 35 (5), 1525 (1973) doi:https://doi.org/10.1016/0022-1902(73)80241-6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24.	J.H. Burns, J.R. Peterson, R.D. Baybarz, J. Inorg. Nucl. Chem. 35 (4), 1171 (1973) doi:https://doi.org/10.1016/0022-1902(73)80189-7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25.	D.K. Fujita, B.B. Cunningham, T.C. Parsons, Inorg. Nucl. Chem. Letters 5 (4), 307 (1969) doi:https://doi.org/10.1016/0020-1650(69)80203-5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26.	W. Fischer, R. Gewehr, H. Wingchen, Z. Anorg. Allg. Chem. 242 (2), 161 (1939) doi:https://doi.org/10.1002/zaac.19392420206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27.	R.J.M. Konings, L.R. Morss, J. Fuger, In The Chemistry of the Actinide and Transactinide Elements, ed. by L.R. Morss, N.M. Edelstein, J. Fuger (Springer Netherlands, Dordrecht, 2011), pp. 2113–2224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28.	J.R. Morrey, Inorg. Chem. 2 (1), 163 (1963) doi:https://doi.org/10.1021/ic50005a042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29.	O. Johnson, T. Butler, J. Powell, R. Nottorf, A summary of the properties, preparation, and purification of the anhydrous chlorides and bromides of uranium. Part A. Uranium chlorides. Part B. Uranium bromides (CC-1974), University of Chicago Metallurgical Laboratory, Chicago, IL (1944) doi:https://doi.org/10.2172/4344739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30.	M.E. Mueller, The vapor pressure of uranium halides (AECD–2029), Radiation Laboratory of University of California, Berkeley, CA (1948) doi:https://doi.org/10.2172/4440808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31.	Summary report April, May, and June 1952 Chemisty division section C-I, Argonne National Laboratory, Argonne, IL (1952) doi:https://doi.org/10.2172/12462576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32.	D.W. Osborne, Chemistry division, section C–I summary report for April, May, and June, 1952, Argonne National Laboratory, Argonne, IL (1952) doi:https://digital.library.unt.edu/ark:/67531/metadc1257335/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33.	R. Benz, J. Inorg. Nucl. Chem. 24 (10), 1191 (1962) doi:https://doi.org/10.1016/0022-1902(62)80192-4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34.	A.V. Grosse, M.S. Agruss, J. Am. Chem. Soc. 56 (10), 2200 (1934) doi:https://doi.org/10.1021/ja01325a507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35.	D. Brown, G. De Paoli, B. Whittaker, J. Chem. Soc., Dalton Trans.  (14), 1336 (1976) doi:http://dx.doi.org/10.1039/DT9760001336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36.	D. Brown, Halides of the Lanthanides and Actinides (Wiley, London, 1968)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37.	B. Eichler, Herstellung von reinem wasserfreien Plutonium-(III)-chlorid durch Chlorierung von Plutoniurndioxid mit Tetrachlorkohlenstoff und Verflüchtigung im Chlorstrom (ZFK–191), ZfK Rossendorf, Deutsche Akademie der Wissenschaften zu Berlin Zentralinstitut für Kernforschung Rossendorf (1969) 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38.	J.R. Morrey, D.G. Carter, J.B. Gruber, J. Chem. Phys. 46 (2), 804 (1967) doi:https://doi.org/10.1063/1.1840743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39.	I. Grenthe, J. Drożdżyński, T. Fujino, E.C. Buck, T.E. Albrecht-Schmitt, S.F. Wolf, In The Chemistry of the Actinide and Transactinide Elements, ed. by L.R. Morss, N.M. Edelstein, J. Fuger (Springer Netherlands, Dordrecht, 2011), pp. 253–698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40.	F. Weigel, G. Hoffmann, N.T. Meer, Radiochim. Acta 11 (3–4), 210 (1969) doi:https://doi.org/10.1524/ract.1969.11.34.210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41.	I. Grenthe, X. Gaona, A.V. Playnusov, L. Rao, W.H. Runde, B. Grambow, R.J.M. Konings, A.L. Smith, E.E. Moore, Second update on the chemical thermodynamics of uranium, neptunium, plutonium, americium and technetium (OECD Publications, Paris, 2020)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42.	G.J. Lumetta, M.C. Thompson, R.A. Penneman, P.G. Eller, In The Chemistry of the Actinide and Transactinide Elements, ed. by L.R. Morss, N.M. Edelstein, J. Fuger (Springer Netherlands, Dordrecht, 2011), pp. 1397–1443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43.	R.G. Haire, In The Chemistry of the Actinide and Transactinide Elements, ed. by L.R. Morss, N.M. Edelstein, J. Fuger (Springer Netherlands, Dordrecht, 2011), pp. 1499–1576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44.	M.H. Rand, J. Fuger, I. Grenthe, V. Neck, D. Rai, Chemical Thermodynamics of Thorium (OECD Publications, Paris, 2008)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45.	M.W.M. Hisham, S.W. Benson, J. Phys. Chem. 91 (13), 3631 (1987) doi:https://doi.org/10.1021/j100297a033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46.	Standard Potentials in Aqueous Solution (Routledge, New York, 1985)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47.	P. Masset, R.J.M. Konings, R. Malmbeck, J. Serp, J.-P. Glatz, J. Nucl. Mater. 344 (1), 173 (2005) doi:https://doi.org/10.1016/j.jnucmat.2005.04.038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48.	D. Bradley, The preparation and properties of the chlorides of uranium, plutonium, and thorium and of the fission product chlorides, Great Britain Atomic Energy Research Establishment, Harwell, U.K. (1957) 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49.	D.M. Gruen, R.L. McBeth, S.M. Fried, J. Inorg. Nucl. Chem. 28, 227 (1976) doi:https://doi.org/10.1016/0022-1902(76)80634-3</a:t>
          </a:r>
        </a:p>
      </xdr:txBody>
    </xdr:sp>
    <xdr:clientData/>
  </xdr:twoCellAnchor>
  <xdr:twoCellAnchor>
    <xdr:from>
      <xdr:col>4</xdr:col>
      <xdr:colOff>312615</xdr:colOff>
      <xdr:row>38</xdr:row>
      <xdr:rowOff>244230</xdr:rowOff>
    </xdr:from>
    <xdr:to>
      <xdr:col>9</xdr:col>
      <xdr:colOff>10868</xdr:colOff>
      <xdr:row>41</xdr:row>
      <xdr:rowOff>98710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3F382E21-8DAD-EE46-B25E-7474AC7C5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0923" y="9896230"/>
          <a:ext cx="4065099" cy="61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481135</xdr:colOff>
      <xdr:row>41</xdr:row>
      <xdr:rowOff>94476</xdr:rowOff>
    </xdr:from>
    <xdr:to>
      <xdr:col>8</xdr:col>
      <xdr:colOff>711811</xdr:colOff>
      <xdr:row>43</xdr:row>
      <xdr:rowOff>250051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F5F84DC5-D4A0-7B4C-B662-12FF26DE2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443" y="10508476"/>
          <a:ext cx="3747599" cy="66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483454</xdr:colOff>
      <xdr:row>43</xdr:row>
      <xdr:rowOff>238571</xdr:rowOff>
    </xdr:from>
    <xdr:to>
      <xdr:col>7</xdr:col>
      <xdr:colOff>655760</xdr:colOff>
      <xdr:row>45</xdr:row>
      <xdr:rowOff>215288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0A4A972-32D5-ED49-A575-0C0CDBA3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0762" y="11160571"/>
          <a:ext cx="1950306" cy="484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25766</xdr:colOff>
      <xdr:row>45</xdr:row>
      <xdr:rowOff>206823</xdr:rowOff>
    </xdr:from>
    <xdr:to>
      <xdr:col>7</xdr:col>
      <xdr:colOff>185372</xdr:colOff>
      <xdr:row>47</xdr:row>
      <xdr:rowOff>153906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BD19324-99A2-4141-9D7A-67AB8EE8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2074" y="11636823"/>
          <a:ext cx="1048606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660766</xdr:colOff>
      <xdr:row>47</xdr:row>
      <xdr:rowOff>139901</xdr:rowOff>
    </xdr:from>
    <xdr:to>
      <xdr:col>7</xdr:col>
      <xdr:colOff>439372</xdr:colOff>
      <xdr:row>49</xdr:row>
      <xdr:rowOff>134611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5525A4C-D1BD-EC4F-B6E0-CD55984B3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074" y="12077901"/>
          <a:ext cx="1556606" cy="50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162121</xdr:colOff>
      <xdr:row>72</xdr:row>
      <xdr:rowOff>244622</xdr:rowOff>
    </xdr:from>
    <xdr:to>
      <xdr:col>9</xdr:col>
      <xdr:colOff>476973</xdr:colOff>
      <xdr:row>142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01A46C-05FE-C14F-88DC-483E967B4C02}"/>
            </a:ext>
          </a:extLst>
        </xdr:cNvPr>
        <xdr:cNvSpPr txBox="1"/>
      </xdr:nvSpPr>
      <xdr:spPr>
        <a:xfrm>
          <a:off x="2676721" y="18323072"/>
          <a:ext cx="5239277" cy="173671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References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1.	J.R. Rumble, CRC Handbook of Chemistry and Physics 104th edn. (CRC Press/Taylor &amp; Francis, Boca Raton, FL, 2023)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2.	N. Termini, A. Birri, S. Henderson, N.D.B. Ezell, An Overview of the Molten Salt Thermal Properties Database–Thermophysical, Version 2.1.1 (MSTDB-TP v.2.1.1) (ORNL/TM--2023/2955), Oak Ridge National Laboratory, Oak Ridge, TN (2023) doi:https://doi.org/10.2172/1988348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3.	J.E. Macintyre, Dictionary of Inorganic Compounds 1st edn. (Chapman &amp; Hall, London, 1992)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4.	A.K. Lavruk︠h︡ina, A.A. Pozdni︠a︡kov, Analytical Chemistry of Technetium, Promethium, Astatine and Francium (Ann Arbor-Humphrey Science Publishers, Ann Arbor, MI, 1970)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5.	Smithells Metals Reference Book 8th edn. (Elsevier Science, Boston, 2003)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6.	O. Knacke, O. Kubaschewski, K. Hesselmann, Thermochemical Properties of Inorganic Substances 2nd edn. (Springer-Verlag, Berlin, 1991)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19.	B.J. Riley, J. McFarlane, G. DelCul, J.D. Vienna, C.I. Contescu, L.M. Hay, A.V. Savino, H.E. Adkins, Identification of potential waste processing and waste form options for molten salt reactors, Oak Ridge National Laboratory, Oak Ridge, TN (2018) doi:https://doi.org/10.2172/1543229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48.	D. Bradley, The preparation and properties of the chlorides of uranium, plutonium, and thorium and of the fission product chlorides, Great Britain Atomic Energy Research Establishment, Harwell, U.K. (1957) 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50.	I. Barin, In Thermochemical Data of Pure Substances, (Wiley, New York, 1995), pp. 1403–1479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51.	I. Barin, O. Knacke, O. Kubaschewski, Thermochemical properties of inorganic substances, supplement (Springer-Verlag, New York, 1977)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52.	A.D. Chervonnyi, In Handbook on the Physics and Chemistry of Rare Earths, ed. by J.-C.G. Bünzli, V.K. Pecharsky (Elsevier, Oxford, 2012), pp. 165-484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53.	I. Barin, In Thermochemical Data of Pure Substances, (Wiley, New York, 1995), pp. 1238–1358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54.	P.I. Tolmach, V.E. Gorbunov, K.S. Gavrichev, V.S. Iorish, J. Therm. Anal. 33 (3), 845 (1988) doi:https://doi.org/10.1007/BF02138598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55.	I. Barin, In Thermochemical Data of Pure Substances, (Wiley, New York, 1995), pp. 1080–1237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56.	I. Barin, In Thermochemical Data of Pure Substances, (Wiley, New York, 1995), pp. 1480–1586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57.	I. Barin, In Thermochemical Data of Pure Substances, (Wiley, New York, 1995), pp. 728–780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58.	I. Barin, In Thermochemical Data of Pure Substances, (Wiley, New York, 1995), pp. 1587–1655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59.	I. Barin, In Thermochemical Data of Pure Substances, (Wiley, New York, 1995), pp. 635–727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60.	I. Barin, In Thermochemical Data of Pure Substances, (Wiley, New York, 1995), pp. 781–843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61.	I. Barin, In Thermochemical Data of Pure Substances, (Wiley, New York, 1995), pp. 1656–1724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62.	I. Barin, In Thermochemical Data of Pure Substances, (Wiley, New York, 1995), pp. 1815–1885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63.	E.H.P. Cordfunke, R.J.M. Konings, Thermochim. Acta 375 (1–2), 17 (2001) doi:https://doi.org/10.1016/S0040-6031(01)00509-3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64.	C.E. Myers, D.T. Graves, J. Chem. Eng. Data 22 (4), 436 (1977) doi:https://doi.org/10.1021/je60075a016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65.	M.W. Chase, J. Phys. Chem. Ref. Data 11 (3), 695 (1986) doi:https://doi.org/10.1063/1.555666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66.	I. Barin, In Thermochemical Data of Pure Substances, (Wiley, New York, 1995), pp. 1359–1402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68.	D.D. Wagman, W.H. Evans, I. Halow, V.B. Parker, S.M. Bailey, R.H. Schumm, Selected values of chemical thermodynamic properties. Part 1. Tables for the first 23 elements in the standard order of arrangement (NBS TN 270-1), National Bureau of Standards, Washington, DC (1965) doi:https://doi.org/10.6028/NBS.TN.270-1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69.	R.H. Lamoreaux, W.F. Giauque, J. Phys. Chem. 73 (4), 755 (1969) doi:https://doi.org/10.1021/j100724a001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70.	M. Chase, NIST-JANAF Thermochemical tables, 4th Edition (American Institute of Physics, New York, 1998)</a:t>
          </a:r>
        </a:p>
        <a:p>
          <a:pPr marL="285750" marR="0" indent="-285750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71.	D.D. Wagman, W.H. Evans, V.B. Parker, I. Halow, S.M. Bailey, R.H. Schumm, Selected values of chemical thermodynamic properties: Part 3. Tables for the first 34 elements in the standard order of arrangement (NBS TN 270–3), National Bureau of Standards, Washington, DC (1968) doi:https://doi.org/10.6028/NBS.TN.270-3</a:t>
          </a:r>
        </a:p>
      </xdr:txBody>
    </xdr:sp>
    <xdr:clientData/>
  </xdr:twoCellAnchor>
  <xdr:twoCellAnchor>
    <xdr:from>
      <xdr:col>4</xdr:col>
      <xdr:colOff>173182</xdr:colOff>
      <xdr:row>62</xdr:row>
      <xdr:rowOff>0</xdr:rowOff>
    </xdr:from>
    <xdr:to>
      <xdr:col>8</xdr:col>
      <xdr:colOff>12645</xdr:colOff>
      <xdr:row>64</xdr:row>
      <xdr:rowOff>108480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088DC4D-0974-9940-B001-A28BD051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5273" y="15343909"/>
          <a:ext cx="4065099" cy="61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341702</xdr:colOff>
      <xdr:row>64</xdr:row>
      <xdr:rowOff>104246</xdr:rowOff>
    </xdr:from>
    <xdr:to>
      <xdr:col>7</xdr:col>
      <xdr:colOff>983574</xdr:colOff>
      <xdr:row>67</xdr:row>
      <xdr:rowOff>28912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0E6F21A-57BE-7849-ABB4-0924F7449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3793" y="15956155"/>
          <a:ext cx="3747599" cy="66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367112</xdr:colOff>
      <xdr:row>67</xdr:row>
      <xdr:rowOff>17432</xdr:rowOff>
    </xdr:from>
    <xdr:to>
      <xdr:col>7</xdr:col>
      <xdr:colOff>77600</xdr:colOff>
      <xdr:row>69</xdr:row>
      <xdr:rowOff>5694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FB33B3A-AB3D-F646-BE68-BDE5619F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5112" y="16608250"/>
          <a:ext cx="1950306" cy="484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798424</xdr:colOff>
      <xdr:row>68</xdr:row>
      <xdr:rowOff>239684</xdr:rowOff>
    </xdr:from>
    <xdr:to>
      <xdr:col>6</xdr:col>
      <xdr:colOff>727121</xdr:colOff>
      <xdr:row>70</xdr:row>
      <xdr:rowOff>209858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D092B41-1185-454D-9E3A-F2E0E3A5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6424" y="17084502"/>
          <a:ext cx="1048606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544424</xdr:colOff>
      <xdr:row>70</xdr:row>
      <xdr:rowOff>195853</xdr:rowOff>
    </xdr:from>
    <xdr:to>
      <xdr:col>6</xdr:col>
      <xdr:colOff>981121</xdr:colOff>
      <xdr:row>72</xdr:row>
      <xdr:rowOff>213654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96658165-AFAB-CF49-A26D-BEDBA4BA6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2424" y="17525580"/>
          <a:ext cx="1556606" cy="50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332154</xdr:colOff>
      <xdr:row>51</xdr:row>
      <xdr:rowOff>29308</xdr:rowOff>
    </xdr:from>
    <xdr:to>
      <xdr:col>9</xdr:col>
      <xdr:colOff>312616</xdr:colOff>
      <xdr:row>62</xdr:row>
      <xdr:rowOff>47626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75814CF-D7E2-F74F-8918-C6CD3A58CD78}"/>
            </a:ext>
          </a:extLst>
        </xdr:cNvPr>
        <xdr:cNvSpPr txBox="1"/>
      </xdr:nvSpPr>
      <xdr:spPr>
        <a:xfrm>
          <a:off x="2875329" y="12659458"/>
          <a:ext cx="4742962" cy="274246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References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1.	J.R. Rumble, CRC Handbook of Chemistry and Physics 104th edn. (CRC Press/Taylor &amp; Francis, Boca Raton, FL, 2023)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5.	Smithells Metals Reference Book 8th edn. (Elsevier Science, Boston, 2003)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6.	O. Knacke, O. Kubaschewski, K. Hesselmann, Thermochemical Properties of Inorganic Substances 2nd edn. (Springer-Verlag, Berlin, 1991)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67.	C.H. Brubaker, Jr., R.C. Young, J. Am. Chem. Soc. 73 (9), 4179 (1951) doi:https://doi.org/10.1021/ja01153a038</a:t>
          </a:r>
        </a:p>
      </xdr:txBody>
    </xdr:sp>
    <xdr:clientData/>
  </xdr:twoCellAnchor>
  <xdr:twoCellAnchor>
    <xdr:from>
      <xdr:col>4</xdr:col>
      <xdr:colOff>9769</xdr:colOff>
      <xdr:row>40</xdr:row>
      <xdr:rowOff>0</xdr:rowOff>
    </xdr:from>
    <xdr:to>
      <xdr:col>8</xdr:col>
      <xdr:colOff>362560</xdr:colOff>
      <xdr:row>42</xdr:row>
      <xdr:rowOff>108480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7AD8D54-A730-5E4A-A36A-4A17B04CA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7384" y="10160000"/>
          <a:ext cx="4065099" cy="616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178289</xdr:colOff>
      <xdr:row>42</xdr:row>
      <xdr:rowOff>104246</xdr:rowOff>
    </xdr:from>
    <xdr:to>
      <xdr:col>8</xdr:col>
      <xdr:colOff>213580</xdr:colOff>
      <xdr:row>45</xdr:row>
      <xdr:rowOff>5821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84999CC-EC49-DA40-9DD6-A3AFCE92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5904" y="10772246"/>
          <a:ext cx="3747599" cy="663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209915</xdr:colOff>
      <xdr:row>44</xdr:row>
      <xdr:rowOff>248341</xdr:rowOff>
    </xdr:from>
    <xdr:to>
      <xdr:col>7</xdr:col>
      <xdr:colOff>421298</xdr:colOff>
      <xdr:row>46</xdr:row>
      <xdr:rowOff>225058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C27568DD-92FB-7248-84BE-A86DC4540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7223" y="11424341"/>
          <a:ext cx="1950306" cy="484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641227</xdr:colOff>
      <xdr:row>46</xdr:row>
      <xdr:rowOff>216593</xdr:rowOff>
    </xdr:from>
    <xdr:to>
      <xdr:col>6</xdr:col>
      <xdr:colOff>800833</xdr:colOff>
      <xdr:row>48</xdr:row>
      <xdr:rowOff>163676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DCDE38E-4DF9-7742-8025-5530D9E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8535" y="11900593"/>
          <a:ext cx="1048606" cy="4550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387227</xdr:colOff>
      <xdr:row>48</xdr:row>
      <xdr:rowOff>149671</xdr:rowOff>
    </xdr:from>
    <xdr:to>
      <xdr:col>7</xdr:col>
      <xdr:colOff>204910</xdr:colOff>
      <xdr:row>50</xdr:row>
      <xdr:rowOff>144381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4EEA61B-CA4C-7640-96A6-7F28CBC06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4535" y="12341671"/>
          <a:ext cx="1556606" cy="502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1955</xdr:colOff>
      <xdr:row>30</xdr:row>
      <xdr:rowOff>0</xdr:rowOff>
    </xdr:from>
    <xdr:to>
      <xdr:col>16</xdr:col>
      <xdr:colOff>1245090</xdr:colOff>
      <xdr:row>34</xdr:row>
      <xdr:rowOff>87923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7944FB8-7A0F-5140-B4FE-6F7760548ADD}"/>
            </a:ext>
          </a:extLst>
        </xdr:cNvPr>
        <xdr:cNvSpPr txBox="1"/>
      </xdr:nvSpPr>
      <xdr:spPr>
        <a:xfrm>
          <a:off x="7299570" y="7473462"/>
          <a:ext cx="6965462" cy="108438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Reference</a:t>
          </a:r>
        </a:p>
        <a:p>
          <a:pPr marL="285750" marR="0" indent="-285750" algn="just">
            <a:lnSpc>
              <a:spcPct val="150000"/>
            </a:lnSpc>
            <a:buNone/>
          </a:pPr>
          <a:r>
            <a:rPr lang="de-DE" sz="1100">
              <a:effectLst/>
              <a:latin typeface="Arial" panose="020B06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[70] M. Chase, NIST-JANAF Thermochemical tables, 4th Edition, American Institute of Physics, 1998, DOI: 10.18434/T42S31.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3A6ED-065F-45EE-A1DE-F750E8A6C82E}">
  <dimension ref="A1:R47"/>
  <sheetViews>
    <sheetView tabSelected="1" zoomScale="80" zoomScaleNormal="80" workbookViewId="0">
      <selection sqref="A1:R1"/>
    </sheetView>
  </sheetViews>
  <sheetFormatPr defaultColWidth="8.7109375" defaultRowHeight="15" x14ac:dyDescent="0.25"/>
  <cols>
    <col min="1" max="1" width="16.42578125" style="1" customWidth="1"/>
    <col min="2" max="2" width="11.42578125" style="1" customWidth="1"/>
    <col min="3" max="3" width="8.7109375" style="1" customWidth="1"/>
    <col min="4" max="7" width="8.7109375" style="1"/>
    <col min="8" max="8" width="11.140625" style="1" customWidth="1"/>
    <col min="9" max="9" width="5.85546875" style="1" customWidth="1"/>
    <col min="10" max="10" width="12.42578125" style="1" customWidth="1"/>
    <col min="11" max="11" width="8.7109375" style="1" customWidth="1"/>
    <col min="12" max="16384" width="8.7109375" style="1"/>
  </cols>
  <sheetData>
    <row r="1" spans="1:18" ht="20.100000000000001" customHeight="1" thickBot="1" x14ac:dyDescent="0.3">
      <c r="A1" s="86" t="s">
        <v>613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8"/>
    </row>
    <row r="2" spans="1:18" ht="20.100000000000001" customHeight="1" thickBot="1" x14ac:dyDescent="0.3">
      <c r="A2" s="98" t="s">
        <v>602</v>
      </c>
      <c r="B2" s="99"/>
      <c r="C2" s="86" t="s">
        <v>698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8"/>
    </row>
    <row r="3" spans="1:18" ht="20.100000000000001" customHeight="1" x14ac:dyDescent="0.25">
      <c r="A3" s="93" t="s">
        <v>603</v>
      </c>
      <c r="B3" s="94"/>
      <c r="C3" s="100" t="s">
        <v>609</v>
      </c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2"/>
    </row>
    <row r="4" spans="1:18" ht="20.100000000000001" customHeight="1" x14ac:dyDescent="0.25">
      <c r="A4" s="90" t="s">
        <v>607</v>
      </c>
      <c r="B4" s="92"/>
      <c r="C4" s="103" t="s">
        <v>609</v>
      </c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5"/>
    </row>
    <row r="5" spans="1:18" ht="20.100000000000001" customHeight="1" x14ac:dyDescent="0.25">
      <c r="A5" s="90" t="s">
        <v>604</v>
      </c>
      <c r="B5" s="92"/>
      <c r="C5" s="90" t="s">
        <v>610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2"/>
    </row>
    <row r="6" spans="1:18" ht="20.100000000000001" customHeight="1" x14ac:dyDescent="0.25">
      <c r="A6" s="90" t="s">
        <v>605</v>
      </c>
      <c r="B6" s="92"/>
      <c r="C6" s="90" t="s">
        <v>610</v>
      </c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2"/>
    </row>
    <row r="7" spans="1:18" ht="20.100000000000001" customHeight="1" x14ac:dyDescent="0.25">
      <c r="A7" s="90" t="s">
        <v>606</v>
      </c>
      <c r="B7" s="92"/>
      <c r="C7" s="90" t="s">
        <v>610</v>
      </c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</row>
    <row r="8" spans="1:18" ht="20.100000000000001" customHeight="1" x14ac:dyDescent="0.25">
      <c r="A8" s="90" t="s">
        <v>608</v>
      </c>
      <c r="B8" s="92"/>
      <c r="C8" s="90" t="s">
        <v>611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2"/>
    </row>
    <row r="9" spans="1:18" ht="20.100000000000001" customHeight="1" x14ac:dyDescent="0.25">
      <c r="A9" s="90" t="s">
        <v>612</v>
      </c>
      <c r="B9" s="92"/>
      <c r="C9" s="90" t="s">
        <v>609</v>
      </c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2"/>
    </row>
    <row r="10" spans="1:18" ht="20.100000000000001" customHeight="1" thickBot="1" x14ac:dyDescent="0.3">
      <c r="A10" s="95"/>
      <c r="B10" s="97"/>
      <c r="C10" s="90" t="s">
        <v>611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/>
    </row>
    <row r="11" spans="1:18" ht="20.100000000000001" customHeight="1" thickBot="1" x14ac:dyDescent="0.3">
      <c r="C11" s="106" t="s">
        <v>1104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8"/>
    </row>
    <row r="12" spans="1:18" ht="20.100000000000001" customHeight="1" x14ac:dyDescent="0.25"/>
    <row r="13" spans="1:18" ht="20.100000000000001" customHeight="1" x14ac:dyDescent="0.25"/>
    <row r="14" spans="1:18" ht="20.100000000000001" customHeight="1" thickBot="1" x14ac:dyDescent="0.3"/>
    <row r="15" spans="1:18" ht="20.100000000000001" customHeight="1" thickBot="1" x14ac:dyDescent="0.3">
      <c r="A15" s="86" t="s">
        <v>617</v>
      </c>
      <c r="B15" s="87"/>
      <c r="C15" s="88"/>
      <c r="D15" s="86" t="s">
        <v>614</v>
      </c>
      <c r="E15" s="87"/>
      <c r="F15" s="87"/>
      <c r="G15" s="87"/>
      <c r="H15" s="87"/>
      <c r="I15" s="87"/>
      <c r="J15" s="87"/>
      <c r="K15" s="87"/>
      <c r="L15" s="87"/>
      <c r="M15" s="87"/>
      <c r="N15" s="88"/>
    </row>
    <row r="16" spans="1:18" ht="20.100000000000001" customHeight="1" x14ac:dyDescent="0.25">
      <c r="A16" s="90" t="s">
        <v>554</v>
      </c>
      <c r="B16" s="91"/>
      <c r="C16" s="92"/>
      <c r="D16" s="90" t="s">
        <v>618</v>
      </c>
      <c r="E16" s="91"/>
      <c r="F16" s="91"/>
      <c r="G16" s="91"/>
      <c r="H16" s="91"/>
      <c r="I16" s="91"/>
      <c r="J16" s="91"/>
      <c r="K16" s="91"/>
      <c r="L16" s="91"/>
      <c r="M16" s="91"/>
      <c r="N16" s="92"/>
    </row>
    <row r="17" spans="1:17" ht="20.100000000000001" customHeight="1" x14ac:dyDescent="0.25">
      <c r="A17" s="90" t="s">
        <v>555</v>
      </c>
      <c r="B17" s="91"/>
      <c r="C17" s="92"/>
      <c r="D17" s="90" t="s">
        <v>619</v>
      </c>
      <c r="E17" s="91"/>
      <c r="F17" s="91"/>
      <c r="G17" s="91"/>
      <c r="H17" s="91"/>
      <c r="I17" s="91"/>
      <c r="J17" s="91"/>
      <c r="K17" s="91"/>
      <c r="L17" s="91"/>
      <c r="M17" s="91"/>
      <c r="N17" s="92"/>
    </row>
    <row r="18" spans="1:17" ht="20.100000000000001" customHeight="1" x14ac:dyDescent="0.25">
      <c r="A18" s="90" t="s">
        <v>556</v>
      </c>
      <c r="B18" s="91"/>
      <c r="C18" s="92"/>
      <c r="D18" s="90" t="s">
        <v>620</v>
      </c>
      <c r="E18" s="91"/>
      <c r="F18" s="91"/>
      <c r="G18" s="91"/>
      <c r="H18" s="91"/>
      <c r="I18" s="91"/>
      <c r="J18" s="91"/>
      <c r="K18" s="91"/>
      <c r="L18" s="91"/>
      <c r="M18" s="91"/>
      <c r="N18" s="92"/>
    </row>
    <row r="19" spans="1:17" ht="20.100000000000001" customHeight="1" x14ac:dyDescent="0.25">
      <c r="A19" s="90" t="s">
        <v>557</v>
      </c>
      <c r="B19" s="91"/>
      <c r="C19" s="92"/>
      <c r="D19" s="90" t="s">
        <v>621</v>
      </c>
      <c r="E19" s="91"/>
      <c r="F19" s="91"/>
      <c r="G19" s="91"/>
      <c r="H19" s="91"/>
      <c r="I19" s="91"/>
      <c r="J19" s="91"/>
      <c r="K19" s="91"/>
      <c r="L19" s="91"/>
      <c r="M19" s="91"/>
      <c r="N19" s="92"/>
    </row>
    <row r="20" spans="1:17" ht="20.100000000000001" customHeight="1" x14ac:dyDescent="0.25">
      <c r="A20" s="90" t="s">
        <v>615</v>
      </c>
      <c r="B20" s="91"/>
      <c r="C20" s="92"/>
      <c r="D20" s="90" t="s">
        <v>623</v>
      </c>
      <c r="E20" s="91"/>
      <c r="F20" s="91"/>
      <c r="G20" s="91"/>
      <c r="H20" s="91"/>
      <c r="I20" s="91"/>
      <c r="J20" s="91"/>
      <c r="K20" s="91"/>
      <c r="L20" s="91"/>
      <c r="M20" s="91"/>
      <c r="N20" s="92"/>
    </row>
    <row r="21" spans="1:17" ht="20.100000000000001" customHeight="1" thickBot="1" x14ac:dyDescent="0.3">
      <c r="A21" s="95" t="s">
        <v>616</v>
      </c>
      <c r="B21" s="96"/>
      <c r="C21" s="97"/>
      <c r="D21" s="95" t="s">
        <v>622</v>
      </c>
      <c r="E21" s="96"/>
      <c r="F21" s="96"/>
      <c r="G21" s="96"/>
      <c r="H21" s="96"/>
      <c r="I21" s="96"/>
      <c r="J21" s="96"/>
      <c r="K21" s="96"/>
      <c r="L21" s="96"/>
      <c r="M21" s="96"/>
      <c r="N21" s="97"/>
    </row>
    <row r="22" spans="1:17" x14ac:dyDescent="0.25">
      <c r="A22" s="89" t="s">
        <v>1157</v>
      </c>
      <c r="B22" s="89"/>
      <c r="C22" s="89"/>
      <c r="D22" s="89"/>
      <c r="E22" s="89"/>
      <c r="F22" s="89"/>
      <c r="G22" s="89"/>
      <c r="H22" s="89"/>
      <c r="I22" s="89"/>
      <c r="J22" s="89"/>
    </row>
    <row r="23" spans="1:17" ht="15.75" thickBot="1" x14ac:dyDescent="0.3"/>
    <row r="24" spans="1:17" ht="16.5" thickBot="1" x14ac:dyDescent="0.3">
      <c r="A24" s="86" t="s">
        <v>584</v>
      </c>
      <c r="B24" s="87"/>
      <c r="C24" s="87"/>
      <c r="D24" s="87"/>
      <c r="E24" s="87"/>
      <c r="F24" s="87"/>
      <c r="G24" s="87"/>
      <c r="H24" s="88"/>
      <c r="J24" s="86" t="s">
        <v>586</v>
      </c>
      <c r="K24" s="87"/>
      <c r="L24" s="87"/>
      <c r="M24" s="87"/>
      <c r="N24" s="87"/>
      <c r="O24" s="87"/>
      <c r="P24" s="87"/>
      <c r="Q24" s="88"/>
    </row>
    <row r="25" spans="1:17" ht="16.5" thickBot="1" x14ac:dyDescent="0.3">
      <c r="A25" s="37" t="s">
        <v>84</v>
      </c>
      <c r="B25" s="86" t="s">
        <v>566</v>
      </c>
      <c r="C25" s="87"/>
      <c r="D25" s="87"/>
      <c r="E25" s="87"/>
      <c r="F25" s="87"/>
      <c r="G25" s="87"/>
      <c r="H25" s="88"/>
      <c r="J25" s="37" t="s">
        <v>585</v>
      </c>
      <c r="K25" s="86" t="s">
        <v>566</v>
      </c>
      <c r="L25" s="87"/>
      <c r="M25" s="87"/>
      <c r="N25" s="87"/>
      <c r="O25" s="87"/>
      <c r="P25" s="87"/>
      <c r="Q25" s="88"/>
    </row>
    <row r="26" spans="1:17" ht="19.5" x14ac:dyDescent="0.25">
      <c r="A26" s="79" t="s">
        <v>1040</v>
      </c>
      <c r="B26" s="93" t="s">
        <v>1101</v>
      </c>
      <c r="C26" s="89"/>
      <c r="D26" s="89"/>
      <c r="E26" s="89"/>
      <c r="F26" s="89"/>
      <c r="G26" s="89"/>
      <c r="H26" s="94"/>
      <c r="J26" s="38" t="s">
        <v>701</v>
      </c>
      <c r="K26" s="93" t="s">
        <v>1013</v>
      </c>
      <c r="L26" s="89"/>
      <c r="M26" s="89"/>
      <c r="N26" s="89"/>
      <c r="O26" s="89"/>
      <c r="P26" s="89"/>
      <c r="Q26" s="94"/>
    </row>
    <row r="27" spans="1:17" ht="19.5" x14ac:dyDescent="0.25">
      <c r="A27" s="80" t="s">
        <v>1041</v>
      </c>
      <c r="B27" s="90" t="s">
        <v>1102</v>
      </c>
      <c r="C27" s="91"/>
      <c r="D27" s="91"/>
      <c r="E27" s="91"/>
      <c r="F27" s="91"/>
      <c r="G27" s="91"/>
      <c r="H27" s="92"/>
      <c r="J27" s="39" t="s">
        <v>588</v>
      </c>
      <c r="K27" s="90" t="s">
        <v>1015</v>
      </c>
      <c r="L27" s="91"/>
      <c r="M27" s="91"/>
      <c r="N27" s="91"/>
      <c r="O27" s="91"/>
      <c r="P27" s="91"/>
      <c r="Q27" s="92"/>
    </row>
    <row r="28" spans="1:17" ht="19.5" x14ac:dyDescent="0.25">
      <c r="A28" s="80" t="s">
        <v>1042</v>
      </c>
      <c r="B28" s="90" t="s">
        <v>1103</v>
      </c>
      <c r="C28" s="91"/>
      <c r="D28" s="91"/>
      <c r="E28" s="91"/>
      <c r="F28" s="91"/>
      <c r="G28" s="91"/>
      <c r="H28" s="92"/>
      <c r="J28" s="40" t="s">
        <v>589</v>
      </c>
      <c r="K28" s="90" t="s">
        <v>1017</v>
      </c>
      <c r="L28" s="91"/>
      <c r="M28" s="91"/>
      <c r="N28" s="91"/>
      <c r="O28" s="91"/>
      <c r="P28" s="91"/>
      <c r="Q28" s="92"/>
    </row>
    <row r="29" spans="1:17" ht="15.75" x14ac:dyDescent="0.25">
      <c r="A29" s="80" t="s">
        <v>560</v>
      </c>
      <c r="B29" s="90" t="s">
        <v>568</v>
      </c>
      <c r="C29" s="91"/>
      <c r="D29" s="91"/>
      <c r="E29" s="91"/>
      <c r="F29" s="91"/>
      <c r="G29" s="91"/>
      <c r="H29" s="92"/>
      <c r="J29" s="41" t="s">
        <v>592</v>
      </c>
      <c r="K29" s="90" t="s">
        <v>1020</v>
      </c>
      <c r="L29" s="91"/>
      <c r="M29" s="91"/>
      <c r="N29" s="91"/>
      <c r="O29" s="91"/>
      <c r="P29" s="91"/>
      <c r="Q29" s="92"/>
    </row>
    <row r="30" spans="1:17" ht="15.75" x14ac:dyDescent="0.25">
      <c r="A30" s="80" t="s">
        <v>567</v>
      </c>
      <c r="B30" s="90" t="s">
        <v>569</v>
      </c>
      <c r="C30" s="91"/>
      <c r="D30" s="91"/>
      <c r="E30" s="91"/>
      <c r="F30" s="91"/>
      <c r="G30" s="91"/>
      <c r="H30" s="92"/>
      <c r="J30" s="56" t="s">
        <v>596</v>
      </c>
      <c r="K30" s="90" t="s">
        <v>593</v>
      </c>
      <c r="L30" s="91"/>
      <c r="M30" s="91"/>
      <c r="N30" s="91"/>
      <c r="O30" s="91"/>
      <c r="P30" s="91"/>
      <c r="Q30" s="92"/>
    </row>
    <row r="31" spans="1:17" ht="19.5" x14ac:dyDescent="0.25">
      <c r="A31" s="80" t="s">
        <v>708</v>
      </c>
      <c r="B31" s="90" t="s">
        <v>570</v>
      </c>
      <c r="C31" s="91"/>
      <c r="D31" s="91"/>
      <c r="E31" s="91"/>
      <c r="F31" s="91"/>
      <c r="G31" s="91"/>
      <c r="H31" s="92"/>
      <c r="J31" s="57" t="s">
        <v>601</v>
      </c>
      <c r="K31" s="90" t="s">
        <v>600</v>
      </c>
      <c r="L31" s="91"/>
      <c r="M31" s="91"/>
      <c r="N31" s="91"/>
      <c r="O31" s="91"/>
      <c r="P31" s="91"/>
      <c r="Q31" s="92"/>
    </row>
    <row r="32" spans="1:17" ht="19.5" x14ac:dyDescent="0.25">
      <c r="A32" s="80" t="s">
        <v>709</v>
      </c>
      <c r="B32" s="90" t="s">
        <v>571</v>
      </c>
      <c r="C32" s="91"/>
      <c r="D32" s="91"/>
      <c r="E32" s="91"/>
      <c r="F32" s="91"/>
      <c r="G32" s="91"/>
      <c r="H32" s="92"/>
      <c r="J32" s="58" t="s">
        <v>587</v>
      </c>
      <c r="K32" s="90" t="s">
        <v>1049</v>
      </c>
      <c r="L32" s="91"/>
      <c r="M32" s="91"/>
      <c r="N32" s="91"/>
      <c r="O32" s="91"/>
      <c r="P32" s="91"/>
      <c r="Q32" s="92"/>
    </row>
    <row r="33" spans="1:17" ht="19.5" x14ac:dyDescent="0.25">
      <c r="A33" s="80" t="s">
        <v>710</v>
      </c>
      <c r="B33" s="90" t="s">
        <v>572</v>
      </c>
      <c r="C33" s="91"/>
      <c r="D33" s="91"/>
      <c r="E33" s="91"/>
      <c r="F33" s="91"/>
      <c r="G33" s="91"/>
      <c r="H33" s="92"/>
      <c r="J33" s="59" t="s">
        <v>597</v>
      </c>
      <c r="K33" s="90" t="s">
        <v>594</v>
      </c>
      <c r="L33" s="91"/>
      <c r="M33" s="91"/>
      <c r="N33" s="91"/>
      <c r="O33" s="91"/>
      <c r="P33" s="91"/>
      <c r="Q33" s="92"/>
    </row>
    <row r="34" spans="1:17" ht="19.5" x14ac:dyDescent="0.25">
      <c r="A34" s="80" t="s">
        <v>1051</v>
      </c>
      <c r="B34" s="90" t="s">
        <v>579</v>
      </c>
      <c r="C34" s="91"/>
      <c r="D34" s="91"/>
      <c r="E34" s="91"/>
      <c r="F34" s="91"/>
      <c r="G34" s="91"/>
      <c r="H34" s="92"/>
      <c r="J34" s="42" t="s">
        <v>598</v>
      </c>
      <c r="K34" s="90" t="s">
        <v>595</v>
      </c>
      <c r="L34" s="91"/>
      <c r="M34" s="91"/>
      <c r="N34" s="91"/>
      <c r="O34" s="91"/>
      <c r="P34" s="91"/>
      <c r="Q34" s="92"/>
    </row>
    <row r="35" spans="1:17" ht="20.25" thickBot="1" x14ac:dyDescent="0.3">
      <c r="A35" s="80" t="s">
        <v>1052</v>
      </c>
      <c r="B35" s="90" t="s">
        <v>580</v>
      </c>
      <c r="C35" s="91"/>
      <c r="D35" s="91"/>
      <c r="E35" s="91"/>
      <c r="F35" s="91"/>
      <c r="G35" s="91"/>
      <c r="H35" s="92"/>
      <c r="J35" s="43" t="s">
        <v>185</v>
      </c>
      <c r="K35" s="95" t="s">
        <v>1039</v>
      </c>
      <c r="L35" s="96"/>
      <c r="M35" s="96"/>
      <c r="N35" s="96"/>
      <c r="O35" s="96"/>
      <c r="P35" s="96"/>
      <c r="Q35" s="97"/>
    </row>
    <row r="36" spans="1:17" ht="19.5" x14ac:dyDescent="0.25">
      <c r="A36" s="80" t="s">
        <v>713</v>
      </c>
      <c r="B36" s="90" t="s">
        <v>573</v>
      </c>
      <c r="C36" s="91"/>
      <c r="D36" s="91"/>
      <c r="E36" s="91"/>
      <c r="F36" s="91"/>
      <c r="G36" s="91"/>
      <c r="H36" s="92"/>
    </row>
    <row r="37" spans="1:17" ht="19.5" x14ac:dyDescent="0.25">
      <c r="A37" s="80" t="s">
        <v>714</v>
      </c>
      <c r="B37" s="90" t="s">
        <v>581</v>
      </c>
      <c r="C37" s="91"/>
      <c r="D37" s="91"/>
      <c r="E37" s="91"/>
      <c r="F37" s="91"/>
      <c r="G37" s="91"/>
      <c r="H37" s="92"/>
      <c r="Q37" s="36" t="s">
        <v>1014</v>
      </c>
    </row>
    <row r="38" spans="1:17" ht="19.5" x14ac:dyDescent="0.25">
      <c r="A38" s="80" t="s">
        <v>715</v>
      </c>
      <c r="B38" s="90" t="s">
        <v>574</v>
      </c>
      <c r="C38" s="91"/>
      <c r="D38" s="91"/>
      <c r="E38" s="91"/>
      <c r="F38" s="91"/>
      <c r="G38" s="91"/>
      <c r="H38" s="92"/>
    </row>
    <row r="39" spans="1:17" ht="19.5" x14ac:dyDescent="0.25">
      <c r="A39" s="81" t="s">
        <v>716</v>
      </c>
      <c r="B39" s="90" t="s">
        <v>582</v>
      </c>
      <c r="C39" s="91"/>
      <c r="D39" s="91"/>
      <c r="E39" s="91"/>
      <c r="F39" s="91"/>
      <c r="G39" s="91"/>
      <c r="H39" s="92"/>
      <c r="Q39" s="36" t="s">
        <v>1016</v>
      </c>
    </row>
    <row r="40" spans="1:17" ht="19.5" x14ac:dyDescent="0.25">
      <c r="A40" s="81" t="s">
        <v>717</v>
      </c>
      <c r="B40" s="90" t="s">
        <v>575</v>
      </c>
      <c r="C40" s="91"/>
      <c r="D40" s="91"/>
      <c r="E40" s="91"/>
      <c r="F40" s="91"/>
      <c r="G40" s="91"/>
      <c r="H40" s="92"/>
    </row>
    <row r="41" spans="1:17" ht="19.5" x14ac:dyDescent="0.25">
      <c r="A41" s="81" t="s">
        <v>718</v>
      </c>
      <c r="B41" s="90" t="s">
        <v>583</v>
      </c>
      <c r="C41" s="91"/>
      <c r="D41" s="91"/>
      <c r="E41" s="91"/>
      <c r="F41" s="91"/>
      <c r="G41" s="91"/>
      <c r="H41" s="92"/>
      <c r="Q41" s="36" t="s">
        <v>1018</v>
      </c>
    </row>
    <row r="42" spans="1:17" ht="20.25" thickBot="1" x14ac:dyDescent="0.3">
      <c r="A42" s="82" t="s">
        <v>719</v>
      </c>
      <c r="B42" s="95" t="s">
        <v>576</v>
      </c>
      <c r="C42" s="96"/>
      <c r="D42" s="96"/>
      <c r="E42" s="96"/>
      <c r="F42" s="96"/>
      <c r="G42" s="96"/>
      <c r="H42" s="97"/>
    </row>
    <row r="43" spans="1:17" ht="15.75" x14ac:dyDescent="0.25">
      <c r="Q43" s="36" t="s">
        <v>1019</v>
      </c>
    </row>
    <row r="46" spans="1:17" ht="15.75" x14ac:dyDescent="0.25">
      <c r="Q46" s="36" t="s">
        <v>1021</v>
      </c>
    </row>
    <row r="47" spans="1:17" ht="15.75" x14ac:dyDescent="0.25">
      <c r="M47" s="35" t="s">
        <v>1038</v>
      </c>
    </row>
  </sheetData>
  <mergeCells count="65">
    <mergeCell ref="A1:R1"/>
    <mergeCell ref="C11:R11"/>
    <mergeCell ref="D21:N21"/>
    <mergeCell ref="D20:N20"/>
    <mergeCell ref="D19:N19"/>
    <mergeCell ref="D18:N18"/>
    <mergeCell ref="D17:N17"/>
    <mergeCell ref="D16:N16"/>
    <mergeCell ref="D15:N15"/>
    <mergeCell ref="A20:C20"/>
    <mergeCell ref="A21:C21"/>
    <mergeCell ref="A15:C15"/>
    <mergeCell ref="A16:C16"/>
    <mergeCell ref="A17:C17"/>
    <mergeCell ref="A18:C18"/>
    <mergeCell ref="A19:C19"/>
    <mergeCell ref="C8:R8"/>
    <mergeCell ref="C9:R9"/>
    <mergeCell ref="C10:R10"/>
    <mergeCell ref="A7:B7"/>
    <mergeCell ref="A4:B4"/>
    <mergeCell ref="A8:B8"/>
    <mergeCell ref="A9:B10"/>
    <mergeCell ref="C7:R7"/>
    <mergeCell ref="C6:R6"/>
    <mergeCell ref="C5:R5"/>
    <mergeCell ref="C4:R4"/>
    <mergeCell ref="A2:B2"/>
    <mergeCell ref="A3:B3"/>
    <mergeCell ref="A5:B5"/>
    <mergeCell ref="A6:B6"/>
    <mergeCell ref="C3:R3"/>
    <mergeCell ref="C2:R2"/>
    <mergeCell ref="B31:H31"/>
    <mergeCell ref="B32:H32"/>
    <mergeCell ref="B33:H33"/>
    <mergeCell ref="B34:H34"/>
    <mergeCell ref="B35:H35"/>
    <mergeCell ref="B41:H41"/>
    <mergeCell ref="B42:H42"/>
    <mergeCell ref="B36:H36"/>
    <mergeCell ref="B37:H37"/>
    <mergeCell ref="B38:H38"/>
    <mergeCell ref="B39:H39"/>
    <mergeCell ref="B40:H40"/>
    <mergeCell ref="K35:Q35"/>
    <mergeCell ref="K34:Q34"/>
    <mergeCell ref="K33:Q33"/>
    <mergeCell ref="K32:Q32"/>
    <mergeCell ref="K31:Q31"/>
    <mergeCell ref="K25:Q25"/>
    <mergeCell ref="J24:Q24"/>
    <mergeCell ref="A22:J22"/>
    <mergeCell ref="K30:Q30"/>
    <mergeCell ref="K29:Q29"/>
    <mergeCell ref="K28:Q28"/>
    <mergeCell ref="K27:Q27"/>
    <mergeCell ref="K26:Q26"/>
    <mergeCell ref="B25:H25"/>
    <mergeCell ref="B26:H26"/>
    <mergeCell ref="B27:H27"/>
    <mergeCell ref="B28:H28"/>
    <mergeCell ref="A24:H24"/>
    <mergeCell ref="B29:H29"/>
    <mergeCell ref="B30:H30"/>
  </mergeCells>
  <pageMargins left="0.7" right="0.7" top="0.75" bottom="0.75" header="0.3" footer="0.3"/>
  <pageSetup fitToWidth="0" fitToHeight="0" orientation="portrait" r:id="rId1"/>
  <ignoredErrors>
    <ignoredError sqref="Q41 Q39 Q37 Q43 Q4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59090-37DC-47FF-86FA-B9DAB6F5DD50}">
  <dimension ref="A1:AL119"/>
  <sheetViews>
    <sheetView zoomScaleNormal="100" workbookViewId="0"/>
  </sheetViews>
  <sheetFormatPr defaultColWidth="8.7109375" defaultRowHeight="15" x14ac:dyDescent="0.25"/>
  <cols>
    <col min="1" max="1" width="9" style="1" bestFit="1" customWidth="1"/>
    <col min="2" max="2" width="12.7109375" style="1" bestFit="1" customWidth="1"/>
    <col min="3" max="3" width="16.85546875" style="1" customWidth="1"/>
    <col min="4" max="4" width="5.5703125" style="1" customWidth="1"/>
    <col min="5" max="5" width="13" style="1" customWidth="1"/>
    <col min="6" max="9" width="14.7109375" style="1" customWidth="1"/>
    <col min="10" max="10" width="8.7109375" style="1"/>
    <col min="11" max="11" width="14.28515625" style="1" customWidth="1"/>
    <col min="12" max="12" width="8.7109375" style="1"/>
    <col min="13" max="14" width="12.140625" style="1" customWidth="1"/>
    <col min="15" max="16" width="8.7109375" style="1"/>
    <col min="17" max="17" width="13.42578125" style="1" bestFit="1" customWidth="1"/>
    <col min="18" max="18" width="11.42578125" style="1" customWidth="1"/>
    <col min="19" max="19" width="8.7109375" style="1"/>
    <col min="20" max="20" width="12.7109375" style="1" customWidth="1"/>
    <col min="21" max="23" width="8.7109375" style="1"/>
    <col min="24" max="24" width="15.7109375" style="1" customWidth="1"/>
    <col min="25" max="25" width="16.28515625" style="1" customWidth="1"/>
    <col min="26" max="27" width="8.7109375" style="1"/>
    <col min="28" max="28" width="7.7109375" style="1" customWidth="1"/>
    <col min="29" max="29" width="12.28515625" style="1" customWidth="1"/>
    <col min="30" max="33" width="8.7109375" style="1"/>
    <col min="34" max="34" width="12.85546875" style="1" customWidth="1"/>
    <col min="35" max="35" width="8.7109375" style="1"/>
    <col min="36" max="36" width="10.140625" style="1" customWidth="1"/>
    <col min="37" max="37" width="8.7109375" style="1"/>
    <col min="38" max="38" width="11" style="1" customWidth="1"/>
    <col min="39" max="16384" width="8.7109375" style="1"/>
  </cols>
  <sheetData>
    <row r="1" spans="1:38" ht="20.100000000000001" customHeight="1" thickBot="1" x14ac:dyDescent="0.3">
      <c r="A1" s="44" t="s">
        <v>83</v>
      </c>
      <c r="B1" s="45" t="s">
        <v>84</v>
      </c>
      <c r="C1" s="46" t="s">
        <v>217</v>
      </c>
      <c r="E1" s="86" t="s">
        <v>257</v>
      </c>
      <c r="F1" s="87"/>
      <c r="G1" s="87"/>
      <c r="H1" s="88"/>
      <c r="I1" s="55"/>
      <c r="K1" s="86" t="s">
        <v>256</v>
      </c>
      <c r="L1" s="87"/>
      <c r="M1" s="87"/>
      <c r="N1" s="87"/>
      <c r="O1" s="87"/>
      <c r="P1" s="87"/>
      <c r="Q1" s="87"/>
      <c r="R1" s="88"/>
      <c r="T1" s="86" t="s">
        <v>258</v>
      </c>
      <c r="U1" s="87"/>
      <c r="V1" s="87"/>
      <c r="W1" s="87"/>
      <c r="X1" s="87"/>
      <c r="Y1" s="87"/>
      <c r="Z1" s="87"/>
      <c r="AA1" s="88"/>
      <c r="AC1" s="86" t="s">
        <v>259</v>
      </c>
      <c r="AD1" s="87"/>
      <c r="AE1" s="87"/>
      <c r="AF1" s="87"/>
      <c r="AG1" s="87"/>
      <c r="AH1" s="87"/>
      <c r="AI1" s="87"/>
      <c r="AJ1" s="87"/>
      <c r="AK1" s="87"/>
      <c r="AL1" s="88"/>
    </row>
    <row r="2" spans="1:38" ht="20.100000000000001" customHeight="1" thickBot="1" x14ac:dyDescent="0.3">
      <c r="A2" s="47">
        <v>1</v>
      </c>
      <c r="B2" s="1" t="s">
        <v>0</v>
      </c>
      <c r="C2" s="2" t="s">
        <v>85</v>
      </c>
      <c r="E2" s="47" t="s">
        <v>75</v>
      </c>
      <c r="F2" s="22" t="s">
        <v>1040</v>
      </c>
      <c r="G2" s="22" t="s">
        <v>1041</v>
      </c>
      <c r="H2" s="2" t="s">
        <v>560</v>
      </c>
      <c r="K2" s="47" t="s">
        <v>75</v>
      </c>
      <c r="L2" s="22" t="s">
        <v>254</v>
      </c>
      <c r="M2" s="1" t="s">
        <v>89</v>
      </c>
      <c r="N2" s="22" t="s">
        <v>577</v>
      </c>
      <c r="O2" s="1" t="s">
        <v>91</v>
      </c>
      <c r="P2" s="22" t="s">
        <v>255</v>
      </c>
      <c r="Q2" s="1" t="s">
        <v>260</v>
      </c>
      <c r="R2" s="22" t="s">
        <v>560</v>
      </c>
      <c r="T2" s="47" t="s">
        <v>75</v>
      </c>
      <c r="U2" s="22" t="s">
        <v>708</v>
      </c>
      <c r="V2" s="1" t="s">
        <v>709</v>
      </c>
      <c r="W2" s="22" t="s">
        <v>710</v>
      </c>
      <c r="X2" s="1" t="s">
        <v>1051</v>
      </c>
      <c r="Y2" s="22" t="s">
        <v>1052</v>
      </c>
      <c r="Z2" s="1" t="s">
        <v>713</v>
      </c>
      <c r="AA2" s="22" t="s">
        <v>560</v>
      </c>
      <c r="AC2" s="47" t="s">
        <v>75</v>
      </c>
      <c r="AD2" s="22" t="s">
        <v>714</v>
      </c>
      <c r="AE2" s="1" t="s">
        <v>715</v>
      </c>
      <c r="AF2" s="23" t="s">
        <v>716</v>
      </c>
      <c r="AG2" s="3" t="s">
        <v>717</v>
      </c>
      <c r="AH2" s="23" t="s">
        <v>949</v>
      </c>
      <c r="AI2" s="3" t="s">
        <v>718</v>
      </c>
      <c r="AJ2" s="23" t="s">
        <v>950</v>
      </c>
      <c r="AK2" s="3" t="s">
        <v>719</v>
      </c>
      <c r="AL2" s="23" t="s">
        <v>560</v>
      </c>
    </row>
    <row r="3" spans="1:38" ht="20.100000000000001" customHeight="1" thickBot="1" x14ac:dyDescent="0.3">
      <c r="A3" s="47">
        <v>2</v>
      </c>
      <c r="B3" s="1" t="s">
        <v>1</v>
      </c>
      <c r="C3" s="2" t="s">
        <v>86</v>
      </c>
      <c r="E3" s="86" t="s">
        <v>250</v>
      </c>
      <c r="F3" s="87"/>
      <c r="G3" s="87"/>
      <c r="H3" s="88"/>
      <c r="I3" s="55"/>
      <c r="K3" s="86" t="s">
        <v>267</v>
      </c>
      <c r="L3" s="87"/>
      <c r="M3" s="87"/>
      <c r="N3" s="87"/>
      <c r="O3" s="87"/>
      <c r="P3" s="87"/>
      <c r="Q3" s="87"/>
      <c r="R3" s="88"/>
      <c r="T3" s="86" t="s">
        <v>267</v>
      </c>
      <c r="U3" s="87"/>
      <c r="V3" s="87"/>
      <c r="W3" s="87"/>
      <c r="X3" s="87"/>
      <c r="Y3" s="87"/>
      <c r="Z3" s="87"/>
      <c r="AA3" s="88"/>
      <c r="AC3" s="86" t="s">
        <v>250</v>
      </c>
      <c r="AD3" s="87"/>
      <c r="AE3" s="87"/>
      <c r="AF3" s="87"/>
      <c r="AG3" s="87"/>
      <c r="AH3" s="87"/>
      <c r="AI3" s="87"/>
      <c r="AJ3" s="87"/>
      <c r="AK3" s="87"/>
      <c r="AL3" s="88"/>
    </row>
    <row r="4" spans="1:38" ht="20.100000000000001" customHeight="1" x14ac:dyDescent="0.25">
      <c r="A4" s="47">
        <v>3</v>
      </c>
      <c r="B4" s="1" t="s">
        <v>4</v>
      </c>
      <c r="C4" s="2" t="s">
        <v>87</v>
      </c>
      <c r="E4" s="47" t="s">
        <v>76</v>
      </c>
      <c r="F4" s="1">
        <v>610</v>
      </c>
      <c r="G4" s="1">
        <v>1383</v>
      </c>
      <c r="H4" s="2" t="s">
        <v>1022</v>
      </c>
      <c r="K4" s="47" t="s">
        <v>77</v>
      </c>
      <c r="L4" s="63">
        <v>12440</v>
      </c>
      <c r="M4" s="1">
        <v>14.31</v>
      </c>
      <c r="O4" s="1">
        <v>0.9</v>
      </c>
      <c r="P4" s="1">
        <v>-0.46</v>
      </c>
      <c r="Q4" s="1" t="s">
        <v>262</v>
      </c>
      <c r="R4" s="2" t="s">
        <v>1026</v>
      </c>
      <c r="T4" s="47" t="s">
        <v>76</v>
      </c>
      <c r="U4" s="1">
        <v>-408.6</v>
      </c>
      <c r="V4" s="1">
        <v>59.3</v>
      </c>
      <c r="W4" s="48">
        <v>-81.349999999999994</v>
      </c>
      <c r="X4" s="1">
        <v>-384.4</v>
      </c>
      <c r="Y4" s="64">
        <v>-384.34549750000002</v>
      </c>
      <c r="Z4" s="1">
        <v>48</v>
      </c>
      <c r="AA4" s="2" t="s">
        <v>1023</v>
      </c>
      <c r="AC4" s="47" t="s">
        <v>76</v>
      </c>
      <c r="AD4" s="1">
        <v>19.8</v>
      </c>
      <c r="AE4" s="1">
        <v>23.4</v>
      </c>
      <c r="AF4" s="1">
        <v>114.1</v>
      </c>
      <c r="AI4" s="60">
        <v>212.5</v>
      </c>
      <c r="AL4" s="46" t="s">
        <v>1030</v>
      </c>
    </row>
    <row r="5" spans="1:38" ht="20.100000000000001" customHeight="1" x14ac:dyDescent="0.25">
      <c r="A5" s="47">
        <v>4</v>
      </c>
      <c r="B5" s="1" t="s">
        <v>2</v>
      </c>
      <c r="C5" s="2" t="s">
        <v>88</v>
      </c>
      <c r="E5" s="47" t="s">
        <v>77</v>
      </c>
      <c r="F5" s="1">
        <v>802.18</v>
      </c>
      <c r="G5" s="1">
        <v>1465</v>
      </c>
      <c r="H5" s="2" t="s">
        <v>1023</v>
      </c>
      <c r="K5" s="47" t="s">
        <v>78</v>
      </c>
      <c r="L5" s="63">
        <v>12230</v>
      </c>
      <c r="M5" s="1">
        <v>20.34</v>
      </c>
      <c r="O5" s="1">
        <v>3</v>
      </c>
      <c r="Q5" s="1" t="s">
        <v>263</v>
      </c>
      <c r="R5" s="2" t="s">
        <v>1026</v>
      </c>
      <c r="T5" s="47" t="s">
        <v>76</v>
      </c>
      <c r="U5" s="1">
        <v>-408.6</v>
      </c>
      <c r="V5" s="1">
        <v>59.3</v>
      </c>
      <c r="W5" s="48">
        <v>-81.349999999999994</v>
      </c>
      <c r="X5" s="1">
        <v>-426.3</v>
      </c>
      <c r="Y5" s="64">
        <v>-384.34549750000002</v>
      </c>
      <c r="Z5" s="1">
        <v>48.1</v>
      </c>
      <c r="AA5" s="2" t="s">
        <v>1027</v>
      </c>
      <c r="AC5" s="47" t="s">
        <v>76</v>
      </c>
      <c r="AD5" s="1">
        <v>19.5</v>
      </c>
      <c r="AE5" s="1">
        <v>22.1</v>
      </c>
      <c r="AL5" s="2" t="s">
        <v>1027</v>
      </c>
    </row>
    <row r="6" spans="1:38" ht="20.100000000000001" customHeight="1" x14ac:dyDescent="0.25">
      <c r="A6" s="47">
        <v>5</v>
      </c>
      <c r="B6" s="1" t="s">
        <v>89</v>
      </c>
      <c r="C6" s="2" t="s">
        <v>90</v>
      </c>
      <c r="E6" s="47" t="s">
        <v>78</v>
      </c>
      <c r="F6" s="1">
        <v>771</v>
      </c>
      <c r="G6" s="1">
        <v>1500</v>
      </c>
      <c r="H6" s="2" t="s">
        <v>1024</v>
      </c>
      <c r="K6" s="65" t="s">
        <v>79</v>
      </c>
      <c r="L6" s="66">
        <v>10920</v>
      </c>
      <c r="M6" s="49">
        <v>14.532999999999999</v>
      </c>
      <c r="N6" s="49"/>
      <c r="O6" s="49">
        <v>2.3199999999999998</v>
      </c>
      <c r="P6" s="49"/>
      <c r="Q6" s="49" t="s">
        <v>264</v>
      </c>
      <c r="R6" s="67" t="s">
        <v>1027</v>
      </c>
      <c r="T6" s="47" t="s">
        <v>77</v>
      </c>
      <c r="U6" s="1">
        <v>-411.2</v>
      </c>
      <c r="V6" s="1">
        <v>72.099999999999994</v>
      </c>
      <c r="W6" s="48">
        <v>-90.75</v>
      </c>
      <c r="X6" s="1">
        <v>-384.1</v>
      </c>
      <c r="Y6" s="64">
        <v>-384.14288750000003</v>
      </c>
      <c r="Z6" s="1">
        <v>50.5</v>
      </c>
      <c r="AA6" s="2" t="s">
        <v>1023</v>
      </c>
      <c r="AC6" s="47" t="s">
        <v>77</v>
      </c>
      <c r="AD6" s="1">
        <v>28.16</v>
      </c>
      <c r="AE6" s="1">
        <v>26.2</v>
      </c>
      <c r="AF6" s="1">
        <v>223</v>
      </c>
      <c r="AG6" s="1">
        <v>277.32</v>
      </c>
      <c r="AH6" s="1">
        <v>2.8</v>
      </c>
      <c r="AI6" s="1">
        <v>221.84</v>
      </c>
      <c r="AJ6" s="1">
        <v>2</v>
      </c>
      <c r="AK6" s="60">
        <v>305.3</v>
      </c>
      <c r="AL6" s="2" t="s">
        <v>1034</v>
      </c>
    </row>
    <row r="7" spans="1:38" ht="20.100000000000001" customHeight="1" x14ac:dyDescent="0.25">
      <c r="A7" s="47">
        <v>6</v>
      </c>
      <c r="B7" s="1" t="s">
        <v>91</v>
      </c>
      <c r="C7" s="2" t="s">
        <v>92</v>
      </c>
      <c r="E7" s="47" t="s">
        <v>79</v>
      </c>
      <c r="F7" s="1">
        <v>724</v>
      </c>
      <c r="G7" s="1">
        <v>1390</v>
      </c>
      <c r="H7" s="2" t="s">
        <v>1023</v>
      </c>
      <c r="K7" s="47" t="s">
        <v>79</v>
      </c>
      <c r="L7" s="63">
        <v>11670</v>
      </c>
      <c r="M7" s="1">
        <v>20.157</v>
      </c>
      <c r="O7" s="1">
        <v>3</v>
      </c>
      <c r="Q7" s="1" t="s">
        <v>265</v>
      </c>
      <c r="R7" s="2" t="s">
        <v>1026</v>
      </c>
      <c r="T7" s="47" t="s">
        <v>77</v>
      </c>
      <c r="U7" s="1">
        <v>-411.2</v>
      </c>
      <c r="V7" s="1">
        <v>72.099999999999994</v>
      </c>
      <c r="W7" s="48">
        <v>-90.75</v>
      </c>
      <c r="X7" s="1">
        <v>-432.7</v>
      </c>
      <c r="Y7" s="64">
        <v>-384.14288750000003</v>
      </c>
      <c r="Z7" s="1">
        <v>66.900000000000006</v>
      </c>
      <c r="AA7" s="2" t="s">
        <v>1027</v>
      </c>
      <c r="AC7" s="47" t="s">
        <v>77</v>
      </c>
      <c r="AE7" s="1">
        <v>28</v>
      </c>
      <c r="AL7" s="2" t="s">
        <v>1033</v>
      </c>
    </row>
    <row r="8" spans="1:38" ht="20.100000000000001" customHeight="1" thickBot="1" x14ac:dyDescent="0.3">
      <c r="A8" s="47">
        <v>7</v>
      </c>
      <c r="B8" s="1" t="s">
        <v>93</v>
      </c>
      <c r="C8" s="2" t="s">
        <v>94</v>
      </c>
      <c r="E8" s="47" t="s">
        <v>80</v>
      </c>
      <c r="F8" s="1">
        <v>646</v>
      </c>
      <c r="G8" s="1">
        <v>1297</v>
      </c>
      <c r="H8" s="2" t="s">
        <v>1023</v>
      </c>
      <c r="K8" s="47" t="s">
        <v>80</v>
      </c>
      <c r="L8" s="63">
        <v>10800</v>
      </c>
      <c r="M8" s="1">
        <v>19.989999999999998</v>
      </c>
      <c r="O8" s="1">
        <v>3.02</v>
      </c>
      <c r="Q8" s="1" t="s">
        <v>266</v>
      </c>
      <c r="R8" s="2" t="s">
        <v>1026</v>
      </c>
      <c r="T8" s="47" t="s">
        <v>78</v>
      </c>
      <c r="U8" s="1">
        <v>-436.5</v>
      </c>
      <c r="V8" s="1">
        <v>82.6</v>
      </c>
      <c r="W8" s="48">
        <v>-93.65</v>
      </c>
      <c r="X8" s="1">
        <v>-408.5</v>
      </c>
      <c r="Y8" s="64">
        <v>-408.57825250000002</v>
      </c>
      <c r="Z8" s="1">
        <v>51.3</v>
      </c>
      <c r="AA8" s="2" t="s">
        <v>1023</v>
      </c>
      <c r="AC8" s="47" t="s">
        <v>77</v>
      </c>
      <c r="AD8" s="1">
        <v>28.3</v>
      </c>
      <c r="AE8" s="1">
        <v>26.3</v>
      </c>
      <c r="AL8" s="2" t="s">
        <v>1027</v>
      </c>
    </row>
    <row r="9" spans="1:38" ht="20.100000000000001" customHeight="1" thickBot="1" x14ac:dyDescent="0.3">
      <c r="A9" s="47">
        <v>8</v>
      </c>
      <c r="B9" s="1" t="s">
        <v>95</v>
      </c>
      <c r="C9" s="2" t="s">
        <v>96</v>
      </c>
      <c r="E9" s="47" t="s">
        <v>251</v>
      </c>
      <c r="F9" s="1">
        <v>577</v>
      </c>
      <c r="G9" s="1">
        <v>1223</v>
      </c>
      <c r="H9" s="2" t="s">
        <v>1025</v>
      </c>
      <c r="K9" s="86" t="s">
        <v>268</v>
      </c>
      <c r="L9" s="87"/>
      <c r="M9" s="87"/>
      <c r="N9" s="87"/>
      <c r="O9" s="87"/>
      <c r="P9" s="87"/>
      <c r="Q9" s="87"/>
      <c r="R9" s="88"/>
      <c r="T9" s="47" t="s">
        <v>78</v>
      </c>
      <c r="U9" s="1">
        <v>-436.5</v>
      </c>
      <c r="V9" s="1">
        <v>82.6</v>
      </c>
      <c r="W9" s="48">
        <v>-93.65</v>
      </c>
      <c r="X9" s="1">
        <v>-461.1</v>
      </c>
      <c r="Y9" s="64">
        <v>-408.57825250000002</v>
      </c>
      <c r="Z9" s="1">
        <v>51.6</v>
      </c>
      <c r="AA9" s="2" t="s">
        <v>1027</v>
      </c>
      <c r="AC9" s="47" t="s">
        <v>78</v>
      </c>
      <c r="AD9" s="1">
        <v>26.28</v>
      </c>
      <c r="AE9" s="1">
        <v>25.9</v>
      </c>
      <c r="AF9" s="1">
        <v>187.7</v>
      </c>
      <c r="AG9" s="1">
        <v>267.52999999999997</v>
      </c>
      <c r="AH9" s="1">
        <v>1.6</v>
      </c>
      <c r="AI9" s="1">
        <v>214.01</v>
      </c>
      <c r="AJ9" s="1">
        <v>1</v>
      </c>
      <c r="AL9" s="2" t="s">
        <v>1035</v>
      </c>
    </row>
    <row r="10" spans="1:38" ht="20.100000000000001" customHeight="1" thickBot="1" x14ac:dyDescent="0.3">
      <c r="A10" s="47">
        <v>9</v>
      </c>
      <c r="B10" s="1" t="s">
        <v>97</v>
      </c>
      <c r="C10" s="2" t="s">
        <v>98</v>
      </c>
      <c r="E10" s="47" t="s">
        <v>251</v>
      </c>
      <c r="F10" s="1">
        <v>590</v>
      </c>
      <c r="G10" s="1">
        <v>1275</v>
      </c>
      <c r="H10" s="2" t="s">
        <v>1025</v>
      </c>
      <c r="K10" s="47" t="s">
        <v>76</v>
      </c>
      <c r="L10" s="63">
        <v>10760</v>
      </c>
      <c r="M10" s="1">
        <v>22.3</v>
      </c>
      <c r="O10" s="1">
        <v>4.0199999999999996</v>
      </c>
      <c r="Q10" s="1" t="s">
        <v>269</v>
      </c>
      <c r="R10" s="2" t="s">
        <v>1026</v>
      </c>
      <c r="T10" s="47" t="s">
        <v>79</v>
      </c>
      <c r="U10" s="1">
        <v>-435.4</v>
      </c>
      <c r="V10" s="1">
        <v>95.9</v>
      </c>
      <c r="W10" s="48">
        <v>-92.449999999999989</v>
      </c>
      <c r="X10" s="1">
        <v>-407.8</v>
      </c>
      <c r="Y10" s="64">
        <v>-407.83603250000004</v>
      </c>
      <c r="Z10" s="1">
        <v>52.4</v>
      </c>
      <c r="AA10" s="2" t="s">
        <v>1023</v>
      </c>
      <c r="AC10" s="47" t="s">
        <v>78</v>
      </c>
      <c r="AD10" s="1">
        <v>26.2</v>
      </c>
      <c r="AE10" s="1">
        <v>25</v>
      </c>
      <c r="AL10" s="2" t="s">
        <v>1027</v>
      </c>
    </row>
    <row r="11" spans="1:38" ht="20.100000000000001" customHeight="1" thickBot="1" x14ac:dyDescent="0.3">
      <c r="A11" s="47">
        <v>10</v>
      </c>
      <c r="B11" s="1" t="s">
        <v>99</v>
      </c>
      <c r="C11" s="2" t="s">
        <v>100</v>
      </c>
      <c r="E11" s="86" t="s">
        <v>252</v>
      </c>
      <c r="F11" s="87"/>
      <c r="G11" s="87"/>
      <c r="H11" s="88"/>
      <c r="I11" s="55"/>
      <c r="K11" s="47" t="s">
        <v>77</v>
      </c>
      <c r="L11" s="63">
        <v>11530</v>
      </c>
      <c r="M11" s="1">
        <v>20.77</v>
      </c>
      <c r="O11" s="1">
        <v>3.48</v>
      </c>
      <c r="Q11" s="1" t="s">
        <v>270</v>
      </c>
      <c r="R11" s="2" t="s">
        <v>1026</v>
      </c>
      <c r="T11" s="47" t="s">
        <v>79</v>
      </c>
      <c r="U11" s="1">
        <v>-435.1</v>
      </c>
      <c r="V11" s="1">
        <v>95.2</v>
      </c>
      <c r="W11" s="48">
        <v>-93.149999999999991</v>
      </c>
      <c r="X11" s="1">
        <v>-463.5</v>
      </c>
      <c r="Y11" s="64">
        <v>-407.32732750000002</v>
      </c>
      <c r="Z11" s="1">
        <v>51.4</v>
      </c>
      <c r="AA11" s="2" t="s">
        <v>1027</v>
      </c>
      <c r="AC11" s="47" t="s">
        <v>79</v>
      </c>
      <c r="AD11" s="1">
        <v>24.4</v>
      </c>
      <c r="AE11" s="1">
        <v>18.399999999999999</v>
      </c>
      <c r="AL11" s="2" t="s">
        <v>1029</v>
      </c>
    </row>
    <row r="12" spans="1:38" ht="20.100000000000001" customHeight="1" x14ac:dyDescent="0.25">
      <c r="A12" s="47">
        <v>11</v>
      </c>
      <c r="B12" s="1" t="s">
        <v>5</v>
      </c>
      <c r="C12" s="2" t="s">
        <v>101</v>
      </c>
      <c r="E12" s="47" t="s">
        <v>1047</v>
      </c>
      <c r="F12" s="1">
        <v>415</v>
      </c>
      <c r="G12" s="1">
        <v>482</v>
      </c>
      <c r="H12" s="2" t="s">
        <v>1023</v>
      </c>
      <c r="K12" s="47" t="s">
        <v>78</v>
      </c>
      <c r="L12" s="63">
        <v>10710</v>
      </c>
      <c r="M12" s="1">
        <v>18.91</v>
      </c>
      <c r="O12" s="1">
        <v>3</v>
      </c>
      <c r="Q12" s="1" t="s">
        <v>271</v>
      </c>
      <c r="R12" s="2" t="s">
        <v>1026</v>
      </c>
      <c r="T12" s="47" t="s">
        <v>80</v>
      </c>
      <c r="U12" s="1">
        <v>-443</v>
      </c>
      <c r="V12" s="1">
        <v>101.2</v>
      </c>
      <c r="W12" s="48">
        <v>-95.55</v>
      </c>
      <c r="X12" s="1">
        <v>-414.5</v>
      </c>
      <c r="Y12" s="64">
        <v>-414.51176750000002</v>
      </c>
      <c r="Z12" s="1">
        <v>52.5</v>
      </c>
      <c r="AA12" s="2" t="s">
        <v>1023</v>
      </c>
      <c r="AC12" s="47" t="s">
        <v>79</v>
      </c>
      <c r="AE12" s="1">
        <v>24.47</v>
      </c>
      <c r="AL12" s="2" t="s">
        <v>1036</v>
      </c>
    </row>
    <row r="13" spans="1:38" ht="20.100000000000001" customHeight="1" x14ac:dyDescent="0.25">
      <c r="A13" s="47">
        <v>12</v>
      </c>
      <c r="B13" s="1" t="s">
        <v>3</v>
      </c>
      <c r="C13" s="2" t="s">
        <v>102</v>
      </c>
      <c r="E13" s="47" t="s">
        <v>1048</v>
      </c>
      <c r="F13" s="1">
        <v>714</v>
      </c>
      <c r="G13" s="1">
        <v>1412</v>
      </c>
      <c r="H13" s="2" t="s">
        <v>1023</v>
      </c>
      <c r="K13" s="68" t="s">
        <v>78</v>
      </c>
      <c r="L13" s="69">
        <v>11101</v>
      </c>
      <c r="M13" s="70">
        <v>20.83</v>
      </c>
      <c r="N13" s="70"/>
      <c r="O13" s="70">
        <v>3.52</v>
      </c>
      <c r="P13" s="70"/>
      <c r="Q13" s="70" t="s">
        <v>272</v>
      </c>
      <c r="R13" s="71" t="s">
        <v>1028</v>
      </c>
      <c r="T13" s="47" t="s">
        <v>251</v>
      </c>
      <c r="U13" s="1">
        <v>-181.6</v>
      </c>
      <c r="AA13" s="2" t="s">
        <v>1025</v>
      </c>
      <c r="AC13" s="47" t="s">
        <v>79</v>
      </c>
      <c r="AD13" s="1">
        <v>23.7</v>
      </c>
      <c r="AE13" s="1">
        <v>23.8</v>
      </c>
      <c r="AF13" s="1">
        <v>148.5</v>
      </c>
      <c r="AG13" s="1">
        <v>88.5</v>
      </c>
      <c r="AI13" s="60">
        <v>172.2</v>
      </c>
      <c r="AK13" s="60">
        <v>112.3</v>
      </c>
      <c r="AL13" s="2" t="s">
        <v>1027</v>
      </c>
    </row>
    <row r="14" spans="1:38" ht="20.100000000000001" customHeight="1" thickBot="1" x14ac:dyDescent="0.3">
      <c r="A14" s="47">
        <v>13</v>
      </c>
      <c r="B14" s="1" t="s">
        <v>6</v>
      </c>
      <c r="C14" s="2" t="s">
        <v>103</v>
      </c>
      <c r="E14" s="47" t="s">
        <v>1044</v>
      </c>
      <c r="F14" s="1">
        <v>775</v>
      </c>
      <c r="G14" s="1">
        <v>1935</v>
      </c>
      <c r="H14" s="2" t="s">
        <v>1023</v>
      </c>
      <c r="K14" s="65" t="s">
        <v>79</v>
      </c>
      <c r="L14" s="66">
        <v>10004</v>
      </c>
      <c r="M14" s="49">
        <v>15.891999999999999</v>
      </c>
      <c r="N14" s="49"/>
      <c r="O14" s="49">
        <v>3.08</v>
      </c>
      <c r="P14" s="49"/>
      <c r="Q14" s="49" t="s">
        <v>273</v>
      </c>
      <c r="R14" s="67" t="s">
        <v>1027</v>
      </c>
      <c r="T14" s="47" t="s">
        <v>251</v>
      </c>
      <c r="U14" s="1">
        <v>-439.3</v>
      </c>
      <c r="AA14" s="2" t="s">
        <v>1025</v>
      </c>
      <c r="AC14" s="47" t="s">
        <v>80</v>
      </c>
      <c r="AD14" s="1">
        <v>20.399999999999999</v>
      </c>
      <c r="AE14" s="1">
        <v>14.6</v>
      </c>
      <c r="AL14" s="2" t="s">
        <v>1029</v>
      </c>
    </row>
    <row r="15" spans="1:38" ht="20.100000000000001" customHeight="1" thickBot="1" x14ac:dyDescent="0.3">
      <c r="A15" s="47">
        <v>14</v>
      </c>
      <c r="B15" s="1" t="s">
        <v>104</v>
      </c>
      <c r="C15" s="2" t="s">
        <v>105</v>
      </c>
      <c r="E15" s="47" t="s">
        <v>1045</v>
      </c>
      <c r="F15" s="1">
        <v>874</v>
      </c>
      <c r="G15" s="1">
        <v>1250</v>
      </c>
      <c r="H15" s="2" t="s">
        <v>1023</v>
      </c>
      <c r="K15" s="47" t="s">
        <v>79</v>
      </c>
      <c r="L15" s="63">
        <v>10300</v>
      </c>
      <c r="M15" s="1">
        <v>18.77</v>
      </c>
      <c r="O15" s="1">
        <v>3</v>
      </c>
      <c r="Q15" s="1" t="s">
        <v>274</v>
      </c>
      <c r="R15" s="2" t="s">
        <v>1026</v>
      </c>
      <c r="T15" s="86" t="s">
        <v>311</v>
      </c>
      <c r="U15" s="87"/>
      <c r="V15" s="87"/>
      <c r="W15" s="87"/>
      <c r="X15" s="87"/>
      <c r="Y15" s="87"/>
      <c r="Z15" s="87"/>
      <c r="AA15" s="88"/>
      <c r="AC15" s="47" t="s">
        <v>80</v>
      </c>
      <c r="AD15" s="1">
        <v>20.3</v>
      </c>
      <c r="AE15" s="1">
        <v>22.1</v>
      </c>
      <c r="AL15" s="2" t="s">
        <v>1027</v>
      </c>
    </row>
    <row r="16" spans="1:38" ht="20.100000000000001" customHeight="1" thickBot="1" x14ac:dyDescent="0.3">
      <c r="A16" s="47">
        <v>15</v>
      </c>
      <c r="B16" s="1" t="s">
        <v>106</v>
      </c>
      <c r="C16" s="2" t="s">
        <v>107</v>
      </c>
      <c r="E16" s="47" t="s">
        <v>1046</v>
      </c>
      <c r="F16" s="1">
        <v>961</v>
      </c>
      <c r="G16" s="1">
        <v>1560</v>
      </c>
      <c r="H16" s="2" t="s">
        <v>1023</v>
      </c>
      <c r="K16" s="72" t="s">
        <v>80</v>
      </c>
      <c r="L16" s="73">
        <v>10052</v>
      </c>
      <c r="M16" s="62">
        <v>20.51</v>
      </c>
      <c r="N16" s="62"/>
      <c r="O16" s="62">
        <v>3.52</v>
      </c>
      <c r="P16" s="62"/>
      <c r="Q16" s="62" t="s">
        <v>275</v>
      </c>
      <c r="R16" s="74" t="s">
        <v>1028</v>
      </c>
      <c r="T16" s="47" t="s">
        <v>76</v>
      </c>
      <c r="U16" s="1">
        <v>-195.4</v>
      </c>
      <c r="V16" s="1">
        <v>212.9</v>
      </c>
      <c r="W16" s="48">
        <v>72.250000000000014</v>
      </c>
      <c r="X16" s="1">
        <v>-258.89999999999998</v>
      </c>
      <c r="Y16" s="64">
        <v>-216.9413375</v>
      </c>
      <c r="Z16" s="1">
        <v>33.299999999999997</v>
      </c>
      <c r="AA16" s="2" t="s">
        <v>1027</v>
      </c>
      <c r="AC16" s="47" t="s">
        <v>251</v>
      </c>
      <c r="AI16" s="1">
        <v>181.6</v>
      </c>
      <c r="AL16" s="54" t="s">
        <v>1025</v>
      </c>
    </row>
    <row r="17" spans="1:38" ht="20.100000000000001" customHeight="1" thickBot="1" x14ac:dyDescent="0.3">
      <c r="A17" s="47">
        <v>16</v>
      </c>
      <c r="B17" s="1" t="s">
        <v>7</v>
      </c>
      <c r="C17" s="2" t="s">
        <v>108</v>
      </c>
      <c r="E17" s="52" t="s">
        <v>1053</v>
      </c>
      <c r="F17" s="53" t="s">
        <v>261</v>
      </c>
      <c r="G17" s="53"/>
      <c r="H17" s="54" t="s">
        <v>565</v>
      </c>
      <c r="K17" s="47" t="s">
        <v>80</v>
      </c>
      <c r="L17" s="1">
        <v>9815</v>
      </c>
      <c r="M17" s="1">
        <v>20.38</v>
      </c>
      <c r="O17" s="1">
        <v>3.52</v>
      </c>
      <c r="Q17" s="1" t="s">
        <v>276</v>
      </c>
      <c r="R17" s="2" t="s">
        <v>1026</v>
      </c>
      <c r="T17" s="47" t="s">
        <v>1054</v>
      </c>
      <c r="U17" s="1">
        <v>-593.5</v>
      </c>
      <c r="V17" s="1">
        <v>288.8</v>
      </c>
      <c r="W17" s="48">
        <v>7.5000000000000284</v>
      </c>
      <c r="X17" s="1">
        <v>-679.6</v>
      </c>
      <c r="Y17" s="64">
        <v>-595.73612500000002</v>
      </c>
      <c r="Z17" s="1">
        <v>72.2</v>
      </c>
      <c r="AA17" s="2" t="s">
        <v>1027</v>
      </c>
      <c r="AC17" s="86" t="s">
        <v>252</v>
      </c>
      <c r="AD17" s="87"/>
      <c r="AE17" s="87"/>
      <c r="AF17" s="87"/>
      <c r="AG17" s="87"/>
      <c r="AH17" s="87"/>
      <c r="AI17" s="87"/>
      <c r="AJ17" s="87"/>
      <c r="AK17" s="87"/>
      <c r="AL17" s="88"/>
    </row>
    <row r="18" spans="1:38" ht="20.100000000000001" customHeight="1" thickBot="1" x14ac:dyDescent="0.3">
      <c r="A18" s="47">
        <v>17</v>
      </c>
      <c r="B18" s="1" t="s">
        <v>8</v>
      </c>
      <c r="C18" s="2" t="s">
        <v>109</v>
      </c>
      <c r="K18" s="86" t="s">
        <v>311</v>
      </c>
      <c r="L18" s="87"/>
      <c r="M18" s="87"/>
      <c r="N18" s="87"/>
      <c r="O18" s="87"/>
      <c r="P18" s="87"/>
      <c r="Q18" s="87"/>
      <c r="R18" s="88"/>
      <c r="T18" s="47" t="s">
        <v>1055</v>
      </c>
      <c r="U18" s="1">
        <v>-962.3</v>
      </c>
      <c r="V18" s="1">
        <v>335.8</v>
      </c>
      <c r="W18" s="48">
        <v>-86.149999999999977</v>
      </c>
      <c r="X18" s="1">
        <v>-1062.4000000000001</v>
      </c>
      <c r="Y18" s="64">
        <v>-936.61437750000005</v>
      </c>
      <c r="Z18" s="1">
        <v>102</v>
      </c>
      <c r="AA18" s="2" t="s">
        <v>1027</v>
      </c>
      <c r="AC18" s="47" t="s">
        <v>1047</v>
      </c>
      <c r="AD18" s="1">
        <v>8.66</v>
      </c>
      <c r="AL18" s="46" t="s">
        <v>1023</v>
      </c>
    </row>
    <row r="19" spans="1:38" ht="20.100000000000001" customHeight="1" thickBot="1" x14ac:dyDescent="0.3">
      <c r="A19" s="47">
        <v>18</v>
      </c>
      <c r="B19" s="1" t="s">
        <v>110</v>
      </c>
      <c r="C19" s="2" t="s">
        <v>111</v>
      </c>
      <c r="K19" s="65" t="s">
        <v>1056</v>
      </c>
      <c r="L19" s="66">
        <v>11620</v>
      </c>
      <c r="M19" s="49">
        <v>16.416</v>
      </c>
      <c r="N19" s="49"/>
      <c r="O19" s="49">
        <v>2.79</v>
      </c>
      <c r="P19" s="49"/>
      <c r="Q19" s="49" t="s">
        <v>277</v>
      </c>
      <c r="R19" s="67" t="s">
        <v>1027</v>
      </c>
      <c r="T19" s="47" t="s">
        <v>77</v>
      </c>
      <c r="U19" s="1">
        <v>-191.7</v>
      </c>
      <c r="V19" s="1">
        <v>229.8</v>
      </c>
      <c r="W19" s="48">
        <v>66.95</v>
      </c>
      <c r="X19" s="1">
        <v>-260.2</v>
      </c>
      <c r="Y19" s="64">
        <v>-211.66114249999998</v>
      </c>
      <c r="Z19" s="1">
        <v>35.799999999999997</v>
      </c>
      <c r="AA19" s="2" t="s">
        <v>1027</v>
      </c>
      <c r="AC19" s="47" t="s">
        <v>1047</v>
      </c>
      <c r="AD19" s="1">
        <v>8.58</v>
      </c>
      <c r="AE19" s="1">
        <v>12.5</v>
      </c>
      <c r="AL19" s="2" t="s">
        <v>1027</v>
      </c>
    </row>
    <row r="20" spans="1:38" ht="20.100000000000001" customHeight="1" thickBot="1" x14ac:dyDescent="0.3">
      <c r="A20" s="47">
        <v>19</v>
      </c>
      <c r="B20" s="1" t="s">
        <v>9</v>
      </c>
      <c r="C20" s="2" t="s">
        <v>112</v>
      </c>
      <c r="E20" s="86" t="s">
        <v>702</v>
      </c>
      <c r="F20" s="87"/>
      <c r="G20" s="87"/>
      <c r="H20" s="87"/>
      <c r="I20" s="88"/>
      <c r="K20" s="65" t="s">
        <v>1057</v>
      </c>
      <c r="L20" s="66">
        <v>10101</v>
      </c>
      <c r="M20" s="49">
        <v>11.073</v>
      </c>
      <c r="N20" s="49"/>
      <c r="O20" s="49">
        <v>1.56</v>
      </c>
      <c r="P20" s="49"/>
      <c r="Q20" s="49" t="s">
        <v>278</v>
      </c>
      <c r="R20" s="67" t="s">
        <v>1027</v>
      </c>
      <c r="T20" s="47" t="s">
        <v>1058</v>
      </c>
      <c r="U20" s="1">
        <v>-586.70000000000005</v>
      </c>
      <c r="V20" s="1">
        <v>325.39999999999998</v>
      </c>
      <c r="W20" s="48">
        <v>-0.30000000000001137</v>
      </c>
      <c r="X20" s="1">
        <v>-683.7</v>
      </c>
      <c r="Y20" s="64">
        <v>-586.61055500000009</v>
      </c>
      <c r="Z20" s="1">
        <v>119.8</v>
      </c>
      <c r="AA20" s="2" t="s">
        <v>1027</v>
      </c>
      <c r="AC20" s="47" t="s">
        <v>1048</v>
      </c>
      <c r="AD20" s="1">
        <v>43.1</v>
      </c>
      <c r="AF20" s="60">
        <v>190</v>
      </c>
      <c r="AI20" s="1">
        <v>233.1</v>
      </c>
      <c r="AL20" s="2" t="s">
        <v>1032</v>
      </c>
    </row>
    <row r="21" spans="1:38" ht="20.100000000000001" customHeight="1" thickBot="1" x14ac:dyDescent="0.3">
      <c r="A21" s="47">
        <v>20</v>
      </c>
      <c r="B21" s="1" t="s">
        <v>10</v>
      </c>
      <c r="C21" s="2" t="s">
        <v>113</v>
      </c>
      <c r="E21" s="37" t="s">
        <v>585</v>
      </c>
      <c r="F21" s="86" t="s">
        <v>566</v>
      </c>
      <c r="G21" s="87"/>
      <c r="H21" s="87"/>
      <c r="I21" s="88"/>
      <c r="K21" s="65" t="s">
        <v>1059</v>
      </c>
      <c r="L21" s="66">
        <v>12523</v>
      </c>
      <c r="M21" s="49">
        <v>23.030999999999999</v>
      </c>
      <c r="N21" s="49"/>
      <c r="O21" s="49">
        <v>4.68</v>
      </c>
      <c r="P21" s="49"/>
      <c r="Q21" s="49" t="s">
        <v>277</v>
      </c>
      <c r="R21" s="67" t="s">
        <v>1027</v>
      </c>
      <c r="T21" s="47" t="s">
        <v>78</v>
      </c>
      <c r="U21" s="1">
        <v>-214.6</v>
      </c>
      <c r="V21" s="1">
        <v>239.1</v>
      </c>
      <c r="W21" s="48">
        <v>62.84999999999998</v>
      </c>
      <c r="X21" s="1">
        <v>-285.89999999999998</v>
      </c>
      <c r="Y21" s="64">
        <v>-233.33872749999998</v>
      </c>
      <c r="Z21" s="1">
        <v>36.5</v>
      </c>
      <c r="AA21" s="2" t="s">
        <v>1027</v>
      </c>
      <c r="AC21" s="47" t="s">
        <v>1048</v>
      </c>
      <c r="AD21" s="1">
        <v>39.9</v>
      </c>
      <c r="AE21" s="1">
        <v>40.799999999999997</v>
      </c>
      <c r="AL21" s="2" t="s">
        <v>1027</v>
      </c>
    </row>
    <row r="22" spans="1:38" ht="20.100000000000001" customHeight="1" thickBot="1" x14ac:dyDescent="0.3">
      <c r="A22" s="47">
        <v>21</v>
      </c>
      <c r="B22" s="1" t="s">
        <v>11</v>
      </c>
      <c r="C22" s="2" t="s">
        <v>114</v>
      </c>
      <c r="E22" s="38" t="s">
        <v>701</v>
      </c>
      <c r="F22" s="106" t="s">
        <v>1013</v>
      </c>
      <c r="G22" s="107"/>
      <c r="H22" s="107"/>
      <c r="I22" s="108"/>
      <c r="K22" s="65" t="s">
        <v>1060</v>
      </c>
      <c r="L22" s="49">
        <v>9525</v>
      </c>
      <c r="M22" s="49">
        <v>12.653</v>
      </c>
      <c r="N22" s="49"/>
      <c r="O22" s="49">
        <v>2.31</v>
      </c>
      <c r="P22" s="49"/>
      <c r="Q22" s="49" t="s">
        <v>278</v>
      </c>
      <c r="R22" s="67" t="s">
        <v>1027</v>
      </c>
      <c r="T22" s="47" t="s">
        <v>1061</v>
      </c>
      <c r="U22" s="1">
        <v>-615.4</v>
      </c>
      <c r="V22" s="1">
        <v>350.4</v>
      </c>
      <c r="W22" s="48">
        <v>-2.1000000000000227</v>
      </c>
      <c r="X22" s="1">
        <v>-719.9</v>
      </c>
      <c r="Y22" s="64">
        <v>-614.77388500000006</v>
      </c>
      <c r="Z22" s="1">
        <v>80.900000000000006</v>
      </c>
      <c r="AA22" s="2" t="s">
        <v>1027</v>
      </c>
      <c r="AC22" s="47" t="s">
        <v>1044</v>
      </c>
      <c r="AD22" s="1">
        <v>28.05</v>
      </c>
      <c r="AE22" s="1">
        <v>24.3</v>
      </c>
      <c r="AL22" s="2" t="s">
        <v>1029</v>
      </c>
    </row>
    <row r="23" spans="1:38" ht="20.100000000000001" customHeight="1" thickBot="1" x14ac:dyDescent="0.3">
      <c r="A23" s="47">
        <v>22</v>
      </c>
      <c r="B23" s="1" t="s">
        <v>12</v>
      </c>
      <c r="C23" s="2" t="s">
        <v>115</v>
      </c>
      <c r="E23" s="39" t="s">
        <v>588</v>
      </c>
      <c r="F23" s="106" t="s">
        <v>1015</v>
      </c>
      <c r="G23" s="107"/>
      <c r="H23" s="107"/>
      <c r="I23" s="108"/>
      <c r="K23" s="65" t="s">
        <v>1062</v>
      </c>
      <c r="L23" s="49">
        <v>5312</v>
      </c>
      <c r="M23" s="49">
        <v>4.617</v>
      </c>
      <c r="N23" s="49"/>
      <c r="O23" s="49">
        <v>0.37</v>
      </c>
      <c r="P23" s="49"/>
      <c r="Q23" s="49" t="s">
        <v>279</v>
      </c>
      <c r="R23" s="67" t="s">
        <v>1027</v>
      </c>
      <c r="T23" s="47" t="s">
        <v>79</v>
      </c>
      <c r="U23" s="1">
        <v>-233.1</v>
      </c>
      <c r="V23" s="1">
        <v>241.3</v>
      </c>
      <c r="W23" s="48">
        <v>52.95</v>
      </c>
      <c r="X23" s="1">
        <v>-305.10000000000002</v>
      </c>
      <c r="Y23" s="64">
        <v>-248.88704250000001</v>
      </c>
      <c r="Z23" s="1">
        <v>36.5</v>
      </c>
      <c r="AA23" s="2" t="s">
        <v>1027</v>
      </c>
      <c r="AC23" s="47" t="s">
        <v>1044</v>
      </c>
      <c r="AD23" s="1">
        <v>27.3</v>
      </c>
      <c r="AE23" s="1">
        <v>26.1</v>
      </c>
      <c r="AG23" s="1">
        <v>102.9</v>
      </c>
      <c r="AK23" s="60">
        <v>129</v>
      </c>
      <c r="AL23" s="2" t="s">
        <v>1027</v>
      </c>
    </row>
    <row r="24" spans="1:38" ht="20.100000000000001" customHeight="1" thickBot="1" x14ac:dyDescent="0.3">
      <c r="A24" s="47">
        <v>23</v>
      </c>
      <c r="B24" s="1" t="s">
        <v>13</v>
      </c>
      <c r="C24" s="2" t="s">
        <v>116</v>
      </c>
      <c r="E24" s="40" t="s">
        <v>589</v>
      </c>
      <c r="F24" s="106" t="s">
        <v>1017</v>
      </c>
      <c r="G24" s="107"/>
      <c r="H24" s="107"/>
      <c r="I24" s="108"/>
      <c r="K24" s="65" t="s">
        <v>1063</v>
      </c>
      <c r="L24" s="66">
        <v>10248</v>
      </c>
      <c r="M24" s="49">
        <v>11.131</v>
      </c>
      <c r="N24" s="49"/>
      <c r="O24" s="49">
        <v>2.64</v>
      </c>
      <c r="P24" s="49"/>
      <c r="Q24" s="49" t="s">
        <v>280</v>
      </c>
      <c r="R24" s="67" t="s">
        <v>1027</v>
      </c>
      <c r="T24" s="86" t="s">
        <v>312</v>
      </c>
      <c r="U24" s="87"/>
      <c r="V24" s="87"/>
      <c r="W24" s="87"/>
      <c r="X24" s="87"/>
      <c r="Y24" s="87"/>
      <c r="Z24" s="87"/>
      <c r="AA24" s="88"/>
      <c r="AC24" s="47" t="s">
        <v>1045</v>
      </c>
      <c r="AD24" s="1">
        <v>16.22</v>
      </c>
      <c r="AE24" s="1">
        <v>15.1</v>
      </c>
      <c r="AL24" s="2" t="s">
        <v>1029</v>
      </c>
    </row>
    <row r="25" spans="1:38" ht="20.100000000000001" customHeight="1" thickBot="1" x14ac:dyDescent="0.3">
      <c r="A25" s="47">
        <v>24</v>
      </c>
      <c r="B25" s="1" t="s">
        <v>14</v>
      </c>
      <c r="C25" s="2" t="s">
        <v>117</v>
      </c>
      <c r="E25" s="75" t="s">
        <v>592</v>
      </c>
      <c r="F25" s="106" t="s">
        <v>1020</v>
      </c>
      <c r="G25" s="107"/>
      <c r="H25" s="107"/>
      <c r="I25" s="108"/>
      <c r="K25" s="65" t="s">
        <v>1064</v>
      </c>
      <c r="L25" s="66">
        <v>11972</v>
      </c>
      <c r="M25" s="49">
        <v>17.864999999999998</v>
      </c>
      <c r="N25" s="49"/>
      <c r="O25" s="49">
        <v>3.26</v>
      </c>
      <c r="P25" s="49"/>
      <c r="Q25" s="49" t="s">
        <v>281</v>
      </c>
      <c r="R25" s="67" t="s">
        <v>1027</v>
      </c>
      <c r="T25" s="47" t="s">
        <v>1047</v>
      </c>
      <c r="U25" s="1">
        <v>-490.4</v>
      </c>
      <c r="V25" s="1">
        <v>75.8</v>
      </c>
      <c r="W25" s="48">
        <v>-156.80000000000001</v>
      </c>
      <c r="X25" s="1">
        <v>-445.6</v>
      </c>
      <c r="Y25" s="64">
        <v>-443.65008</v>
      </c>
      <c r="Z25" s="1">
        <v>62.4</v>
      </c>
      <c r="AA25" s="2" t="s">
        <v>1023</v>
      </c>
      <c r="AC25" s="47" t="s">
        <v>1045</v>
      </c>
      <c r="AD25" s="1">
        <v>16.5</v>
      </c>
      <c r="AE25" s="1">
        <v>14.4</v>
      </c>
      <c r="AG25" s="1">
        <v>109.7</v>
      </c>
      <c r="AK25" s="60">
        <v>124.1</v>
      </c>
      <c r="AL25" s="2" t="s">
        <v>1027</v>
      </c>
    </row>
    <row r="26" spans="1:38" ht="20.100000000000001" customHeight="1" x14ac:dyDescent="0.25">
      <c r="A26" s="47">
        <v>25</v>
      </c>
      <c r="B26" s="1" t="s">
        <v>15</v>
      </c>
      <c r="C26" s="2" t="s">
        <v>118</v>
      </c>
      <c r="I26" s="36" t="s">
        <v>1014</v>
      </c>
      <c r="K26" s="65" t="s">
        <v>1065</v>
      </c>
      <c r="L26" s="66">
        <v>10661</v>
      </c>
      <c r="M26" s="49">
        <v>17.765999999999998</v>
      </c>
      <c r="N26" s="49"/>
      <c r="O26" s="49">
        <v>3.63</v>
      </c>
      <c r="P26" s="49"/>
      <c r="Q26" s="49" t="s">
        <v>282</v>
      </c>
      <c r="R26" s="67" t="s">
        <v>1027</v>
      </c>
      <c r="T26" s="47" t="s">
        <v>1047</v>
      </c>
      <c r="U26" s="1">
        <v>-496.2</v>
      </c>
      <c r="V26" s="1">
        <v>75.8</v>
      </c>
      <c r="W26" s="48">
        <v>-156.80000000000001</v>
      </c>
      <c r="X26" s="1">
        <v>-518.79999999999995</v>
      </c>
      <c r="Y26" s="64">
        <v>-449.45008000000001</v>
      </c>
      <c r="Z26" s="1">
        <v>62.4</v>
      </c>
      <c r="AA26" s="2" t="s">
        <v>1027</v>
      </c>
      <c r="AC26" s="47" t="s">
        <v>1046</v>
      </c>
      <c r="AD26" s="1">
        <v>15.85</v>
      </c>
      <c r="AE26" s="1">
        <v>18.399999999999999</v>
      </c>
      <c r="AL26" s="2" t="s">
        <v>1029</v>
      </c>
    </row>
    <row r="27" spans="1:38" ht="20.100000000000001" customHeight="1" thickBot="1" x14ac:dyDescent="0.3">
      <c r="A27" s="47">
        <v>26</v>
      </c>
      <c r="B27" s="1" t="s">
        <v>16</v>
      </c>
      <c r="C27" s="2" t="s">
        <v>119</v>
      </c>
      <c r="F27" s="60"/>
      <c r="K27" s="65" t="s">
        <v>1066</v>
      </c>
      <c r="L27" s="66">
        <v>13231</v>
      </c>
      <c r="M27" s="49">
        <v>26.332999999999998</v>
      </c>
      <c r="N27" s="49"/>
      <c r="O27" s="49">
        <v>5.69</v>
      </c>
      <c r="P27" s="49"/>
      <c r="Q27" s="49" t="s">
        <v>281</v>
      </c>
      <c r="R27" s="67" t="s">
        <v>1027</v>
      </c>
      <c r="T27" s="47" t="s">
        <v>1048</v>
      </c>
      <c r="U27" s="1">
        <v>-641.29999999999995</v>
      </c>
      <c r="V27" s="1">
        <v>89.6</v>
      </c>
      <c r="W27" s="48">
        <v>-166.2</v>
      </c>
      <c r="X27" s="1">
        <v>-591.79999999999995</v>
      </c>
      <c r="Y27" s="64">
        <v>-591.74747000000002</v>
      </c>
      <c r="Z27" s="1">
        <v>71.400000000000006</v>
      </c>
      <c r="AA27" s="2" t="s">
        <v>1023</v>
      </c>
      <c r="AC27" s="52" t="s">
        <v>1046</v>
      </c>
      <c r="AD27" s="53">
        <v>16</v>
      </c>
      <c r="AE27" s="53">
        <v>12.9</v>
      </c>
      <c r="AF27" s="53"/>
      <c r="AG27" s="53"/>
      <c r="AH27" s="53"/>
      <c r="AI27" s="53"/>
      <c r="AJ27" s="53"/>
      <c r="AK27" s="53"/>
      <c r="AL27" s="54" t="s">
        <v>1027</v>
      </c>
    </row>
    <row r="28" spans="1:38" ht="20.100000000000001" customHeight="1" x14ac:dyDescent="0.25">
      <c r="A28" s="47">
        <v>27</v>
      </c>
      <c r="B28" s="1" t="s">
        <v>17</v>
      </c>
      <c r="C28" s="2" t="s">
        <v>120</v>
      </c>
      <c r="K28" s="65" t="s">
        <v>1067</v>
      </c>
      <c r="L28" s="66">
        <v>10638</v>
      </c>
      <c r="M28" s="49">
        <v>26.344000000000001</v>
      </c>
      <c r="N28" s="49"/>
      <c r="O28" s="49">
        <v>6.49</v>
      </c>
      <c r="P28" s="49"/>
      <c r="Q28" s="49" t="s">
        <v>282</v>
      </c>
      <c r="R28" s="67" t="s">
        <v>1027</v>
      </c>
      <c r="T28" s="47" t="s">
        <v>1048</v>
      </c>
      <c r="U28" s="1">
        <v>-644.29999999999995</v>
      </c>
      <c r="V28" s="1">
        <v>89.5</v>
      </c>
      <c r="W28" s="48">
        <v>-166.3</v>
      </c>
      <c r="X28" s="1">
        <v>-671</v>
      </c>
      <c r="Y28" s="64">
        <v>-594.71765500000004</v>
      </c>
      <c r="Z28" s="1">
        <v>71.3</v>
      </c>
      <c r="AA28" s="2" t="s">
        <v>1027</v>
      </c>
    </row>
    <row r="29" spans="1:38" ht="20.100000000000001" customHeight="1" x14ac:dyDescent="0.25">
      <c r="A29" s="47">
        <v>28</v>
      </c>
      <c r="B29" s="1" t="s">
        <v>18</v>
      </c>
      <c r="C29" s="2" t="s">
        <v>121</v>
      </c>
      <c r="I29" s="36" t="s">
        <v>1016</v>
      </c>
      <c r="K29" s="65" t="s">
        <v>1068</v>
      </c>
      <c r="L29" s="49">
        <v>8739</v>
      </c>
      <c r="M29" s="49">
        <v>21.074999999999999</v>
      </c>
      <c r="N29" s="49"/>
      <c r="O29" s="49">
        <v>4.87</v>
      </c>
      <c r="P29" s="49"/>
      <c r="Q29" s="49"/>
      <c r="R29" s="67" t="s">
        <v>1027</v>
      </c>
      <c r="T29" s="47" t="s">
        <v>1044</v>
      </c>
      <c r="U29" s="1">
        <v>-795.4</v>
      </c>
      <c r="V29" s="1">
        <v>108.4</v>
      </c>
      <c r="W29" s="48">
        <v>-156.29999999999998</v>
      </c>
      <c r="X29" s="1">
        <v>-748.8</v>
      </c>
      <c r="Y29" s="64">
        <v>-748.79915500000004</v>
      </c>
      <c r="Z29" s="1">
        <v>72.900000000000006</v>
      </c>
      <c r="AA29" s="2" t="s">
        <v>1023</v>
      </c>
    </row>
    <row r="30" spans="1:38" ht="20.100000000000001" customHeight="1" x14ac:dyDescent="0.25">
      <c r="A30" s="47">
        <v>29</v>
      </c>
      <c r="B30" s="1" t="s">
        <v>19</v>
      </c>
      <c r="C30" s="2" t="s">
        <v>122</v>
      </c>
      <c r="K30" s="65" t="s">
        <v>1069</v>
      </c>
      <c r="L30" s="66">
        <v>12151</v>
      </c>
      <c r="M30" s="49">
        <v>17.254000000000001</v>
      </c>
      <c r="N30" s="49"/>
      <c r="O30" s="49">
        <v>2.99</v>
      </c>
      <c r="P30" s="49"/>
      <c r="Q30" s="49" t="s">
        <v>283</v>
      </c>
      <c r="R30" s="67" t="s">
        <v>1027</v>
      </c>
      <c r="T30" s="47" t="s">
        <v>1044</v>
      </c>
      <c r="U30" s="1">
        <v>-795.4</v>
      </c>
      <c r="V30" s="1">
        <v>108.4</v>
      </c>
      <c r="W30" s="48">
        <v>-156.29999999999998</v>
      </c>
      <c r="X30" s="1">
        <v>-827.7</v>
      </c>
      <c r="Y30" s="64">
        <v>-748.79915500000004</v>
      </c>
      <c r="Z30" s="1">
        <v>72.599999999999994</v>
      </c>
      <c r="AA30" s="2" t="s">
        <v>1027</v>
      </c>
    </row>
    <row r="31" spans="1:38" ht="20.100000000000001" customHeight="1" x14ac:dyDescent="0.25">
      <c r="A31" s="47">
        <v>30</v>
      </c>
      <c r="B31" s="1" t="s">
        <v>123</v>
      </c>
      <c r="C31" s="2" t="s">
        <v>124</v>
      </c>
      <c r="I31" s="36" t="s">
        <v>1018</v>
      </c>
      <c r="K31" s="65" t="s">
        <v>1070</v>
      </c>
      <c r="L31" s="66">
        <v>11326</v>
      </c>
      <c r="M31" s="49">
        <v>20.148</v>
      </c>
      <c r="N31" s="49"/>
      <c r="O31" s="49">
        <v>4.21</v>
      </c>
      <c r="P31" s="49"/>
      <c r="Q31" s="49" t="s">
        <v>284</v>
      </c>
      <c r="R31" s="67" t="s">
        <v>1027</v>
      </c>
      <c r="T31" s="47" t="s">
        <v>1045</v>
      </c>
      <c r="U31" s="1">
        <v>-828.9</v>
      </c>
      <c r="V31" s="1">
        <v>114.9</v>
      </c>
      <c r="W31" s="48">
        <v>-163.19999999999999</v>
      </c>
      <c r="X31" s="1">
        <v>-781.1</v>
      </c>
      <c r="Y31" s="64">
        <v>-780.24192000000005</v>
      </c>
      <c r="Z31" s="1">
        <v>75.599999999999994</v>
      </c>
      <c r="AA31" s="2" t="s">
        <v>1023</v>
      </c>
    </row>
    <row r="32" spans="1:38" ht="20.100000000000001" customHeight="1" x14ac:dyDescent="0.25">
      <c r="A32" s="47">
        <v>31</v>
      </c>
      <c r="B32" s="1" t="s">
        <v>125</v>
      </c>
      <c r="C32" s="2" t="s">
        <v>126</v>
      </c>
      <c r="K32" s="65" t="s">
        <v>1071</v>
      </c>
      <c r="L32" s="66">
        <v>14592</v>
      </c>
      <c r="M32" s="49">
        <v>26.312000000000001</v>
      </c>
      <c r="N32" s="49"/>
      <c r="O32" s="49">
        <v>5.4</v>
      </c>
      <c r="P32" s="49"/>
      <c r="Q32" s="49" t="s">
        <v>285</v>
      </c>
      <c r="R32" s="67" t="s">
        <v>1027</v>
      </c>
      <c r="T32" s="47" t="s">
        <v>1045</v>
      </c>
      <c r="U32" s="1">
        <v>-828.9</v>
      </c>
      <c r="V32" s="1">
        <v>114.9</v>
      </c>
      <c r="W32" s="48">
        <v>-163.19999999999999</v>
      </c>
      <c r="X32" s="1">
        <v>-863.1</v>
      </c>
      <c r="Y32" s="64">
        <v>-780.24192000000005</v>
      </c>
      <c r="Z32" s="1">
        <v>75.599999999999994</v>
      </c>
      <c r="AA32" s="2" t="s">
        <v>1027</v>
      </c>
    </row>
    <row r="33" spans="1:27" ht="20.100000000000001" customHeight="1" x14ac:dyDescent="0.25">
      <c r="A33" s="47">
        <v>32</v>
      </c>
      <c r="B33" s="1" t="s">
        <v>127</v>
      </c>
      <c r="C33" s="2" t="s">
        <v>128</v>
      </c>
      <c r="I33" s="36" t="s">
        <v>1019</v>
      </c>
      <c r="K33" s="65" t="s">
        <v>1072</v>
      </c>
      <c r="L33" s="66">
        <v>12877</v>
      </c>
      <c r="M33" s="49">
        <v>31.524999999999999</v>
      </c>
      <c r="N33" s="49"/>
      <c r="O33" s="49">
        <v>7.67</v>
      </c>
      <c r="P33" s="49"/>
      <c r="Q33" s="49" t="s">
        <v>284</v>
      </c>
      <c r="R33" s="67" t="s">
        <v>1027</v>
      </c>
      <c r="T33" s="47" t="s">
        <v>1046</v>
      </c>
      <c r="U33" s="1">
        <v>-855</v>
      </c>
      <c r="V33" s="1">
        <v>123.7</v>
      </c>
      <c r="W33" s="48">
        <v>-161.89999999999998</v>
      </c>
      <c r="X33" s="1">
        <v>-806.7</v>
      </c>
      <c r="Y33" s="64">
        <v>-806.72951499999999</v>
      </c>
      <c r="Z33" s="1">
        <v>75.099999999999994</v>
      </c>
      <c r="AA33" s="2" t="s">
        <v>1023</v>
      </c>
    </row>
    <row r="34" spans="1:27" ht="20.100000000000001" customHeight="1" thickBot="1" x14ac:dyDescent="0.3">
      <c r="A34" s="47">
        <v>33</v>
      </c>
      <c r="B34" s="1" t="s">
        <v>129</v>
      </c>
      <c r="C34" s="2" t="s">
        <v>130</v>
      </c>
      <c r="K34" s="65" t="s">
        <v>1073</v>
      </c>
      <c r="L34" s="66">
        <v>4849</v>
      </c>
      <c r="M34" s="49">
        <v>4.1849999999999996</v>
      </c>
      <c r="N34" s="49"/>
      <c r="O34" s="49">
        <v>0.32</v>
      </c>
      <c r="P34" s="49"/>
      <c r="Q34" s="49" t="s">
        <v>286</v>
      </c>
      <c r="R34" s="67" t="s">
        <v>1027</v>
      </c>
      <c r="T34" s="47" t="s">
        <v>1046</v>
      </c>
      <c r="U34" s="1">
        <v>-858.6</v>
      </c>
      <c r="V34" s="1">
        <v>123.7</v>
      </c>
      <c r="W34" s="48">
        <v>-161.89999999999998</v>
      </c>
      <c r="X34" s="1">
        <v>-895.4</v>
      </c>
      <c r="Y34" s="64">
        <v>-810.32951500000001</v>
      </c>
      <c r="Z34" s="1">
        <v>75.2</v>
      </c>
      <c r="AA34" s="2" t="s">
        <v>1027</v>
      </c>
    </row>
    <row r="35" spans="1:27" ht="20.100000000000001" customHeight="1" thickBot="1" x14ac:dyDescent="0.3">
      <c r="A35" s="47">
        <v>34</v>
      </c>
      <c r="B35" s="1" t="s">
        <v>20</v>
      </c>
      <c r="C35" s="2" t="s">
        <v>131</v>
      </c>
      <c r="H35" s="35" t="s">
        <v>1038</v>
      </c>
      <c r="I35" s="36" t="s">
        <v>1021</v>
      </c>
      <c r="K35" s="65" t="s">
        <v>1074</v>
      </c>
      <c r="L35" s="66">
        <v>10796</v>
      </c>
      <c r="M35" s="49">
        <v>17.327000000000002</v>
      </c>
      <c r="N35" s="49"/>
      <c r="O35" s="49">
        <v>3.12</v>
      </c>
      <c r="P35" s="49"/>
      <c r="Q35" s="49" t="s">
        <v>287</v>
      </c>
      <c r="R35" s="67" t="s">
        <v>1027</v>
      </c>
      <c r="T35" s="86" t="s">
        <v>313</v>
      </c>
      <c r="U35" s="87"/>
      <c r="V35" s="87"/>
      <c r="W35" s="87"/>
      <c r="X35" s="87"/>
      <c r="Y35" s="87"/>
      <c r="Z35" s="87"/>
      <c r="AA35" s="88"/>
    </row>
    <row r="36" spans="1:27" ht="20.100000000000001" customHeight="1" x14ac:dyDescent="0.25">
      <c r="A36" s="47">
        <v>35</v>
      </c>
      <c r="B36" s="1" t="s">
        <v>132</v>
      </c>
      <c r="C36" s="2" t="s">
        <v>133</v>
      </c>
      <c r="K36" s="65" t="s">
        <v>1075</v>
      </c>
      <c r="L36" s="66">
        <v>10522</v>
      </c>
      <c r="M36" s="49">
        <v>22.716999999999999</v>
      </c>
      <c r="N36" s="49"/>
      <c r="O36" s="49">
        <v>5.04</v>
      </c>
      <c r="P36" s="49"/>
      <c r="Q36" s="49" t="s">
        <v>288</v>
      </c>
      <c r="R36" s="67" t="s">
        <v>1027</v>
      </c>
      <c r="T36" s="47" t="s">
        <v>1047</v>
      </c>
      <c r="U36" s="1">
        <v>-360.2</v>
      </c>
      <c r="V36" s="1">
        <v>252</v>
      </c>
      <c r="W36" s="48">
        <v>19.400000000000006</v>
      </c>
      <c r="X36" s="1">
        <v>-435.4</v>
      </c>
      <c r="Y36" s="64">
        <v>-365.98410999999999</v>
      </c>
      <c r="Z36" s="1">
        <v>51.6</v>
      </c>
      <c r="AA36" s="2" t="s">
        <v>1027</v>
      </c>
    </row>
    <row r="37" spans="1:27" ht="20.100000000000001" customHeight="1" x14ac:dyDescent="0.25">
      <c r="A37" s="47">
        <v>36</v>
      </c>
      <c r="B37" s="1" t="s">
        <v>134</v>
      </c>
      <c r="C37" s="2" t="s">
        <v>135</v>
      </c>
      <c r="K37" s="65" t="s">
        <v>1076</v>
      </c>
      <c r="L37" s="66">
        <v>12271</v>
      </c>
      <c r="M37" s="49">
        <v>25.545000000000002</v>
      </c>
      <c r="N37" s="49"/>
      <c r="O37" s="49">
        <v>5.41</v>
      </c>
      <c r="P37" s="49"/>
      <c r="Q37" s="49" t="s">
        <v>287</v>
      </c>
      <c r="R37" s="67" t="s">
        <v>1027</v>
      </c>
      <c r="T37" s="47" t="s">
        <v>1077</v>
      </c>
      <c r="U37" s="1">
        <v>-823.2</v>
      </c>
      <c r="V37" s="1">
        <v>381.5</v>
      </c>
      <c r="W37" s="48">
        <v>-83.699999999999989</v>
      </c>
      <c r="X37" s="1">
        <v>-936.9</v>
      </c>
      <c r="Y37" s="64">
        <v>-798.24484499999994</v>
      </c>
      <c r="Z37" s="1">
        <v>115.4</v>
      </c>
      <c r="AA37" s="2" t="s">
        <v>1027</v>
      </c>
    </row>
    <row r="38" spans="1:27" ht="20.100000000000001" customHeight="1" x14ac:dyDescent="0.25">
      <c r="A38" s="47">
        <v>37</v>
      </c>
      <c r="B38" s="1" t="s">
        <v>21</v>
      </c>
      <c r="C38" s="2" t="s">
        <v>136</v>
      </c>
      <c r="K38" s="65" t="s">
        <v>1078</v>
      </c>
      <c r="L38" s="66">
        <v>11754</v>
      </c>
      <c r="M38" s="49">
        <v>36.567</v>
      </c>
      <c r="N38" s="49"/>
      <c r="O38" s="49">
        <v>9.32</v>
      </c>
      <c r="P38" s="49"/>
      <c r="Q38" s="49" t="s">
        <v>288</v>
      </c>
      <c r="R38" s="67" t="s">
        <v>1027</v>
      </c>
      <c r="T38" s="47" t="s">
        <v>1048</v>
      </c>
      <c r="U38" s="1">
        <v>-392.5</v>
      </c>
      <c r="V38" s="1">
        <v>277</v>
      </c>
      <c r="W38" s="48">
        <v>21.200000000000017</v>
      </c>
      <c r="X38" s="1">
        <v>-475.1</v>
      </c>
      <c r="Y38" s="64">
        <v>-398.82078000000001</v>
      </c>
      <c r="Z38" s="1">
        <v>57.1</v>
      </c>
      <c r="AA38" s="2" t="s">
        <v>1027</v>
      </c>
    </row>
    <row r="39" spans="1:27" ht="20.100000000000001" customHeight="1" thickBot="1" x14ac:dyDescent="0.3">
      <c r="A39" s="47">
        <v>38</v>
      </c>
      <c r="B39" s="1" t="s">
        <v>22</v>
      </c>
      <c r="C39" s="2" t="s">
        <v>137</v>
      </c>
      <c r="K39" s="65" t="s">
        <v>1079</v>
      </c>
      <c r="L39" s="49">
        <v>4610</v>
      </c>
      <c r="M39" s="49">
        <v>4.2519999999999998</v>
      </c>
      <c r="N39" s="49"/>
      <c r="O39" s="49">
        <v>0.33</v>
      </c>
      <c r="P39" s="49"/>
      <c r="Q39" s="49" t="s">
        <v>289</v>
      </c>
      <c r="R39" s="67" t="s">
        <v>1027</v>
      </c>
      <c r="T39" s="47" t="s">
        <v>1080</v>
      </c>
      <c r="U39" s="1">
        <v>-954.4</v>
      </c>
      <c r="V39" s="1">
        <v>418.9</v>
      </c>
      <c r="W39" s="48">
        <v>-92.699999999999989</v>
      </c>
      <c r="X39" s="1">
        <v>-1079.3</v>
      </c>
      <c r="Y39" s="64">
        <v>-926.76149499999997</v>
      </c>
      <c r="Z39" s="1">
        <v>123.6</v>
      </c>
      <c r="AA39" s="2" t="s">
        <v>1027</v>
      </c>
    </row>
    <row r="40" spans="1:27" ht="20.100000000000001" customHeight="1" thickBot="1" x14ac:dyDescent="0.3">
      <c r="A40" s="47">
        <v>39</v>
      </c>
      <c r="B40" s="1" t="s">
        <v>23</v>
      </c>
      <c r="C40" s="2" t="s">
        <v>138</v>
      </c>
      <c r="K40" s="86" t="s">
        <v>312</v>
      </c>
      <c r="L40" s="87"/>
      <c r="M40" s="87"/>
      <c r="N40" s="87"/>
      <c r="O40" s="87"/>
      <c r="P40" s="87"/>
      <c r="Q40" s="87"/>
      <c r="R40" s="88"/>
      <c r="T40" s="47" t="s">
        <v>1044</v>
      </c>
      <c r="U40" s="1">
        <v>-470.5</v>
      </c>
      <c r="V40" s="1">
        <v>290.3</v>
      </c>
      <c r="W40" s="48">
        <v>25.600000000000023</v>
      </c>
      <c r="X40" s="1">
        <v>-557.1</v>
      </c>
      <c r="Y40" s="64">
        <v>-478.13264000000004</v>
      </c>
      <c r="Z40" s="1">
        <v>59.4</v>
      </c>
      <c r="AA40" s="2" t="s">
        <v>1027</v>
      </c>
    </row>
    <row r="41" spans="1:27" ht="20.100000000000001" customHeight="1" x14ac:dyDescent="0.25">
      <c r="A41" s="47">
        <v>40</v>
      </c>
      <c r="B41" s="1" t="s">
        <v>24</v>
      </c>
      <c r="C41" s="2" t="s">
        <v>139</v>
      </c>
      <c r="K41" s="47" t="s">
        <v>1047</v>
      </c>
      <c r="L41" s="1">
        <v>7870</v>
      </c>
      <c r="M41" s="1">
        <v>27.15</v>
      </c>
      <c r="O41" s="1">
        <v>5.03</v>
      </c>
      <c r="Q41" s="1" t="s">
        <v>290</v>
      </c>
      <c r="R41" s="2" t="s">
        <v>1026</v>
      </c>
      <c r="T41" s="47" t="s">
        <v>1045</v>
      </c>
      <c r="U41" s="1">
        <v>-473.2</v>
      </c>
      <c r="V41" s="1">
        <v>316.3</v>
      </c>
      <c r="W41" s="48">
        <v>38.200000000000017</v>
      </c>
      <c r="X41" s="1">
        <v>-567.5</v>
      </c>
      <c r="Y41" s="64">
        <v>-484.58933000000002</v>
      </c>
      <c r="Z41" s="1">
        <v>55.7</v>
      </c>
      <c r="AA41" s="2" t="s">
        <v>1027</v>
      </c>
    </row>
    <row r="42" spans="1:27" ht="20.100000000000001" customHeight="1" thickBot="1" x14ac:dyDescent="0.3">
      <c r="A42" s="47">
        <v>41</v>
      </c>
      <c r="B42" s="1" t="s">
        <v>25</v>
      </c>
      <c r="C42" s="2" t="s">
        <v>140</v>
      </c>
      <c r="K42" s="47" t="s">
        <v>1081</v>
      </c>
      <c r="L42" s="1">
        <v>8970</v>
      </c>
      <c r="M42" s="1">
        <v>37</v>
      </c>
      <c r="O42" s="1">
        <v>7.65</v>
      </c>
      <c r="Q42" s="1" t="s">
        <v>290</v>
      </c>
      <c r="R42" s="2" t="s">
        <v>1026</v>
      </c>
      <c r="T42" s="52" t="s">
        <v>1046</v>
      </c>
      <c r="U42" s="53">
        <v>-498.7</v>
      </c>
      <c r="V42" s="53">
        <v>325.7</v>
      </c>
      <c r="W42" s="50">
        <v>40.099999999999994</v>
      </c>
      <c r="X42" s="53">
        <v>-595.79999999999995</v>
      </c>
      <c r="Y42" s="76">
        <v>-510.65581500000002</v>
      </c>
      <c r="Z42" s="53">
        <v>56.2</v>
      </c>
      <c r="AA42" s="54" t="s">
        <v>1027</v>
      </c>
    </row>
    <row r="43" spans="1:27" ht="20.100000000000001" customHeight="1" x14ac:dyDescent="0.25">
      <c r="A43" s="47">
        <v>42</v>
      </c>
      <c r="B43" s="1" t="s">
        <v>26</v>
      </c>
      <c r="C43" s="2" t="s">
        <v>141</v>
      </c>
      <c r="K43" s="72" t="s">
        <v>1082</v>
      </c>
      <c r="L43" s="73">
        <v>12820</v>
      </c>
      <c r="M43" s="62">
        <v>9.1679999999999993</v>
      </c>
      <c r="N43" s="62">
        <v>4.8000000000000001E-2</v>
      </c>
      <c r="O43" s="62"/>
      <c r="P43" s="62"/>
      <c r="Q43" s="62" t="s">
        <v>291</v>
      </c>
      <c r="R43" s="74" t="s">
        <v>1031</v>
      </c>
    </row>
    <row r="44" spans="1:27" ht="20.100000000000001" customHeight="1" x14ac:dyDescent="0.25">
      <c r="A44" s="47">
        <v>43</v>
      </c>
      <c r="B44" s="1" t="s">
        <v>27</v>
      </c>
      <c r="C44" s="2" t="s">
        <v>142</v>
      </c>
      <c r="K44" s="65" t="s">
        <v>1083</v>
      </c>
      <c r="L44" s="66">
        <v>17494</v>
      </c>
      <c r="M44" s="49">
        <v>17.771999999999998</v>
      </c>
      <c r="N44" s="49"/>
      <c r="O44" s="49">
        <v>2.72</v>
      </c>
      <c r="P44" s="49"/>
      <c r="Q44" s="49" t="s">
        <v>292</v>
      </c>
      <c r="R44" s="67" t="s">
        <v>1027</v>
      </c>
    </row>
    <row r="45" spans="1:27" ht="20.100000000000001" customHeight="1" x14ac:dyDescent="0.25">
      <c r="A45" s="47">
        <v>44</v>
      </c>
      <c r="B45" s="1" t="s">
        <v>28</v>
      </c>
      <c r="C45" s="2" t="s">
        <v>143</v>
      </c>
      <c r="K45" s="65" t="s">
        <v>1084</v>
      </c>
      <c r="L45" s="66">
        <v>20129</v>
      </c>
      <c r="M45" s="49">
        <v>30.576000000000001</v>
      </c>
      <c r="N45" s="49"/>
      <c r="O45" s="49">
        <v>6.38</v>
      </c>
      <c r="P45" s="49"/>
      <c r="Q45" s="49">
        <v>990</v>
      </c>
      <c r="R45" s="67" t="s">
        <v>1027</v>
      </c>
    </row>
    <row r="46" spans="1:27" ht="20.100000000000001" customHeight="1" x14ac:dyDescent="0.25">
      <c r="A46" s="47">
        <v>45</v>
      </c>
      <c r="B46" s="1" t="s">
        <v>29</v>
      </c>
      <c r="C46" s="2" t="s">
        <v>144</v>
      </c>
      <c r="K46" s="65" t="s">
        <v>1085</v>
      </c>
      <c r="L46" s="66">
        <v>21693</v>
      </c>
      <c r="M46" s="49">
        <v>43.42</v>
      </c>
      <c r="N46" s="49"/>
      <c r="O46" s="49">
        <v>10.14</v>
      </c>
      <c r="P46" s="49"/>
      <c r="Q46" s="49" t="s">
        <v>293</v>
      </c>
      <c r="R46" s="67" t="s">
        <v>1027</v>
      </c>
    </row>
    <row r="47" spans="1:27" ht="20.100000000000001" customHeight="1" x14ac:dyDescent="0.25">
      <c r="A47" s="47">
        <v>46</v>
      </c>
      <c r="B47" s="1" t="s">
        <v>30</v>
      </c>
      <c r="C47" s="2" t="s">
        <v>145</v>
      </c>
      <c r="K47" s="65" t="s">
        <v>1086</v>
      </c>
      <c r="L47" s="66">
        <v>19689</v>
      </c>
      <c r="M47" s="49">
        <v>23.239000000000001</v>
      </c>
      <c r="N47" s="49"/>
      <c r="O47" s="49">
        <v>4.12</v>
      </c>
      <c r="P47" s="49"/>
      <c r="Q47" s="49" t="s">
        <v>294</v>
      </c>
      <c r="R47" s="67" t="s">
        <v>1027</v>
      </c>
    </row>
    <row r="48" spans="1:27" ht="20.100000000000001" customHeight="1" thickBot="1" x14ac:dyDescent="0.3">
      <c r="A48" s="47">
        <v>47</v>
      </c>
      <c r="B48" s="1" t="s">
        <v>31</v>
      </c>
      <c r="C48" s="2" t="s">
        <v>146</v>
      </c>
      <c r="K48" s="65" t="s">
        <v>1087</v>
      </c>
      <c r="L48" s="66">
        <v>20773</v>
      </c>
      <c r="M48" s="49">
        <v>35.811</v>
      </c>
      <c r="N48" s="49"/>
      <c r="O48" s="49">
        <v>7.91</v>
      </c>
      <c r="P48" s="49"/>
      <c r="Q48" s="49" t="s">
        <v>295</v>
      </c>
      <c r="R48" s="67" t="s">
        <v>1027</v>
      </c>
    </row>
    <row r="49" spans="1:18" ht="20.100000000000001" customHeight="1" thickBot="1" x14ac:dyDescent="0.3">
      <c r="A49" s="47">
        <v>48</v>
      </c>
      <c r="B49" s="1" t="s">
        <v>32</v>
      </c>
      <c r="C49" s="2" t="s">
        <v>147</v>
      </c>
      <c r="K49" s="86" t="s">
        <v>563</v>
      </c>
      <c r="L49" s="87"/>
      <c r="M49" s="87"/>
      <c r="N49" s="87"/>
      <c r="O49" s="87"/>
      <c r="P49" s="87"/>
      <c r="Q49" s="87"/>
      <c r="R49" s="88"/>
    </row>
    <row r="50" spans="1:18" ht="20.100000000000001" customHeight="1" x14ac:dyDescent="0.25">
      <c r="A50" s="47">
        <v>49</v>
      </c>
      <c r="B50" s="1" t="s">
        <v>148</v>
      </c>
      <c r="C50" s="2" t="s">
        <v>149</v>
      </c>
      <c r="K50" s="47" t="s">
        <v>1047</v>
      </c>
      <c r="L50" s="1">
        <v>7220</v>
      </c>
      <c r="M50" s="1">
        <v>26.28</v>
      </c>
      <c r="O50" s="1">
        <v>5.03</v>
      </c>
      <c r="Q50" s="1" t="s">
        <v>296</v>
      </c>
      <c r="R50" s="2" t="s">
        <v>1026</v>
      </c>
    </row>
    <row r="51" spans="1:18" ht="20.100000000000001" customHeight="1" x14ac:dyDescent="0.25">
      <c r="A51" s="47">
        <v>50</v>
      </c>
      <c r="B51" s="1" t="s">
        <v>33</v>
      </c>
      <c r="C51" s="2" t="s">
        <v>150</v>
      </c>
      <c r="K51" s="72" t="s">
        <v>1082</v>
      </c>
      <c r="L51" s="73">
        <v>11735</v>
      </c>
      <c r="M51" s="62">
        <v>20.27</v>
      </c>
      <c r="N51" s="62"/>
      <c r="O51" s="62">
        <v>4.0759999999999996</v>
      </c>
      <c r="P51" s="62"/>
      <c r="Q51" s="62" t="s">
        <v>297</v>
      </c>
      <c r="R51" s="74" t="s">
        <v>1028</v>
      </c>
    </row>
    <row r="52" spans="1:18" ht="20.100000000000001" customHeight="1" x14ac:dyDescent="0.25">
      <c r="A52" s="47">
        <v>51</v>
      </c>
      <c r="B52" s="1" t="s">
        <v>34</v>
      </c>
      <c r="C52" s="2" t="s">
        <v>151</v>
      </c>
      <c r="K52" s="47" t="s">
        <v>1048</v>
      </c>
      <c r="L52" s="63">
        <v>10840</v>
      </c>
      <c r="M52" s="1">
        <v>25.53</v>
      </c>
      <c r="O52" s="1">
        <v>5.03</v>
      </c>
      <c r="Q52" s="1" t="s">
        <v>298</v>
      </c>
      <c r="R52" s="2" t="s">
        <v>1026</v>
      </c>
    </row>
    <row r="53" spans="1:18" ht="20.100000000000001" customHeight="1" x14ac:dyDescent="0.25">
      <c r="A53" s="47">
        <v>52</v>
      </c>
      <c r="B53" s="1" t="s">
        <v>35</v>
      </c>
      <c r="C53" s="2" t="s">
        <v>152</v>
      </c>
      <c r="K53" s="65" t="s">
        <v>1083</v>
      </c>
      <c r="L53" s="66">
        <v>17032</v>
      </c>
      <c r="M53" s="49">
        <v>23.76</v>
      </c>
      <c r="N53" s="49"/>
      <c r="O53" s="49">
        <v>4.8499999999999996</v>
      </c>
      <c r="P53" s="49"/>
      <c r="Q53" s="49" t="s">
        <v>299</v>
      </c>
      <c r="R53" s="67" t="s">
        <v>1027</v>
      </c>
    </row>
    <row r="54" spans="1:18" ht="20.100000000000001" customHeight="1" x14ac:dyDescent="0.25">
      <c r="A54" s="47">
        <v>53</v>
      </c>
      <c r="B54" s="1" t="s">
        <v>36</v>
      </c>
      <c r="C54" s="2" t="s">
        <v>153</v>
      </c>
      <c r="K54" s="47" t="s">
        <v>1044</v>
      </c>
      <c r="L54" s="63">
        <v>13570</v>
      </c>
      <c r="M54" s="1">
        <v>9.2200000000000006</v>
      </c>
      <c r="Q54" s="1" t="s">
        <v>300</v>
      </c>
      <c r="R54" s="2" t="s">
        <v>1026</v>
      </c>
    </row>
    <row r="55" spans="1:18" ht="20.100000000000001" customHeight="1" x14ac:dyDescent="0.25">
      <c r="A55" s="47">
        <v>54</v>
      </c>
      <c r="B55" s="1" t="s">
        <v>154</v>
      </c>
      <c r="C55" s="2" t="s">
        <v>155</v>
      </c>
      <c r="K55" s="65" t="s">
        <v>1088</v>
      </c>
      <c r="L55" s="66">
        <v>18381</v>
      </c>
      <c r="M55" s="49">
        <v>25.140999999999998</v>
      </c>
      <c r="N55" s="49"/>
      <c r="O55" s="49">
        <v>5.1100000000000003</v>
      </c>
      <c r="P55" s="49"/>
      <c r="Q55" s="49" t="s">
        <v>301</v>
      </c>
      <c r="R55" s="67" t="s">
        <v>1027</v>
      </c>
    </row>
    <row r="56" spans="1:18" ht="20.100000000000001" customHeight="1" thickBot="1" x14ac:dyDescent="0.3">
      <c r="A56" s="47">
        <v>55</v>
      </c>
      <c r="B56" s="1" t="s">
        <v>37</v>
      </c>
      <c r="C56" s="2" t="s">
        <v>156</v>
      </c>
      <c r="K56" s="65" t="s">
        <v>1089</v>
      </c>
      <c r="L56" s="66">
        <v>18956</v>
      </c>
      <c r="M56" s="49">
        <v>28.681999999999999</v>
      </c>
      <c r="N56" s="49"/>
      <c r="O56" s="49">
        <v>6.08</v>
      </c>
      <c r="P56" s="49"/>
      <c r="Q56" s="49" t="s">
        <v>302</v>
      </c>
      <c r="R56" s="67" t="s">
        <v>1027</v>
      </c>
    </row>
    <row r="57" spans="1:18" ht="20.100000000000001" customHeight="1" thickBot="1" x14ac:dyDescent="0.3">
      <c r="A57" s="47">
        <v>56</v>
      </c>
      <c r="B57" s="1" t="s">
        <v>38</v>
      </c>
      <c r="C57" s="2" t="s">
        <v>157</v>
      </c>
      <c r="K57" s="86" t="s">
        <v>313</v>
      </c>
      <c r="L57" s="87"/>
      <c r="M57" s="87"/>
      <c r="N57" s="87"/>
      <c r="O57" s="87"/>
      <c r="P57" s="87"/>
      <c r="Q57" s="87"/>
      <c r="R57" s="88"/>
    </row>
    <row r="58" spans="1:18" ht="20.100000000000001" customHeight="1" x14ac:dyDescent="0.25">
      <c r="A58" s="47">
        <v>57</v>
      </c>
      <c r="B58" s="1" t="s">
        <v>39</v>
      </c>
      <c r="C58" s="2" t="s">
        <v>158</v>
      </c>
      <c r="K58" s="65" t="s">
        <v>1090</v>
      </c>
      <c r="L58" s="49">
        <v>7404</v>
      </c>
      <c r="M58" s="49">
        <v>15.398999999999999</v>
      </c>
      <c r="N58" s="49"/>
      <c r="O58" s="49">
        <v>2.1</v>
      </c>
      <c r="P58" s="49"/>
      <c r="Q58" s="49" t="s">
        <v>303</v>
      </c>
      <c r="R58" s="67" t="s">
        <v>1027</v>
      </c>
    </row>
    <row r="59" spans="1:18" ht="20.100000000000001" customHeight="1" x14ac:dyDescent="0.25">
      <c r="A59" s="47">
        <v>58</v>
      </c>
      <c r="B59" s="1" t="s">
        <v>40</v>
      </c>
      <c r="C59" s="2" t="s">
        <v>159</v>
      </c>
      <c r="K59" s="65" t="s">
        <v>1091</v>
      </c>
      <c r="L59" s="49">
        <v>8277</v>
      </c>
      <c r="M59" s="49">
        <v>32.246000000000002</v>
      </c>
      <c r="N59" s="49"/>
      <c r="O59" s="49">
        <v>7.59</v>
      </c>
      <c r="P59" s="49"/>
      <c r="Q59" s="49" t="s">
        <v>304</v>
      </c>
      <c r="R59" s="67" t="s">
        <v>1027</v>
      </c>
    </row>
    <row r="60" spans="1:18" ht="20.100000000000001" customHeight="1" x14ac:dyDescent="0.25">
      <c r="A60" s="47">
        <v>59</v>
      </c>
      <c r="B60" s="1" t="s">
        <v>41</v>
      </c>
      <c r="C60" s="2" t="s">
        <v>160</v>
      </c>
      <c r="K60" s="65" t="s">
        <v>1092</v>
      </c>
      <c r="L60" s="49">
        <v>9334</v>
      </c>
      <c r="M60" s="49">
        <v>21.283000000000001</v>
      </c>
      <c r="N60" s="49"/>
      <c r="O60" s="49">
        <v>3.1</v>
      </c>
      <c r="P60" s="49"/>
      <c r="Q60" s="49" t="s">
        <v>305</v>
      </c>
      <c r="R60" s="67" t="s">
        <v>1027</v>
      </c>
    </row>
    <row r="61" spans="1:18" ht="20.100000000000001" customHeight="1" x14ac:dyDescent="0.25">
      <c r="A61" s="47">
        <v>60</v>
      </c>
      <c r="B61" s="1" t="s">
        <v>42</v>
      </c>
      <c r="C61" s="2" t="s">
        <v>161</v>
      </c>
      <c r="K61" s="65" t="s">
        <v>1093</v>
      </c>
      <c r="L61" s="66">
        <v>11028</v>
      </c>
      <c r="M61" s="49">
        <v>53.192</v>
      </c>
      <c r="N61" s="49"/>
      <c r="O61" s="49">
        <v>13.83</v>
      </c>
      <c r="P61" s="49"/>
      <c r="Q61" s="49" t="s">
        <v>304</v>
      </c>
      <c r="R61" s="67" t="s">
        <v>1027</v>
      </c>
    </row>
    <row r="62" spans="1:18" ht="20.100000000000001" customHeight="1" x14ac:dyDescent="0.25">
      <c r="A62" s="47">
        <v>61</v>
      </c>
      <c r="B62" s="1" t="s">
        <v>43</v>
      </c>
      <c r="C62" s="2" t="s">
        <v>162</v>
      </c>
      <c r="K62" s="65" t="s">
        <v>1094</v>
      </c>
      <c r="L62" s="49">
        <v>2721</v>
      </c>
      <c r="M62" s="49">
        <v>4.7910000000000004</v>
      </c>
      <c r="N62" s="49"/>
      <c r="O62" s="49">
        <v>0.56999999999999995</v>
      </c>
      <c r="P62" s="49"/>
      <c r="Q62" s="49" t="s">
        <v>306</v>
      </c>
      <c r="R62" s="67" t="s">
        <v>1027</v>
      </c>
    </row>
    <row r="63" spans="1:18" ht="20.100000000000001" customHeight="1" x14ac:dyDescent="0.25">
      <c r="A63" s="47">
        <v>62</v>
      </c>
      <c r="B63" s="1" t="s">
        <v>44</v>
      </c>
      <c r="C63" s="2" t="s">
        <v>163</v>
      </c>
      <c r="K63" s="65" t="s">
        <v>1095</v>
      </c>
      <c r="L63" s="66">
        <v>13605</v>
      </c>
      <c r="M63" s="49">
        <v>17.818999999999999</v>
      </c>
      <c r="N63" s="49"/>
      <c r="O63" s="49">
        <v>2.68</v>
      </c>
      <c r="P63" s="49"/>
      <c r="Q63" s="49" t="s">
        <v>307</v>
      </c>
      <c r="R63" s="67" t="s">
        <v>1027</v>
      </c>
    </row>
    <row r="64" spans="1:18" ht="20.100000000000001" customHeight="1" x14ac:dyDescent="0.25">
      <c r="A64" s="47">
        <v>63</v>
      </c>
      <c r="B64" s="1" t="s">
        <v>45</v>
      </c>
      <c r="C64" s="2" t="s">
        <v>164</v>
      </c>
      <c r="K64" s="65" t="s">
        <v>1096</v>
      </c>
      <c r="L64" s="66">
        <v>11955</v>
      </c>
      <c r="M64" s="49">
        <v>19.216000000000001</v>
      </c>
      <c r="N64" s="49"/>
      <c r="O64" s="49">
        <v>3.71</v>
      </c>
      <c r="P64" s="49"/>
      <c r="Q64" s="49" t="s">
        <v>308</v>
      </c>
      <c r="R64" s="67" t="s">
        <v>1027</v>
      </c>
    </row>
    <row r="65" spans="1:18" ht="20.100000000000001" customHeight="1" x14ac:dyDescent="0.25">
      <c r="A65" s="47">
        <v>64</v>
      </c>
      <c r="B65" s="1" t="s">
        <v>46</v>
      </c>
      <c r="C65" s="2" t="s">
        <v>165</v>
      </c>
      <c r="K65" s="65" t="s">
        <v>1097</v>
      </c>
      <c r="L65" s="66">
        <v>12347</v>
      </c>
      <c r="M65" s="49">
        <v>3.7650000000000001</v>
      </c>
      <c r="N65" s="49"/>
      <c r="O65" s="49">
        <v>0.18</v>
      </c>
      <c r="P65" s="49"/>
      <c r="Q65" s="49" t="s">
        <v>309</v>
      </c>
      <c r="R65" s="67" t="s">
        <v>1027</v>
      </c>
    </row>
    <row r="66" spans="1:18" ht="20.100000000000001" customHeight="1" x14ac:dyDescent="0.25">
      <c r="A66" s="47">
        <v>65</v>
      </c>
      <c r="B66" s="1" t="s">
        <v>47</v>
      </c>
      <c r="C66" s="2" t="s">
        <v>166</v>
      </c>
      <c r="K66" s="65" t="s">
        <v>1098</v>
      </c>
      <c r="L66" s="66">
        <v>18276</v>
      </c>
      <c r="M66" s="49">
        <v>25.917999999999999</v>
      </c>
      <c r="N66" s="49"/>
      <c r="O66" s="49">
        <v>4.42</v>
      </c>
      <c r="P66" s="49"/>
      <c r="Q66" s="49" t="s">
        <v>310</v>
      </c>
      <c r="R66" s="67" t="s">
        <v>1027</v>
      </c>
    </row>
    <row r="67" spans="1:18" ht="20.100000000000001" customHeight="1" x14ac:dyDescent="0.25">
      <c r="A67" s="47">
        <v>66</v>
      </c>
      <c r="B67" s="1" t="s">
        <v>48</v>
      </c>
      <c r="C67" s="2" t="s">
        <v>167</v>
      </c>
      <c r="K67" s="65" t="s">
        <v>1099</v>
      </c>
      <c r="L67" s="66">
        <v>14943</v>
      </c>
      <c r="M67" s="49">
        <v>28.440999999999999</v>
      </c>
      <c r="N67" s="49"/>
      <c r="O67" s="49">
        <v>6.4</v>
      </c>
      <c r="P67" s="49"/>
      <c r="Q67" s="49" t="s">
        <v>308</v>
      </c>
      <c r="R67" s="67" t="s">
        <v>1027</v>
      </c>
    </row>
    <row r="68" spans="1:18" ht="20.100000000000001" customHeight="1" thickBot="1" x14ac:dyDescent="0.3">
      <c r="A68" s="47">
        <v>67</v>
      </c>
      <c r="B68" s="1" t="s">
        <v>49</v>
      </c>
      <c r="C68" s="2" t="s">
        <v>168</v>
      </c>
      <c r="K68" s="77" t="s">
        <v>1100</v>
      </c>
      <c r="L68" s="51">
        <v>4476</v>
      </c>
      <c r="M68" s="51">
        <v>4.9589999999999996</v>
      </c>
      <c r="N68" s="51"/>
      <c r="O68" s="51">
        <v>0.5</v>
      </c>
      <c r="P68" s="51"/>
      <c r="Q68" s="51" t="s">
        <v>309</v>
      </c>
      <c r="R68" s="78" t="s">
        <v>1027</v>
      </c>
    </row>
    <row r="69" spans="1:18" ht="20.100000000000001" customHeight="1" x14ac:dyDescent="0.25">
      <c r="A69" s="47">
        <v>68</v>
      </c>
      <c r="B69" s="1" t="s">
        <v>50</v>
      </c>
      <c r="C69" s="2" t="s">
        <v>169</v>
      </c>
    </row>
    <row r="70" spans="1:18" ht="20.100000000000001" customHeight="1" x14ac:dyDescent="0.25">
      <c r="A70" s="47">
        <v>69</v>
      </c>
      <c r="B70" s="1" t="s">
        <v>51</v>
      </c>
      <c r="C70" s="2" t="s">
        <v>170</v>
      </c>
    </row>
    <row r="71" spans="1:18" ht="20.100000000000001" customHeight="1" x14ac:dyDescent="0.25">
      <c r="A71" s="47">
        <v>70</v>
      </c>
      <c r="B71" s="1" t="s">
        <v>52</v>
      </c>
      <c r="C71" s="2" t="s">
        <v>171</v>
      </c>
    </row>
    <row r="72" spans="1:18" ht="20.100000000000001" customHeight="1" x14ac:dyDescent="0.25">
      <c r="A72" s="47">
        <v>71</v>
      </c>
      <c r="B72" s="1" t="s">
        <v>53</v>
      </c>
      <c r="C72" s="2" t="s">
        <v>172</v>
      </c>
    </row>
    <row r="73" spans="1:18" ht="20.100000000000001" customHeight="1" x14ac:dyDescent="0.25">
      <c r="A73" s="47">
        <v>72</v>
      </c>
      <c r="B73" s="1" t="s">
        <v>54</v>
      </c>
      <c r="C73" s="2" t="s">
        <v>173</v>
      </c>
    </row>
    <row r="74" spans="1:18" ht="20.100000000000001" customHeight="1" x14ac:dyDescent="0.25">
      <c r="A74" s="47">
        <v>73</v>
      </c>
      <c r="B74" s="1" t="s">
        <v>55</v>
      </c>
      <c r="C74" s="2" t="s">
        <v>174</v>
      </c>
    </row>
    <row r="75" spans="1:18" ht="20.100000000000001" customHeight="1" x14ac:dyDescent="0.25">
      <c r="A75" s="47">
        <v>74</v>
      </c>
      <c r="B75" s="1" t="s">
        <v>56</v>
      </c>
      <c r="C75" s="2" t="s">
        <v>175</v>
      </c>
    </row>
    <row r="76" spans="1:18" ht="20.100000000000001" customHeight="1" x14ac:dyDescent="0.25">
      <c r="A76" s="47">
        <v>75</v>
      </c>
      <c r="B76" s="1" t="s">
        <v>176</v>
      </c>
      <c r="C76" s="2" t="s">
        <v>177</v>
      </c>
    </row>
    <row r="77" spans="1:18" ht="20.100000000000001" customHeight="1" x14ac:dyDescent="0.25">
      <c r="A77" s="47">
        <v>76</v>
      </c>
      <c r="B77" s="1" t="s">
        <v>178</v>
      </c>
      <c r="C77" s="2" t="s">
        <v>179</v>
      </c>
    </row>
    <row r="78" spans="1:18" ht="20.100000000000001" customHeight="1" x14ac:dyDescent="0.25">
      <c r="A78" s="47">
        <v>77</v>
      </c>
      <c r="B78" s="1" t="s">
        <v>180</v>
      </c>
      <c r="C78" s="2" t="s">
        <v>181</v>
      </c>
    </row>
    <row r="79" spans="1:18" ht="20.100000000000001" customHeight="1" x14ac:dyDescent="0.25">
      <c r="A79" s="47">
        <v>78</v>
      </c>
      <c r="B79" s="1" t="s">
        <v>182</v>
      </c>
      <c r="C79" s="2" t="s">
        <v>183</v>
      </c>
    </row>
    <row r="80" spans="1:18" ht="20.100000000000001" customHeight="1" x14ac:dyDescent="0.25">
      <c r="A80" s="47">
        <v>79</v>
      </c>
      <c r="B80" s="1" t="s">
        <v>184</v>
      </c>
      <c r="C80" s="2" t="s">
        <v>185</v>
      </c>
    </row>
    <row r="81" spans="1:3" ht="20.100000000000001" customHeight="1" x14ac:dyDescent="0.25">
      <c r="A81" s="47">
        <v>80</v>
      </c>
      <c r="B81" s="1" t="s">
        <v>186</v>
      </c>
      <c r="C81" s="2" t="s">
        <v>187</v>
      </c>
    </row>
    <row r="82" spans="1:3" ht="20.100000000000001" customHeight="1" x14ac:dyDescent="0.25">
      <c r="A82" s="47">
        <v>81</v>
      </c>
      <c r="B82" s="1" t="s">
        <v>188</v>
      </c>
      <c r="C82" s="2" t="s">
        <v>189</v>
      </c>
    </row>
    <row r="83" spans="1:3" ht="20.100000000000001" customHeight="1" x14ac:dyDescent="0.25">
      <c r="A83" s="47">
        <v>82</v>
      </c>
      <c r="B83" s="1" t="s">
        <v>190</v>
      </c>
      <c r="C83" s="2" t="s">
        <v>191</v>
      </c>
    </row>
    <row r="84" spans="1:3" ht="20.100000000000001" customHeight="1" x14ac:dyDescent="0.25">
      <c r="A84" s="47">
        <v>83</v>
      </c>
      <c r="B84" s="1" t="s">
        <v>192</v>
      </c>
      <c r="C84" s="2" t="s">
        <v>193</v>
      </c>
    </row>
    <row r="85" spans="1:3" ht="20.100000000000001" customHeight="1" x14ac:dyDescent="0.25">
      <c r="A85" s="47">
        <v>84</v>
      </c>
      <c r="B85" s="1" t="s">
        <v>194</v>
      </c>
      <c r="C85" s="2" t="s">
        <v>195</v>
      </c>
    </row>
    <row r="86" spans="1:3" ht="20.100000000000001" customHeight="1" x14ac:dyDescent="0.25">
      <c r="A86" s="47">
        <v>85</v>
      </c>
      <c r="B86" s="1" t="s">
        <v>196</v>
      </c>
      <c r="C86" s="2" t="s">
        <v>197</v>
      </c>
    </row>
    <row r="87" spans="1:3" ht="20.100000000000001" customHeight="1" x14ac:dyDescent="0.25">
      <c r="A87" s="47">
        <v>86</v>
      </c>
      <c r="B87" s="1" t="s">
        <v>198</v>
      </c>
      <c r="C87" s="2" t="s">
        <v>199</v>
      </c>
    </row>
    <row r="88" spans="1:3" ht="20.100000000000001" customHeight="1" x14ac:dyDescent="0.25">
      <c r="A88" s="47">
        <v>87</v>
      </c>
      <c r="B88" s="1" t="s">
        <v>57</v>
      </c>
      <c r="C88" s="2" t="s">
        <v>200</v>
      </c>
    </row>
    <row r="89" spans="1:3" ht="20.100000000000001" customHeight="1" x14ac:dyDescent="0.25">
      <c r="A89" s="47">
        <v>88</v>
      </c>
      <c r="B89" s="1" t="s">
        <v>58</v>
      </c>
      <c r="C89" s="2" t="s">
        <v>201</v>
      </c>
    </row>
    <row r="90" spans="1:3" ht="20.100000000000001" customHeight="1" x14ac:dyDescent="0.25">
      <c r="A90" s="47">
        <v>89</v>
      </c>
      <c r="B90" s="1" t="s">
        <v>59</v>
      </c>
      <c r="C90" s="2" t="s">
        <v>202</v>
      </c>
    </row>
    <row r="91" spans="1:3" ht="20.100000000000001" customHeight="1" x14ac:dyDescent="0.25">
      <c r="A91" s="47">
        <v>90</v>
      </c>
      <c r="B91" s="1" t="s">
        <v>60</v>
      </c>
      <c r="C91" s="2" t="s">
        <v>203</v>
      </c>
    </row>
    <row r="92" spans="1:3" ht="20.100000000000001" customHeight="1" x14ac:dyDescent="0.25">
      <c r="A92" s="47">
        <v>91</v>
      </c>
      <c r="B92" s="1" t="s">
        <v>61</v>
      </c>
      <c r="C92" s="2" t="s">
        <v>204</v>
      </c>
    </row>
    <row r="93" spans="1:3" ht="20.100000000000001" customHeight="1" x14ac:dyDescent="0.25">
      <c r="A93" s="47">
        <v>92</v>
      </c>
      <c r="B93" s="1" t="s">
        <v>62</v>
      </c>
      <c r="C93" s="2" t="s">
        <v>205</v>
      </c>
    </row>
    <row r="94" spans="1:3" ht="20.100000000000001" customHeight="1" x14ac:dyDescent="0.25">
      <c r="A94" s="47">
        <v>93</v>
      </c>
      <c r="B94" s="1" t="s">
        <v>63</v>
      </c>
      <c r="C94" s="2" t="s">
        <v>206</v>
      </c>
    </row>
    <row r="95" spans="1:3" ht="20.100000000000001" customHeight="1" x14ac:dyDescent="0.25">
      <c r="A95" s="47">
        <v>94</v>
      </c>
      <c r="B95" s="1" t="s">
        <v>64</v>
      </c>
      <c r="C95" s="2" t="s">
        <v>207</v>
      </c>
    </row>
    <row r="96" spans="1:3" ht="20.100000000000001" customHeight="1" x14ac:dyDescent="0.25">
      <c r="A96" s="47">
        <v>95</v>
      </c>
      <c r="B96" s="1" t="s">
        <v>65</v>
      </c>
      <c r="C96" s="2" t="s">
        <v>208</v>
      </c>
    </row>
    <row r="97" spans="1:3" ht="20.100000000000001" customHeight="1" x14ac:dyDescent="0.25">
      <c r="A97" s="47">
        <v>96</v>
      </c>
      <c r="B97" s="1" t="s">
        <v>66</v>
      </c>
      <c r="C97" s="2" t="s">
        <v>209</v>
      </c>
    </row>
    <row r="98" spans="1:3" ht="20.100000000000001" customHeight="1" x14ac:dyDescent="0.25">
      <c r="A98" s="47">
        <v>97</v>
      </c>
      <c r="B98" s="1" t="s">
        <v>67</v>
      </c>
      <c r="C98" s="2" t="s">
        <v>210</v>
      </c>
    </row>
    <row r="99" spans="1:3" ht="20.100000000000001" customHeight="1" x14ac:dyDescent="0.25">
      <c r="A99" s="47">
        <v>98</v>
      </c>
      <c r="B99" s="1" t="s">
        <v>68</v>
      </c>
      <c r="C99" s="2" t="s">
        <v>211</v>
      </c>
    </row>
    <row r="100" spans="1:3" ht="20.100000000000001" customHeight="1" x14ac:dyDescent="0.25">
      <c r="A100" s="47">
        <v>99</v>
      </c>
      <c r="B100" s="1" t="s">
        <v>69</v>
      </c>
      <c r="C100" s="2" t="s">
        <v>212</v>
      </c>
    </row>
    <row r="101" spans="1:3" ht="20.100000000000001" customHeight="1" x14ac:dyDescent="0.25">
      <c r="A101" s="47">
        <v>100</v>
      </c>
      <c r="B101" s="1" t="s">
        <v>70</v>
      </c>
      <c r="C101" s="2" t="s">
        <v>213</v>
      </c>
    </row>
    <row r="102" spans="1:3" ht="20.100000000000001" customHeight="1" x14ac:dyDescent="0.25">
      <c r="A102" s="47">
        <v>101</v>
      </c>
      <c r="B102" s="1" t="s">
        <v>71</v>
      </c>
      <c r="C102" s="2" t="s">
        <v>214</v>
      </c>
    </row>
    <row r="103" spans="1:3" ht="20.100000000000001" customHeight="1" x14ac:dyDescent="0.25">
      <c r="A103" s="47">
        <v>102</v>
      </c>
      <c r="B103" s="1" t="s">
        <v>72</v>
      </c>
      <c r="C103" s="2" t="s">
        <v>215</v>
      </c>
    </row>
    <row r="104" spans="1:3" ht="20.100000000000001" customHeight="1" x14ac:dyDescent="0.25">
      <c r="A104" s="47">
        <v>103</v>
      </c>
      <c r="B104" s="1" t="s">
        <v>73</v>
      </c>
      <c r="C104" s="2" t="s">
        <v>216</v>
      </c>
    </row>
    <row r="105" spans="1:3" ht="20.100000000000001" customHeight="1" x14ac:dyDescent="0.25">
      <c r="A105" s="47">
        <v>104</v>
      </c>
      <c r="B105" s="1" t="s">
        <v>218</v>
      </c>
      <c r="C105" s="2" t="s">
        <v>219</v>
      </c>
    </row>
    <row r="106" spans="1:3" ht="20.100000000000001" customHeight="1" x14ac:dyDescent="0.25">
      <c r="A106" s="47">
        <v>105</v>
      </c>
      <c r="B106" s="1" t="s">
        <v>220</v>
      </c>
      <c r="C106" s="2" t="s">
        <v>221</v>
      </c>
    </row>
    <row r="107" spans="1:3" ht="20.100000000000001" customHeight="1" x14ac:dyDescent="0.25">
      <c r="A107" s="47">
        <v>106</v>
      </c>
      <c r="B107" s="1" t="s">
        <v>222</v>
      </c>
      <c r="C107" s="2" t="s">
        <v>223</v>
      </c>
    </row>
    <row r="108" spans="1:3" ht="20.100000000000001" customHeight="1" x14ac:dyDescent="0.25">
      <c r="A108" s="47">
        <v>107</v>
      </c>
      <c r="B108" s="1" t="s">
        <v>224</v>
      </c>
      <c r="C108" s="2" t="s">
        <v>225</v>
      </c>
    </row>
    <row r="109" spans="1:3" ht="20.100000000000001" customHeight="1" x14ac:dyDescent="0.25">
      <c r="A109" s="47">
        <v>108</v>
      </c>
      <c r="B109" s="1" t="s">
        <v>226</v>
      </c>
      <c r="C109" s="2" t="s">
        <v>227</v>
      </c>
    </row>
    <row r="110" spans="1:3" ht="20.100000000000001" customHeight="1" x14ac:dyDescent="0.25">
      <c r="A110" s="47">
        <v>109</v>
      </c>
      <c r="B110" s="1" t="s">
        <v>228</v>
      </c>
      <c r="C110" s="2" t="s">
        <v>229</v>
      </c>
    </row>
    <row r="111" spans="1:3" ht="20.100000000000001" customHeight="1" x14ac:dyDescent="0.25">
      <c r="A111" s="47">
        <v>110</v>
      </c>
      <c r="B111" s="1" t="s">
        <v>230</v>
      </c>
      <c r="C111" s="2" t="s">
        <v>231</v>
      </c>
    </row>
    <row r="112" spans="1:3" ht="20.100000000000001" customHeight="1" x14ac:dyDescent="0.25">
      <c r="A112" s="47">
        <v>111</v>
      </c>
      <c r="B112" s="1" t="s">
        <v>232</v>
      </c>
      <c r="C112" s="2" t="s">
        <v>233</v>
      </c>
    </row>
    <row r="113" spans="1:3" ht="20.100000000000001" customHeight="1" x14ac:dyDescent="0.25">
      <c r="A113" s="47">
        <v>112</v>
      </c>
      <c r="B113" s="1" t="s">
        <v>234</v>
      </c>
      <c r="C113" s="2" t="s">
        <v>235</v>
      </c>
    </row>
    <row r="114" spans="1:3" ht="20.100000000000001" customHeight="1" x14ac:dyDescent="0.25">
      <c r="A114" s="47">
        <v>113</v>
      </c>
      <c r="B114" s="1" t="s">
        <v>236</v>
      </c>
      <c r="C114" s="2" t="s">
        <v>237</v>
      </c>
    </row>
    <row r="115" spans="1:3" ht="20.100000000000001" customHeight="1" x14ac:dyDescent="0.25">
      <c r="A115" s="47">
        <v>114</v>
      </c>
      <c r="B115" s="1" t="s">
        <v>238</v>
      </c>
      <c r="C115" s="2" t="s">
        <v>239</v>
      </c>
    </row>
    <row r="116" spans="1:3" ht="20.100000000000001" customHeight="1" x14ac:dyDescent="0.25">
      <c r="A116" s="47">
        <v>115</v>
      </c>
      <c r="B116" s="1" t="s">
        <v>240</v>
      </c>
      <c r="C116" s="2" t="s">
        <v>241</v>
      </c>
    </row>
    <row r="117" spans="1:3" ht="20.100000000000001" customHeight="1" x14ac:dyDescent="0.25">
      <c r="A117" s="47">
        <v>116</v>
      </c>
      <c r="B117" s="1" t="s">
        <v>242</v>
      </c>
      <c r="C117" s="2" t="s">
        <v>243</v>
      </c>
    </row>
    <row r="118" spans="1:3" ht="20.100000000000001" customHeight="1" x14ac:dyDescent="0.25">
      <c r="A118" s="47">
        <v>117</v>
      </c>
      <c r="B118" s="1" t="s">
        <v>244</v>
      </c>
      <c r="C118" s="2" t="s">
        <v>245</v>
      </c>
    </row>
    <row r="119" spans="1:3" ht="20.100000000000001" customHeight="1" thickBot="1" x14ac:dyDescent="0.3">
      <c r="A119" s="52">
        <v>118</v>
      </c>
      <c r="B119" s="53" t="s">
        <v>246</v>
      </c>
      <c r="C119" s="54" t="s">
        <v>247</v>
      </c>
    </row>
  </sheetData>
  <mergeCells count="24">
    <mergeCell ref="E11:H11"/>
    <mergeCell ref="F23:I23"/>
    <mergeCell ref="F25:I25"/>
    <mergeCell ref="F24:I24"/>
    <mergeCell ref="T1:AA1"/>
    <mergeCell ref="AC1:AL1"/>
    <mergeCell ref="E3:H3"/>
    <mergeCell ref="K3:R3"/>
    <mergeCell ref="T3:AA3"/>
    <mergeCell ref="AC3:AL3"/>
    <mergeCell ref="E1:H1"/>
    <mergeCell ref="K1:R1"/>
    <mergeCell ref="AC17:AL17"/>
    <mergeCell ref="K18:R18"/>
    <mergeCell ref="T24:AA24"/>
    <mergeCell ref="F22:I22"/>
    <mergeCell ref="F21:I21"/>
    <mergeCell ref="E20:I20"/>
    <mergeCell ref="T35:AA35"/>
    <mergeCell ref="K40:R40"/>
    <mergeCell ref="K49:R49"/>
    <mergeCell ref="K57:R57"/>
    <mergeCell ref="K9:R9"/>
    <mergeCell ref="T15:AA15"/>
  </mergeCells>
  <pageMargins left="0.7" right="0.7" top="0.75" bottom="0.75" header="0.3" footer="0.3"/>
  <ignoredErrors>
    <ignoredError sqref="I26 I29 I31 I33 I35" numberStoredAsText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F4981-146D-4588-A943-53368DAD1C69}">
  <dimension ref="A1:AU119"/>
  <sheetViews>
    <sheetView zoomScaleNormal="100" workbookViewId="0">
      <selection activeCell="J47" sqref="J47"/>
    </sheetView>
  </sheetViews>
  <sheetFormatPr defaultColWidth="8.85546875" defaultRowHeight="15" x14ac:dyDescent="0.25"/>
  <cols>
    <col min="1" max="1" width="9" style="1" bestFit="1" customWidth="1"/>
    <col min="2" max="2" width="12.7109375" style="1" bestFit="1" customWidth="1"/>
    <col min="3" max="3" width="16" style="1" customWidth="1"/>
    <col min="4" max="4" width="8.85546875" style="1"/>
    <col min="5" max="7" width="11.7109375" style="1" customWidth="1"/>
    <col min="8" max="9" width="11.140625" style="1" customWidth="1"/>
    <col min="10" max="10" width="17.28515625" style="1" customWidth="1"/>
    <col min="11" max="11" width="8.85546875" style="1"/>
    <col min="12" max="12" width="13" style="1" customWidth="1"/>
    <col min="13" max="18" width="8.85546875" style="1"/>
    <col min="19" max="19" width="13.42578125" style="1" bestFit="1" customWidth="1"/>
    <col min="20" max="20" width="11.42578125" style="1" customWidth="1"/>
    <col min="21" max="21" width="8.85546875" style="1"/>
    <col min="22" max="22" width="12.7109375" style="1" customWidth="1"/>
    <col min="23" max="23" width="8.85546875" style="1"/>
    <col min="24" max="24" width="11.28515625" style="1" customWidth="1"/>
    <col min="25" max="25" width="8.85546875" style="1"/>
    <col min="26" max="26" width="9.28515625" style="1" customWidth="1"/>
    <col min="27" max="27" width="8.85546875" style="1"/>
    <col min="28" max="28" width="15.85546875" style="1" customWidth="1"/>
    <col min="29" max="29" width="11.42578125" style="1" customWidth="1"/>
    <col min="30" max="30" width="16.7109375" style="1" customWidth="1"/>
    <col min="31" max="31" width="8.85546875" style="1"/>
    <col min="32" max="33" width="9.85546875" style="1" customWidth="1"/>
    <col min="34" max="34" width="8.85546875" style="1"/>
    <col min="35" max="35" width="10.7109375" style="1" customWidth="1"/>
    <col min="36" max="39" width="8.85546875" style="1"/>
    <col min="40" max="40" width="9.28515625" style="1" customWidth="1"/>
    <col min="41" max="46" width="8.85546875" style="1"/>
    <col min="47" max="47" width="10.85546875" style="1" customWidth="1"/>
    <col min="48" max="16384" width="8.85546875" style="1"/>
  </cols>
  <sheetData>
    <row r="1" spans="1:47" ht="20.100000000000001" customHeight="1" thickBot="1" x14ac:dyDescent="0.3">
      <c r="A1" s="44" t="s">
        <v>83</v>
      </c>
      <c r="B1" s="45" t="s">
        <v>84</v>
      </c>
      <c r="C1" s="46" t="s">
        <v>217</v>
      </c>
      <c r="E1" s="86" t="s">
        <v>257</v>
      </c>
      <c r="F1" s="87"/>
      <c r="G1" s="87"/>
      <c r="H1" s="87"/>
      <c r="I1" s="87"/>
      <c r="J1" s="88"/>
      <c r="L1" s="86" t="s">
        <v>256</v>
      </c>
      <c r="M1" s="87"/>
      <c r="N1" s="87"/>
      <c r="O1" s="87"/>
      <c r="P1" s="87"/>
      <c r="Q1" s="87"/>
      <c r="R1" s="87"/>
      <c r="S1" s="87"/>
      <c r="T1" s="88"/>
      <c r="V1" s="86" t="s">
        <v>258</v>
      </c>
      <c r="W1" s="87"/>
      <c r="X1" s="87"/>
      <c r="Y1" s="87"/>
      <c r="Z1" s="87"/>
      <c r="AA1" s="87"/>
      <c r="AB1" s="87"/>
      <c r="AC1" s="87"/>
      <c r="AD1" s="87"/>
      <c r="AE1" s="87"/>
      <c r="AF1" s="87"/>
      <c r="AG1" s="88"/>
      <c r="AI1" s="86" t="s">
        <v>259</v>
      </c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8"/>
    </row>
    <row r="2" spans="1:47" ht="20.100000000000001" customHeight="1" thickBot="1" x14ac:dyDescent="0.3">
      <c r="A2" s="47">
        <v>1</v>
      </c>
      <c r="B2" s="1" t="s">
        <v>0</v>
      </c>
      <c r="C2" s="2" t="s">
        <v>85</v>
      </c>
      <c r="E2" s="47" t="s">
        <v>75</v>
      </c>
      <c r="F2" s="22" t="s">
        <v>1040</v>
      </c>
      <c r="G2" s="1" t="s">
        <v>1050</v>
      </c>
      <c r="H2" s="22" t="s">
        <v>1041</v>
      </c>
      <c r="I2" s="1" t="s">
        <v>1042</v>
      </c>
      <c r="J2" s="22" t="s">
        <v>560</v>
      </c>
      <c r="L2" s="47" t="s">
        <v>75</v>
      </c>
      <c r="M2" s="22" t="s">
        <v>254</v>
      </c>
      <c r="N2" s="1" t="s">
        <v>578</v>
      </c>
      <c r="O2" s="22" t="s">
        <v>89</v>
      </c>
      <c r="P2" s="1" t="s">
        <v>577</v>
      </c>
      <c r="Q2" s="22" t="s">
        <v>91</v>
      </c>
      <c r="R2" s="1" t="s">
        <v>255</v>
      </c>
      <c r="S2" s="22" t="s">
        <v>260</v>
      </c>
      <c r="T2" s="2" t="s">
        <v>560</v>
      </c>
      <c r="V2" s="47" t="s">
        <v>75</v>
      </c>
      <c r="W2" s="22" t="s">
        <v>708</v>
      </c>
      <c r="X2" s="1" t="s">
        <v>822</v>
      </c>
      <c r="Y2" s="22" t="s">
        <v>709</v>
      </c>
      <c r="Z2" s="1" t="s">
        <v>823</v>
      </c>
      <c r="AA2" s="22" t="s">
        <v>710</v>
      </c>
      <c r="AB2" s="1" t="s">
        <v>711</v>
      </c>
      <c r="AC2" s="22" t="s">
        <v>946</v>
      </c>
      <c r="AD2" s="1" t="s">
        <v>712</v>
      </c>
      <c r="AE2" s="22" t="s">
        <v>713</v>
      </c>
      <c r="AF2" s="1" t="s">
        <v>824</v>
      </c>
      <c r="AG2" s="22" t="s">
        <v>560</v>
      </c>
      <c r="AI2" s="47" t="s">
        <v>75</v>
      </c>
      <c r="AJ2" s="79" t="s">
        <v>714</v>
      </c>
      <c r="AK2" s="1" t="s">
        <v>947</v>
      </c>
      <c r="AL2" s="79" t="s">
        <v>715</v>
      </c>
      <c r="AM2" s="3" t="s">
        <v>716</v>
      </c>
      <c r="AN2" s="79" t="s">
        <v>948</v>
      </c>
      <c r="AO2" s="3" t="s">
        <v>717</v>
      </c>
      <c r="AP2" s="79" t="s">
        <v>949</v>
      </c>
      <c r="AQ2" s="3" t="s">
        <v>718</v>
      </c>
      <c r="AR2" s="79" t="s">
        <v>950</v>
      </c>
      <c r="AS2" s="3" t="s">
        <v>719</v>
      </c>
      <c r="AT2" s="79" t="s">
        <v>951</v>
      </c>
      <c r="AU2" s="4" t="s">
        <v>560</v>
      </c>
    </row>
    <row r="3" spans="1:47" ht="20.100000000000001" customHeight="1" thickBot="1" x14ac:dyDescent="0.3">
      <c r="A3" s="47">
        <v>2</v>
      </c>
      <c r="B3" s="1" t="s">
        <v>1</v>
      </c>
      <c r="C3" s="2" t="s">
        <v>86</v>
      </c>
      <c r="E3" s="86" t="s">
        <v>253</v>
      </c>
      <c r="F3" s="87"/>
      <c r="G3" s="87"/>
      <c r="H3" s="87"/>
      <c r="I3" s="87"/>
      <c r="J3" s="88"/>
      <c r="L3" s="86" t="s">
        <v>323</v>
      </c>
      <c r="M3" s="87"/>
      <c r="N3" s="87"/>
      <c r="O3" s="87"/>
      <c r="P3" s="87"/>
      <c r="Q3" s="87"/>
      <c r="R3" s="87"/>
      <c r="S3" s="87"/>
      <c r="T3" s="88"/>
      <c r="V3" s="86" t="s">
        <v>352</v>
      </c>
      <c r="W3" s="87"/>
      <c r="X3" s="87"/>
      <c r="Y3" s="87"/>
      <c r="Z3" s="87"/>
      <c r="AA3" s="87"/>
      <c r="AB3" s="87"/>
      <c r="AC3" s="87"/>
      <c r="AD3" s="87"/>
      <c r="AE3" s="87"/>
      <c r="AF3" s="87"/>
      <c r="AG3" s="88"/>
      <c r="AI3" s="86" t="s">
        <v>1131</v>
      </c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8"/>
    </row>
    <row r="4" spans="1:47" ht="20.100000000000001" customHeight="1" x14ac:dyDescent="0.25">
      <c r="A4" s="47">
        <v>3</v>
      </c>
      <c r="B4" s="1" t="s">
        <v>4</v>
      </c>
      <c r="C4" s="2" t="s">
        <v>87</v>
      </c>
      <c r="E4" s="47" t="s">
        <v>953</v>
      </c>
      <c r="I4" s="1">
        <v>950</v>
      </c>
      <c r="J4" s="2" t="s">
        <v>1105</v>
      </c>
      <c r="L4" s="5" t="s">
        <v>952</v>
      </c>
      <c r="M4" s="8">
        <v>12000</v>
      </c>
      <c r="N4" s="8"/>
      <c r="O4" s="3">
        <v>10</v>
      </c>
      <c r="P4" s="3"/>
      <c r="Q4" s="3"/>
      <c r="S4" s="3"/>
      <c r="T4" s="4" t="s">
        <v>1120</v>
      </c>
      <c r="V4" s="5" t="s">
        <v>953</v>
      </c>
      <c r="W4" s="24">
        <v>-1053</v>
      </c>
      <c r="X4" s="24"/>
      <c r="Y4" s="24">
        <v>148.69999999999999</v>
      </c>
      <c r="Z4" s="24">
        <v>6</v>
      </c>
      <c r="AA4" s="48">
        <v>-242.45</v>
      </c>
      <c r="AB4" s="3"/>
      <c r="AC4" s="3"/>
      <c r="AD4" s="6">
        <v>-980.71353249999993</v>
      </c>
      <c r="AE4" s="3"/>
      <c r="AF4" s="3"/>
      <c r="AG4" s="4" t="s">
        <v>1115</v>
      </c>
      <c r="AI4" s="47" t="s">
        <v>1132</v>
      </c>
      <c r="AJ4" s="3">
        <v>17.2</v>
      </c>
      <c r="AM4" s="3"/>
      <c r="AO4" s="3"/>
      <c r="AQ4" s="3"/>
      <c r="AS4" s="3"/>
      <c r="AU4" s="4" t="s">
        <v>1134</v>
      </c>
    </row>
    <row r="5" spans="1:47" ht="20.100000000000001" customHeight="1" thickBot="1" x14ac:dyDescent="0.3">
      <c r="A5" s="47">
        <v>4</v>
      </c>
      <c r="B5" s="1" t="s">
        <v>2</v>
      </c>
      <c r="C5" s="2" t="s">
        <v>88</v>
      </c>
      <c r="E5" s="47" t="s">
        <v>952</v>
      </c>
      <c r="F5" s="1">
        <v>835</v>
      </c>
      <c r="H5" s="1">
        <v>1657</v>
      </c>
      <c r="I5" s="1">
        <v>850</v>
      </c>
      <c r="J5" s="2" t="s">
        <v>1106</v>
      </c>
      <c r="L5" s="5" t="s">
        <v>952</v>
      </c>
      <c r="M5" s="8">
        <v>11149</v>
      </c>
      <c r="N5" s="8"/>
      <c r="O5" s="3">
        <v>8.9</v>
      </c>
      <c r="P5" s="3"/>
      <c r="Q5" s="3"/>
      <c r="S5" s="3" t="s">
        <v>318</v>
      </c>
      <c r="T5" s="4" t="s">
        <v>1120</v>
      </c>
      <c r="V5" s="5" t="s">
        <v>952</v>
      </c>
      <c r="W5" s="3">
        <v>-863.7</v>
      </c>
      <c r="X5" s="3">
        <v>2</v>
      </c>
      <c r="Y5" s="3">
        <v>163.9</v>
      </c>
      <c r="Z5" s="3">
        <v>2</v>
      </c>
      <c r="AA5" s="48">
        <v>-220.95</v>
      </c>
      <c r="AB5" s="3">
        <v>-797.83199999999999</v>
      </c>
      <c r="AC5" s="3">
        <v>2.0880000000000001</v>
      </c>
      <c r="AD5" s="6">
        <v>-797.82375750000006</v>
      </c>
      <c r="AE5" s="3">
        <v>102.52</v>
      </c>
      <c r="AF5" s="3">
        <v>0.5</v>
      </c>
      <c r="AG5" s="4" t="s">
        <v>1125</v>
      </c>
      <c r="AI5" s="47" t="s">
        <v>1133</v>
      </c>
      <c r="AJ5" s="3">
        <v>15.8</v>
      </c>
      <c r="AL5" s="53"/>
      <c r="AM5" s="3"/>
      <c r="AN5" s="53"/>
      <c r="AO5" s="3"/>
      <c r="AP5" s="53"/>
      <c r="AQ5" s="3"/>
      <c r="AR5" s="53"/>
      <c r="AS5" s="3"/>
      <c r="AT5" s="53"/>
      <c r="AU5" s="4" t="s">
        <v>1134</v>
      </c>
    </row>
    <row r="6" spans="1:47" ht="20.100000000000001" customHeight="1" thickBot="1" x14ac:dyDescent="0.3">
      <c r="A6" s="47">
        <v>5</v>
      </c>
      <c r="B6" s="1" t="s">
        <v>89</v>
      </c>
      <c r="C6" s="2" t="s">
        <v>90</v>
      </c>
      <c r="E6" s="47" t="s">
        <v>954</v>
      </c>
      <c r="F6" s="1">
        <v>800</v>
      </c>
      <c r="I6" s="1">
        <v>800</v>
      </c>
      <c r="J6" s="2" t="s">
        <v>1107</v>
      </c>
      <c r="L6" s="5" t="s">
        <v>952</v>
      </c>
      <c r="M6" s="8">
        <v>11552</v>
      </c>
      <c r="N6" s="8"/>
      <c r="O6" s="3">
        <v>8.9700000000000006</v>
      </c>
      <c r="P6" s="3"/>
      <c r="Q6" s="3"/>
      <c r="S6" s="3" t="s">
        <v>319</v>
      </c>
      <c r="T6" s="4" t="s">
        <v>1120</v>
      </c>
      <c r="V6" s="5" t="s">
        <v>952</v>
      </c>
      <c r="W6" s="3">
        <v>-861.9</v>
      </c>
      <c r="X6" s="3"/>
      <c r="Y6" s="3">
        <v>159</v>
      </c>
      <c r="Z6" s="3"/>
      <c r="AA6" s="48">
        <v>-225.84999999999997</v>
      </c>
      <c r="AB6" s="3">
        <v>-909.3</v>
      </c>
      <c r="AC6" s="3"/>
      <c r="AD6" s="6">
        <v>-794.56282250000004</v>
      </c>
      <c r="AE6" s="3">
        <v>102.5</v>
      </c>
      <c r="AF6" s="3"/>
      <c r="AG6" s="4" t="s">
        <v>1027</v>
      </c>
      <c r="AI6" s="86" t="s">
        <v>253</v>
      </c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8"/>
    </row>
    <row r="7" spans="1:47" ht="20.100000000000001" customHeight="1" x14ac:dyDescent="0.25">
      <c r="A7" s="47">
        <v>6</v>
      </c>
      <c r="B7" s="1" t="s">
        <v>91</v>
      </c>
      <c r="C7" s="2" t="s">
        <v>92</v>
      </c>
      <c r="E7" s="47" t="s">
        <v>956</v>
      </c>
      <c r="F7" s="1">
        <v>760</v>
      </c>
      <c r="G7" s="1">
        <v>5</v>
      </c>
      <c r="H7" s="1">
        <v>1790</v>
      </c>
      <c r="I7" s="1">
        <v>800</v>
      </c>
      <c r="J7" s="2" t="s">
        <v>1108</v>
      </c>
      <c r="L7" s="14" t="s">
        <v>955</v>
      </c>
      <c r="M7" s="17">
        <v>15543</v>
      </c>
      <c r="N7" s="17"/>
      <c r="O7" s="15">
        <v>23.436</v>
      </c>
      <c r="P7" s="15"/>
      <c r="Q7" s="15">
        <v>4.3099999999999996</v>
      </c>
      <c r="R7" s="49"/>
      <c r="S7" s="15" t="s">
        <v>320</v>
      </c>
      <c r="T7" s="16" t="s">
        <v>1027</v>
      </c>
      <c r="V7" s="5" t="s">
        <v>954</v>
      </c>
      <c r="W7" s="3">
        <v>-896.8</v>
      </c>
      <c r="X7" s="3">
        <v>3</v>
      </c>
      <c r="Y7" s="3">
        <v>160.4</v>
      </c>
      <c r="Z7" s="3">
        <v>4</v>
      </c>
      <c r="AA7" s="48">
        <v>-224.70999999999998</v>
      </c>
      <c r="AB7" s="3">
        <v>-829.81100000000004</v>
      </c>
      <c r="AC7" s="3">
        <v>3.2370000000000001</v>
      </c>
      <c r="AD7" s="6">
        <v>-829.8027135000001</v>
      </c>
      <c r="AE7" s="3">
        <v>101.85</v>
      </c>
      <c r="AF7" s="3">
        <v>4</v>
      </c>
      <c r="AG7" s="4" t="s">
        <v>1125</v>
      </c>
      <c r="AI7" s="5" t="s">
        <v>952</v>
      </c>
      <c r="AJ7" s="3">
        <v>49</v>
      </c>
      <c r="AK7" s="3"/>
      <c r="AL7" s="3">
        <v>43.7</v>
      </c>
      <c r="AM7" s="3">
        <v>225.9</v>
      </c>
      <c r="AN7" s="3"/>
      <c r="AO7" s="3">
        <v>205</v>
      </c>
      <c r="AP7" s="3"/>
      <c r="AQ7" s="3">
        <v>263.60000000000002</v>
      </c>
      <c r="AR7" s="3"/>
      <c r="AS7" s="3">
        <v>238.5</v>
      </c>
      <c r="AU7" s="2" t="s">
        <v>1158</v>
      </c>
    </row>
    <row r="8" spans="1:47" ht="20.100000000000001" customHeight="1" x14ac:dyDescent="0.25">
      <c r="A8" s="47">
        <v>7</v>
      </c>
      <c r="B8" s="1" t="s">
        <v>93</v>
      </c>
      <c r="C8" s="2" t="s">
        <v>94</v>
      </c>
      <c r="E8" s="47" t="s">
        <v>958</v>
      </c>
      <c r="F8" s="61">
        <v>500</v>
      </c>
      <c r="H8" s="61">
        <v>1180</v>
      </c>
      <c r="I8" s="1">
        <v>750</v>
      </c>
      <c r="J8" s="2" t="s">
        <v>1113</v>
      </c>
      <c r="L8" s="14" t="s">
        <v>957</v>
      </c>
      <c r="M8" s="17">
        <v>18270</v>
      </c>
      <c r="N8" s="17"/>
      <c r="O8" s="15">
        <v>29.725000000000001</v>
      </c>
      <c r="P8" s="15"/>
      <c r="Q8" s="15">
        <v>5.34</v>
      </c>
      <c r="R8" s="49"/>
      <c r="S8" s="15" t="s">
        <v>321</v>
      </c>
      <c r="T8" s="16" t="s">
        <v>1027</v>
      </c>
      <c r="V8" s="5" t="s">
        <v>956</v>
      </c>
      <c r="W8" s="3">
        <v>-959.6</v>
      </c>
      <c r="X8" s="3">
        <v>1.8</v>
      </c>
      <c r="Y8" s="3">
        <v>161.69999999999999</v>
      </c>
      <c r="Z8" s="3">
        <v>3</v>
      </c>
      <c r="AA8" s="48">
        <v>-227.41</v>
      </c>
      <c r="AB8" s="3">
        <v>-891.80600000000004</v>
      </c>
      <c r="AC8" s="3">
        <v>2.024</v>
      </c>
      <c r="AD8" s="6">
        <v>-891.7977085</v>
      </c>
      <c r="AE8" s="3">
        <v>101.2</v>
      </c>
      <c r="AF8" s="3">
        <v>4</v>
      </c>
      <c r="AG8" s="4" t="s">
        <v>1125</v>
      </c>
      <c r="AI8" s="5" t="s">
        <v>952</v>
      </c>
      <c r="AJ8" s="3">
        <v>48.6</v>
      </c>
      <c r="AK8" s="3"/>
      <c r="AL8" s="3">
        <v>43.7</v>
      </c>
      <c r="AM8" s="3">
        <v>175.9</v>
      </c>
      <c r="AN8" s="3"/>
      <c r="AO8" s="3">
        <v>95</v>
      </c>
      <c r="AP8" s="3"/>
      <c r="AQ8" s="7">
        <v>224.5</v>
      </c>
      <c r="AR8" s="3"/>
      <c r="AS8" s="7">
        <v>138.69999999999999</v>
      </c>
      <c r="AU8" s="2" t="s">
        <v>1027</v>
      </c>
    </row>
    <row r="9" spans="1:47" ht="20.100000000000001" customHeight="1" x14ac:dyDescent="0.25">
      <c r="A9" s="47">
        <v>8</v>
      </c>
      <c r="B9" s="1" t="s">
        <v>95</v>
      </c>
      <c r="C9" s="2" t="s">
        <v>96</v>
      </c>
      <c r="E9" s="47" t="s">
        <v>958</v>
      </c>
      <c r="F9" s="1">
        <v>715</v>
      </c>
      <c r="I9" s="1">
        <v>850</v>
      </c>
      <c r="J9" s="2" t="s">
        <v>1112</v>
      </c>
      <c r="L9" s="5" t="s">
        <v>956</v>
      </c>
      <c r="M9" s="8">
        <v>15910</v>
      </c>
      <c r="N9" s="3">
        <v>120</v>
      </c>
      <c r="O9" s="3">
        <v>12.726000000000001</v>
      </c>
      <c r="P9" s="3">
        <v>0.126</v>
      </c>
      <c r="Q9" s="3"/>
      <c r="S9" s="3" t="s">
        <v>558</v>
      </c>
      <c r="T9" s="4" t="s">
        <v>561</v>
      </c>
      <c r="V9" s="5" t="s">
        <v>956</v>
      </c>
      <c r="W9" s="3">
        <v>-961.5</v>
      </c>
      <c r="X9" s="3"/>
      <c r="Y9" s="3">
        <v>159</v>
      </c>
      <c r="Z9" s="3"/>
      <c r="AA9" s="48">
        <v>-230.10999999999999</v>
      </c>
      <c r="AB9" s="3">
        <v>-1008.9</v>
      </c>
      <c r="AC9" s="3"/>
      <c r="AD9" s="6">
        <v>-892.89270350000004</v>
      </c>
      <c r="AE9" s="3">
        <v>102.9</v>
      </c>
      <c r="AF9" s="3"/>
      <c r="AG9" s="4" t="s">
        <v>1027</v>
      </c>
      <c r="AI9" s="5" t="s">
        <v>954</v>
      </c>
      <c r="AJ9" s="3">
        <v>50</v>
      </c>
      <c r="AK9" s="3"/>
      <c r="AL9" s="3"/>
      <c r="AM9" s="3"/>
      <c r="AN9" s="3"/>
      <c r="AO9" s="3"/>
      <c r="AP9" s="3"/>
      <c r="AQ9" s="3"/>
      <c r="AR9" s="3"/>
      <c r="AS9" s="3"/>
      <c r="AU9" s="2" t="s">
        <v>1134</v>
      </c>
    </row>
    <row r="10" spans="1:47" ht="20.100000000000001" customHeight="1" thickBot="1" x14ac:dyDescent="0.3">
      <c r="A10" s="47">
        <v>9</v>
      </c>
      <c r="B10" s="1" t="s">
        <v>97</v>
      </c>
      <c r="C10" s="2" t="s">
        <v>98</v>
      </c>
      <c r="E10" s="47" t="s">
        <v>959</v>
      </c>
      <c r="F10" s="1">
        <v>695</v>
      </c>
      <c r="G10" s="1">
        <v>10</v>
      </c>
      <c r="J10" s="2" t="s">
        <v>1109</v>
      </c>
      <c r="L10" s="5" t="s">
        <v>956</v>
      </c>
      <c r="M10" s="8">
        <v>18270</v>
      </c>
      <c r="N10" s="8"/>
      <c r="O10" s="3">
        <v>32.6</v>
      </c>
      <c r="P10" s="3"/>
      <c r="Q10" s="3">
        <v>5.34</v>
      </c>
      <c r="R10" s="55"/>
      <c r="S10" s="3" t="s">
        <v>322</v>
      </c>
      <c r="T10" s="4" t="s">
        <v>1026</v>
      </c>
      <c r="V10" s="5" t="s">
        <v>958</v>
      </c>
      <c r="W10" s="3">
        <v>-977.8</v>
      </c>
      <c r="X10" s="3">
        <v>1.3</v>
      </c>
      <c r="Y10" s="3">
        <v>146.19999999999999</v>
      </c>
      <c r="Z10" s="3">
        <v>6</v>
      </c>
      <c r="AA10" s="48">
        <v>-243.85</v>
      </c>
      <c r="AB10" s="3">
        <v>-905.10500000000002</v>
      </c>
      <c r="AC10" s="3">
        <v>2.29</v>
      </c>
      <c r="AD10" s="6">
        <v>-905.09612250000009</v>
      </c>
      <c r="AE10" s="3">
        <v>103</v>
      </c>
      <c r="AF10" s="3">
        <v>10</v>
      </c>
      <c r="AG10" s="4" t="s">
        <v>1125</v>
      </c>
      <c r="AI10" s="5" t="s">
        <v>956</v>
      </c>
      <c r="AJ10" s="3">
        <v>63.6</v>
      </c>
      <c r="AK10" s="3"/>
      <c r="AL10" s="3">
        <v>61.5</v>
      </c>
      <c r="AM10" s="3">
        <v>241</v>
      </c>
      <c r="AN10" s="3"/>
      <c r="AO10" s="3">
        <v>241.8</v>
      </c>
      <c r="AP10" s="3"/>
      <c r="AQ10" s="3">
        <v>304.60000000000002</v>
      </c>
      <c r="AR10" s="3"/>
      <c r="AS10" s="3">
        <v>263.60000000000002</v>
      </c>
      <c r="AU10" s="2" t="s">
        <v>1136</v>
      </c>
    </row>
    <row r="11" spans="1:47" ht="20.100000000000001" customHeight="1" thickBot="1" x14ac:dyDescent="0.3">
      <c r="A11" s="47">
        <v>10</v>
      </c>
      <c r="B11" s="1" t="s">
        <v>99</v>
      </c>
      <c r="C11" s="2" t="s">
        <v>100</v>
      </c>
      <c r="E11" s="47" t="s">
        <v>960</v>
      </c>
      <c r="F11" s="1">
        <v>603</v>
      </c>
      <c r="J11" s="2" t="s">
        <v>1109</v>
      </c>
      <c r="L11" s="86" t="s">
        <v>324</v>
      </c>
      <c r="M11" s="87"/>
      <c r="N11" s="87"/>
      <c r="O11" s="87"/>
      <c r="P11" s="87"/>
      <c r="Q11" s="87"/>
      <c r="R11" s="87"/>
      <c r="S11" s="87"/>
      <c r="T11" s="88"/>
      <c r="V11" s="5" t="s">
        <v>959</v>
      </c>
      <c r="W11" s="3">
        <v>-974</v>
      </c>
      <c r="X11" s="3">
        <v>4</v>
      </c>
      <c r="Y11" s="3">
        <v>163</v>
      </c>
      <c r="Z11" s="3">
        <v>6</v>
      </c>
      <c r="AA11" s="48">
        <v>-242.45</v>
      </c>
      <c r="AB11" s="24">
        <v>-1023</v>
      </c>
      <c r="AC11" s="3"/>
      <c r="AD11" s="6">
        <v>-901.71353249999993</v>
      </c>
      <c r="AE11" s="3"/>
      <c r="AF11" s="3"/>
      <c r="AG11" s="4" t="s">
        <v>1126</v>
      </c>
      <c r="AI11" s="5" t="s">
        <v>956</v>
      </c>
      <c r="AJ11" s="3">
        <v>49</v>
      </c>
      <c r="AK11" s="3"/>
      <c r="AL11" s="3"/>
      <c r="AM11" s="3"/>
      <c r="AN11" s="3"/>
      <c r="AO11" s="3"/>
      <c r="AP11" s="3"/>
      <c r="AQ11" s="3"/>
      <c r="AR11" s="3"/>
      <c r="AS11" s="3"/>
      <c r="AU11" s="2" t="s">
        <v>1134</v>
      </c>
    </row>
    <row r="12" spans="1:47" ht="20.100000000000001" customHeight="1" x14ac:dyDescent="0.25">
      <c r="A12" s="47">
        <v>11</v>
      </c>
      <c r="B12" s="1" t="s">
        <v>5</v>
      </c>
      <c r="C12" s="2" t="s">
        <v>101</v>
      </c>
      <c r="E12" s="47" t="s">
        <v>962</v>
      </c>
      <c r="F12" s="1">
        <v>545</v>
      </c>
      <c r="J12" s="2" t="s">
        <v>1110</v>
      </c>
      <c r="L12" s="14" t="s">
        <v>955</v>
      </c>
      <c r="M12" s="17">
        <v>13506</v>
      </c>
      <c r="N12" s="17"/>
      <c r="O12" s="15">
        <v>24.777999999999999</v>
      </c>
      <c r="P12" s="15"/>
      <c r="Q12" s="15">
        <v>5.35</v>
      </c>
      <c r="R12" s="49"/>
      <c r="S12" s="15" t="s">
        <v>325</v>
      </c>
      <c r="T12" s="16" t="s">
        <v>1027</v>
      </c>
      <c r="V12" s="5" t="s">
        <v>959</v>
      </c>
      <c r="W12" s="24">
        <v>-969.6</v>
      </c>
      <c r="X12" s="24">
        <v>6.7</v>
      </c>
      <c r="Y12" s="3">
        <v>163.1</v>
      </c>
      <c r="Z12" s="3">
        <v>6</v>
      </c>
      <c r="AA12" s="48">
        <v>-242.34999999999997</v>
      </c>
      <c r="AB12" s="24">
        <v>-1018.2</v>
      </c>
      <c r="AC12" s="3"/>
      <c r="AD12" s="6">
        <v>-897.34334750000005</v>
      </c>
      <c r="AE12" s="3"/>
      <c r="AF12" s="3"/>
      <c r="AG12" s="4" t="s">
        <v>1115</v>
      </c>
      <c r="AI12" s="5" t="s">
        <v>956</v>
      </c>
      <c r="AJ12" s="3">
        <v>55</v>
      </c>
      <c r="AK12" s="3"/>
      <c r="AL12" s="3"/>
      <c r="AM12" s="3"/>
      <c r="AN12" s="3"/>
      <c r="AO12" s="3"/>
      <c r="AP12" s="3"/>
      <c r="AQ12" s="3"/>
      <c r="AR12" s="3"/>
      <c r="AS12" s="3"/>
      <c r="AU12" s="2" t="s">
        <v>1115</v>
      </c>
    </row>
    <row r="13" spans="1:47" ht="20.100000000000001" customHeight="1" thickBot="1" x14ac:dyDescent="0.3">
      <c r="A13" s="47">
        <v>12</v>
      </c>
      <c r="B13" s="1" t="s">
        <v>3</v>
      </c>
      <c r="C13" s="2" t="s">
        <v>102</v>
      </c>
      <c r="E13" s="47" t="s">
        <v>963</v>
      </c>
      <c r="F13" s="1">
        <v>450</v>
      </c>
      <c r="J13" s="2" t="s">
        <v>1111</v>
      </c>
      <c r="L13" s="14" t="s">
        <v>957</v>
      </c>
      <c r="M13" s="17">
        <v>15490</v>
      </c>
      <c r="N13" s="17"/>
      <c r="O13" s="15">
        <v>28.882999999999999</v>
      </c>
      <c r="P13" s="15"/>
      <c r="Q13" s="15">
        <v>6.45</v>
      </c>
      <c r="R13" s="49"/>
      <c r="S13" s="15" t="s">
        <v>326</v>
      </c>
      <c r="T13" s="16" t="s">
        <v>1027</v>
      </c>
      <c r="V13" s="5" t="s">
        <v>960</v>
      </c>
      <c r="W13" s="24">
        <v>-952</v>
      </c>
      <c r="X13" s="24">
        <v>15</v>
      </c>
      <c r="Y13" s="3">
        <v>164.6</v>
      </c>
      <c r="Z13" s="3">
        <v>6</v>
      </c>
      <c r="AA13" s="48">
        <v>-248.04999999999998</v>
      </c>
      <c r="AB13" s="24">
        <v>-1001</v>
      </c>
      <c r="AC13" s="3"/>
      <c r="AD13" s="6">
        <v>-878.04389250000008</v>
      </c>
      <c r="AE13" s="3"/>
      <c r="AF13" s="3"/>
      <c r="AG13" s="4" t="s">
        <v>1115</v>
      </c>
      <c r="AI13" s="5" t="s">
        <v>958</v>
      </c>
      <c r="AJ13" s="3">
        <v>48.1</v>
      </c>
      <c r="AK13" s="3">
        <v>0.4</v>
      </c>
      <c r="AL13" s="3"/>
      <c r="AM13" s="3"/>
      <c r="AN13" s="3"/>
      <c r="AO13" s="3"/>
      <c r="AP13" s="3"/>
      <c r="AQ13" s="3"/>
      <c r="AR13" s="3"/>
      <c r="AS13" s="3"/>
      <c r="AU13" s="2" t="s">
        <v>1115</v>
      </c>
    </row>
    <row r="14" spans="1:47" ht="20.100000000000001" customHeight="1" thickBot="1" x14ac:dyDescent="0.3">
      <c r="A14" s="47">
        <v>13</v>
      </c>
      <c r="B14" s="1" t="s">
        <v>6</v>
      </c>
      <c r="C14" s="2" t="s">
        <v>103</v>
      </c>
      <c r="E14" s="86" t="s">
        <v>314</v>
      </c>
      <c r="F14" s="87"/>
      <c r="G14" s="87"/>
      <c r="H14" s="87"/>
      <c r="I14" s="87"/>
      <c r="J14" s="88"/>
      <c r="L14" s="5" t="s">
        <v>956</v>
      </c>
      <c r="M14" s="8">
        <v>12356</v>
      </c>
      <c r="N14" s="3">
        <v>32</v>
      </c>
      <c r="O14" s="3">
        <v>10.237</v>
      </c>
      <c r="P14" s="3">
        <v>3.3000000000000002E-2</v>
      </c>
      <c r="Q14" s="3"/>
      <c r="S14" s="3" t="s">
        <v>559</v>
      </c>
      <c r="T14" s="4" t="s">
        <v>561</v>
      </c>
      <c r="V14" s="5" t="s">
        <v>962</v>
      </c>
      <c r="W14" s="24">
        <v>-965</v>
      </c>
      <c r="X14" s="24">
        <v>20</v>
      </c>
      <c r="Y14" s="3">
        <v>167.2</v>
      </c>
      <c r="Z14" s="3">
        <v>6</v>
      </c>
      <c r="AA14" s="48">
        <v>-248.45</v>
      </c>
      <c r="AB14" s="24">
        <v>-1015</v>
      </c>
      <c r="AC14" s="3"/>
      <c r="AD14" s="6">
        <v>-890.92463250000003</v>
      </c>
      <c r="AE14" s="3"/>
      <c r="AF14" s="3"/>
      <c r="AG14" s="4" t="s">
        <v>1127</v>
      </c>
      <c r="AI14" s="5" t="s">
        <v>959</v>
      </c>
      <c r="AJ14" s="3">
        <v>47.9</v>
      </c>
      <c r="AK14" s="3">
        <v>0.4</v>
      </c>
      <c r="AL14" s="3"/>
      <c r="AM14" s="3"/>
      <c r="AN14" s="3"/>
      <c r="AO14" s="3"/>
      <c r="AP14" s="3"/>
      <c r="AQ14" s="3"/>
      <c r="AR14" s="3"/>
      <c r="AS14" s="3"/>
      <c r="AU14" s="2" t="s">
        <v>1115</v>
      </c>
    </row>
    <row r="15" spans="1:47" ht="20.100000000000001" customHeight="1" thickBot="1" x14ac:dyDescent="0.3">
      <c r="A15" s="47">
        <v>14</v>
      </c>
      <c r="B15" s="1" t="s">
        <v>104</v>
      </c>
      <c r="C15" s="2" t="s">
        <v>105</v>
      </c>
      <c r="E15" s="5" t="s">
        <v>961</v>
      </c>
      <c r="F15" s="3">
        <v>770</v>
      </c>
      <c r="G15" s="3"/>
      <c r="H15" s="3">
        <v>921</v>
      </c>
      <c r="I15" s="3">
        <v>815</v>
      </c>
      <c r="J15" s="4" t="s">
        <v>1114</v>
      </c>
      <c r="L15" s="5" t="s">
        <v>956</v>
      </c>
      <c r="M15" s="8">
        <v>12590</v>
      </c>
      <c r="N15" s="8"/>
      <c r="O15" s="3">
        <v>9.5090000000000003</v>
      </c>
      <c r="P15" s="3"/>
      <c r="Q15" s="3"/>
      <c r="S15" s="3"/>
      <c r="T15" s="4" t="s">
        <v>1120</v>
      </c>
      <c r="V15" s="5" t="s">
        <v>963</v>
      </c>
      <c r="W15" s="24">
        <v>-950</v>
      </c>
      <c r="X15" s="24">
        <v>24</v>
      </c>
      <c r="Y15" s="3"/>
      <c r="Z15" s="3"/>
      <c r="AB15" s="3"/>
      <c r="AC15" s="3"/>
      <c r="AD15" s="3"/>
      <c r="AE15" s="3"/>
      <c r="AF15" s="3"/>
      <c r="AG15" s="4" t="s">
        <v>1115</v>
      </c>
      <c r="AI15" s="86" t="s">
        <v>314</v>
      </c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8"/>
    </row>
    <row r="16" spans="1:47" ht="20.100000000000001" customHeight="1" thickBot="1" x14ac:dyDescent="0.3">
      <c r="A16" s="47">
        <v>15</v>
      </c>
      <c r="B16" s="1" t="s">
        <v>106</v>
      </c>
      <c r="C16" s="2" t="s">
        <v>107</v>
      </c>
      <c r="E16" s="5" t="s">
        <v>964</v>
      </c>
      <c r="F16" s="3">
        <v>677</v>
      </c>
      <c r="G16" s="3"/>
      <c r="H16" s="3"/>
      <c r="I16" s="3">
        <v>400</v>
      </c>
      <c r="J16" s="4" t="s">
        <v>1115</v>
      </c>
      <c r="L16" s="5" t="s">
        <v>956</v>
      </c>
      <c r="M16" s="8">
        <v>15490</v>
      </c>
      <c r="N16" s="8"/>
      <c r="O16" s="3">
        <v>31.76</v>
      </c>
      <c r="P16" s="3"/>
      <c r="Q16" s="3">
        <v>6.45</v>
      </c>
      <c r="S16" s="3" t="s">
        <v>327</v>
      </c>
      <c r="T16" s="4" t="s">
        <v>1026</v>
      </c>
      <c r="V16" s="5" t="s">
        <v>965</v>
      </c>
      <c r="W16" s="24">
        <v>-963</v>
      </c>
      <c r="X16" s="24">
        <v>44</v>
      </c>
      <c r="Y16" s="3"/>
      <c r="Z16" s="3"/>
      <c r="AB16" s="3"/>
      <c r="AC16" s="3"/>
      <c r="AD16" s="3"/>
      <c r="AE16" s="3"/>
      <c r="AF16" s="3"/>
      <c r="AG16" s="4" t="s">
        <v>1115</v>
      </c>
      <c r="AI16" s="5" t="s">
        <v>961</v>
      </c>
      <c r="AJ16" s="3">
        <v>43.9</v>
      </c>
      <c r="AK16" s="3"/>
      <c r="AL16" s="3"/>
      <c r="AM16" s="3">
        <v>146.4</v>
      </c>
      <c r="AN16" s="3"/>
      <c r="AO16" s="3"/>
      <c r="AP16" s="3"/>
      <c r="AQ16" s="7">
        <v>190.4</v>
      </c>
      <c r="AR16" s="3"/>
      <c r="AS16" s="3"/>
      <c r="AU16" s="2" t="s">
        <v>1023</v>
      </c>
    </row>
    <row r="17" spans="1:47" ht="20.100000000000001" customHeight="1" thickBot="1" x14ac:dyDescent="0.3">
      <c r="A17" s="47">
        <v>16</v>
      </c>
      <c r="B17" s="1" t="s">
        <v>7</v>
      </c>
      <c r="C17" s="2" t="s">
        <v>108</v>
      </c>
      <c r="E17" s="5" t="s">
        <v>964</v>
      </c>
      <c r="F17" s="21">
        <v>500</v>
      </c>
      <c r="G17" s="3"/>
      <c r="H17" s="3"/>
      <c r="I17" s="3"/>
      <c r="J17" s="4" t="s">
        <v>1115</v>
      </c>
      <c r="L17" s="86" t="s">
        <v>328</v>
      </c>
      <c r="M17" s="87"/>
      <c r="N17" s="87"/>
      <c r="O17" s="87"/>
      <c r="P17" s="87"/>
      <c r="Q17" s="87"/>
      <c r="R17" s="87"/>
      <c r="S17" s="87"/>
      <c r="T17" s="88"/>
      <c r="V17" s="5" t="s">
        <v>966</v>
      </c>
      <c r="W17" s="24">
        <v>-864</v>
      </c>
      <c r="X17" s="24">
        <v>50</v>
      </c>
      <c r="Y17" s="3"/>
      <c r="Z17" s="3"/>
      <c r="AB17" s="3"/>
      <c r="AC17" s="3"/>
      <c r="AD17" s="3"/>
      <c r="AE17" s="3"/>
      <c r="AF17" s="3"/>
      <c r="AG17" s="4" t="s">
        <v>1115</v>
      </c>
      <c r="AI17" s="5" t="s">
        <v>961</v>
      </c>
      <c r="AJ17" s="3">
        <v>94.2</v>
      </c>
      <c r="AK17" s="3"/>
      <c r="AL17" s="3">
        <v>80.7</v>
      </c>
      <c r="AM17" s="3">
        <v>152.69999999999999</v>
      </c>
      <c r="AN17" s="3"/>
      <c r="AO17" s="3">
        <v>151.9</v>
      </c>
      <c r="AP17" s="3"/>
      <c r="AQ17" s="3">
        <v>246.9</v>
      </c>
      <c r="AR17" s="3"/>
      <c r="AS17" s="3">
        <v>232.6</v>
      </c>
      <c r="AU17" s="2" t="s">
        <v>1120</v>
      </c>
    </row>
    <row r="18" spans="1:47" ht="20.100000000000001" customHeight="1" thickBot="1" x14ac:dyDescent="0.3">
      <c r="A18" s="47">
        <v>17</v>
      </c>
      <c r="B18" s="1" t="s">
        <v>8</v>
      </c>
      <c r="C18" s="2" t="s">
        <v>109</v>
      </c>
      <c r="E18" s="5" t="s">
        <v>967</v>
      </c>
      <c r="F18" s="3">
        <v>590</v>
      </c>
      <c r="G18" s="3">
        <v>5</v>
      </c>
      <c r="H18" s="3">
        <v>789</v>
      </c>
      <c r="I18" s="21">
        <v>400</v>
      </c>
      <c r="J18" s="4" t="s">
        <v>1141</v>
      </c>
      <c r="L18" s="5" t="s">
        <v>961</v>
      </c>
      <c r="M18" s="8">
        <v>12910</v>
      </c>
      <c r="N18" s="8"/>
      <c r="O18" s="3">
        <v>14.3</v>
      </c>
      <c r="P18" s="3"/>
      <c r="Q18" s="3"/>
      <c r="S18" s="3"/>
      <c r="T18" s="4" t="s">
        <v>1120</v>
      </c>
      <c r="V18" s="5" t="s">
        <v>968</v>
      </c>
      <c r="W18" s="24">
        <v>-716</v>
      </c>
      <c r="X18" s="24">
        <v>50</v>
      </c>
      <c r="Y18" s="3"/>
      <c r="Z18" s="3"/>
      <c r="AB18" s="3"/>
      <c r="AC18" s="3"/>
      <c r="AD18" s="3"/>
      <c r="AE18" s="3"/>
      <c r="AF18" s="3"/>
      <c r="AG18" s="4" t="s">
        <v>1115</v>
      </c>
      <c r="AI18" s="5" t="s">
        <v>961</v>
      </c>
      <c r="AJ18" s="3"/>
      <c r="AK18" s="3"/>
      <c r="AL18" s="3"/>
      <c r="AM18" s="3">
        <v>146.4</v>
      </c>
      <c r="AN18" s="3"/>
      <c r="AO18" s="3">
        <v>122.6</v>
      </c>
      <c r="AP18" s="3"/>
      <c r="AQ18" s="3"/>
      <c r="AR18" s="3"/>
      <c r="AS18" s="3"/>
      <c r="AU18" s="2" t="s">
        <v>1120</v>
      </c>
    </row>
    <row r="19" spans="1:47" ht="20.100000000000001" customHeight="1" thickBot="1" x14ac:dyDescent="0.3">
      <c r="A19" s="47">
        <v>18</v>
      </c>
      <c r="B19" s="1" t="s">
        <v>110</v>
      </c>
      <c r="C19" s="2" t="s">
        <v>111</v>
      </c>
      <c r="E19" s="5" t="s">
        <v>967</v>
      </c>
      <c r="F19" s="3"/>
      <c r="G19" s="3"/>
      <c r="H19" s="3"/>
      <c r="I19" s="3">
        <v>600</v>
      </c>
      <c r="J19" s="4" t="s">
        <v>1140</v>
      </c>
      <c r="L19" s="5" t="s">
        <v>961</v>
      </c>
      <c r="M19" s="8">
        <v>12900</v>
      </c>
      <c r="N19" s="8"/>
      <c r="O19" s="3">
        <v>14.3</v>
      </c>
      <c r="P19" s="3"/>
      <c r="Q19" s="3"/>
      <c r="S19" s="3" t="s">
        <v>329</v>
      </c>
      <c r="T19" s="4" t="s">
        <v>1026</v>
      </c>
      <c r="V19" s="86" t="s">
        <v>353</v>
      </c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8"/>
      <c r="AI19" s="5" t="s">
        <v>961</v>
      </c>
      <c r="AJ19" s="3">
        <v>61.5</v>
      </c>
      <c r="AK19" s="3"/>
      <c r="AL19" s="3">
        <v>59</v>
      </c>
      <c r="AM19" s="3">
        <v>120.8</v>
      </c>
      <c r="AN19" s="3"/>
      <c r="AO19" s="3">
        <v>98.7</v>
      </c>
      <c r="AP19" s="3"/>
      <c r="AQ19" s="7">
        <v>182.3</v>
      </c>
      <c r="AR19" s="3"/>
      <c r="AS19" s="7">
        <v>157.69999999999999</v>
      </c>
      <c r="AU19" s="2" t="s">
        <v>1137</v>
      </c>
    </row>
    <row r="20" spans="1:47" ht="20.100000000000001" customHeight="1" x14ac:dyDescent="0.25">
      <c r="A20" s="47">
        <v>19</v>
      </c>
      <c r="B20" s="1" t="s">
        <v>9</v>
      </c>
      <c r="C20" s="2" t="s">
        <v>112</v>
      </c>
      <c r="E20" s="5" t="s">
        <v>969</v>
      </c>
      <c r="F20" s="3">
        <v>530</v>
      </c>
      <c r="G20" s="3"/>
      <c r="H20" s="3">
        <v>847</v>
      </c>
      <c r="I20" s="3">
        <v>500</v>
      </c>
      <c r="J20" s="4" t="s">
        <v>1116</v>
      </c>
      <c r="L20" s="14" t="s">
        <v>970</v>
      </c>
      <c r="M20" s="17">
        <v>11929</v>
      </c>
      <c r="N20" s="17"/>
      <c r="O20" s="15">
        <v>20.521999999999998</v>
      </c>
      <c r="P20" s="15"/>
      <c r="Q20" s="15">
        <v>3.27</v>
      </c>
      <c r="R20" s="49"/>
      <c r="S20" s="15" t="s">
        <v>330</v>
      </c>
      <c r="T20" s="16" t="s">
        <v>1027</v>
      </c>
      <c r="V20" s="5" t="s">
        <v>952</v>
      </c>
      <c r="W20" s="3">
        <v>-523</v>
      </c>
      <c r="X20" s="3">
        <v>20</v>
      </c>
      <c r="Y20" s="3">
        <v>380.3</v>
      </c>
      <c r="Z20" s="3">
        <v>10</v>
      </c>
      <c r="AA20" s="48">
        <v>-4.5499999999999545</v>
      </c>
      <c r="AB20" s="3">
        <v>-521.65200000000004</v>
      </c>
      <c r="AC20" s="3">
        <v>20.221</v>
      </c>
      <c r="AD20" s="6">
        <v>-521.64341750000006</v>
      </c>
      <c r="AE20" s="3">
        <v>82.4</v>
      </c>
      <c r="AF20" s="3">
        <v>5</v>
      </c>
      <c r="AG20" s="4" t="s">
        <v>1125</v>
      </c>
      <c r="AI20" s="5" t="s">
        <v>961</v>
      </c>
      <c r="AJ20" s="3">
        <v>94.14</v>
      </c>
      <c r="AK20" s="3"/>
      <c r="AL20" s="3">
        <v>90.8</v>
      </c>
      <c r="AM20" s="3">
        <v>152.69999999999999</v>
      </c>
      <c r="AN20" s="3"/>
      <c r="AO20" s="3">
        <v>127.6</v>
      </c>
      <c r="AP20" s="3"/>
      <c r="AQ20" s="3">
        <v>246.9</v>
      </c>
      <c r="AR20" s="3"/>
      <c r="AS20" s="7">
        <v>218.4</v>
      </c>
      <c r="AU20" s="2" t="s">
        <v>1135</v>
      </c>
    </row>
    <row r="21" spans="1:47" ht="20.100000000000001" customHeight="1" thickBot="1" x14ac:dyDescent="0.3">
      <c r="A21" s="47">
        <v>20</v>
      </c>
      <c r="B21" s="1" t="s">
        <v>10</v>
      </c>
      <c r="C21" s="2" t="s">
        <v>113</v>
      </c>
      <c r="E21" s="5" t="s">
        <v>971</v>
      </c>
      <c r="F21" s="25">
        <v>583</v>
      </c>
      <c r="G21" s="3"/>
      <c r="H21" s="25">
        <v>837</v>
      </c>
      <c r="I21" s="3"/>
      <c r="J21" s="4" t="s">
        <v>562</v>
      </c>
      <c r="L21" s="14" t="s">
        <v>972</v>
      </c>
      <c r="M21" s="17">
        <v>11859</v>
      </c>
      <c r="N21" s="17"/>
      <c r="O21" s="15">
        <v>22.146000000000001</v>
      </c>
      <c r="P21" s="15"/>
      <c r="Q21" s="15">
        <v>3.88</v>
      </c>
      <c r="R21" s="49"/>
      <c r="S21" s="15" t="s">
        <v>331</v>
      </c>
      <c r="T21" s="16" t="s">
        <v>1027</v>
      </c>
      <c r="V21" s="5" t="s">
        <v>952</v>
      </c>
      <c r="W21" s="3">
        <v>-580.70000000000005</v>
      </c>
      <c r="X21" s="3"/>
      <c r="Y21" s="3">
        <v>357</v>
      </c>
      <c r="Z21" s="3"/>
      <c r="AA21" s="48">
        <v>-27.849999999999966</v>
      </c>
      <c r="AB21" s="3">
        <v>-687.1</v>
      </c>
      <c r="AC21" s="3"/>
      <c r="AD21" s="6">
        <v>-572.39652249999995</v>
      </c>
      <c r="AE21" s="3">
        <v>76.099999999999994</v>
      </c>
      <c r="AF21" s="3"/>
      <c r="AG21" s="4" t="s">
        <v>1027</v>
      </c>
      <c r="AI21" s="5" t="s">
        <v>967</v>
      </c>
      <c r="AJ21" s="3">
        <v>44.8</v>
      </c>
      <c r="AK21" s="3"/>
      <c r="AL21" s="3"/>
      <c r="AM21" s="3"/>
      <c r="AN21" s="3"/>
      <c r="AO21" s="3"/>
      <c r="AP21" s="3"/>
      <c r="AQ21" s="3"/>
      <c r="AR21" s="3"/>
      <c r="AS21" s="3"/>
      <c r="AU21" s="2" t="s">
        <v>1023</v>
      </c>
    </row>
    <row r="22" spans="1:47" ht="20.100000000000001" customHeight="1" thickBot="1" x14ac:dyDescent="0.3">
      <c r="A22" s="47">
        <v>21</v>
      </c>
      <c r="B22" s="1" t="s">
        <v>11</v>
      </c>
      <c r="C22" s="2" t="s">
        <v>114</v>
      </c>
      <c r="E22" s="86" t="s">
        <v>315</v>
      </c>
      <c r="F22" s="87"/>
      <c r="G22" s="87"/>
      <c r="H22" s="87"/>
      <c r="I22" s="87"/>
      <c r="J22" s="88"/>
      <c r="L22" s="26" t="s">
        <v>973</v>
      </c>
      <c r="M22" s="27">
        <v>7223</v>
      </c>
      <c r="N22" s="27">
        <v>15</v>
      </c>
      <c r="O22" s="27">
        <v>6.77</v>
      </c>
      <c r="P22" s="27">
        <v>0.02</v>
      </c>
      <c r="Q22" s="27"/>
      <c r="R22" s="62"/>
      <c r="S22" s="27"/>
      <c r="T22" s="28" t="s">
        <v>707</v>
      </c>
      <c r="V22" s="5" t="s">
        <v>954</v>
      </c>
      <c r="W22" s="3">
        <v>-589</v>
      </c>
      <c r="X22" s="3">
        <v>10.4</v>
      </c>
      <c r="Y22" s="3">
        <v>362.8</v>
      </c>
      <c r="Z22" s="3">
        <v>10</v>
      </c>
      <c r="AA22" s="48">
        <v>-22.309999999999945</v>
      </c>
      <c r="AB22" s="3">
        <v>-582.35699999999997</v>
      </c>
      <c r="AC22" s="3">
        <v>10.821999999999999</v>
      </c>
      <c r="AD22" s="6">
        <v>-582.3482735</v>
      </c>
      <c r="AE22" s="3">
        <v>78.5</v>
      </c>
      <c r="AF22" s="3">
        <v>5</v>
      </c>
      <c r="AG22" s="4" t="s">
        <v>1125</v>
      </c>
      <c r="AI22" s="5" t="s">
        <v>967</v>
      </c>
      <c r="AJ22" s="3">
        <v>49.8</v>
      </c>
      <c r="AK22" s="3"/>
      <c r="AL22" s="7">
        <v>49.8</v>
      </c>
      <c r="AM22" s="3">
        <v>150.6</v>
      </c>
      <c r="AN22" s="3"/>
      <c r="AO22" s="3">
        <v>174.5</v>
      </c>
      <c r="AP22" s="3"/>
      <c r="AQ22" s="3">
        <v>193.7</v>
      </c>
      <c r="AR22" s="3"/>
      <c r="AS22" s="3">
        <v>224.3</v>
      </c>
      <c r="AU22" s="2" t="s">
        <v>1138</v>
      </c>
    </row>
    <row r="23" spans="1:47" ht="20.100000000000001" customHeight="1" thickBot="1" x14ac:dyDescent="0.3">
      <c r="A23" s="47">
        <v>22</v>
      </c>
      <c r="B23" s="1" t="s">
        <v>12</v>
      </c>
      <c r="C23" s="2" t="s">
        <v>115</v>
      </c>
      <c r="E23" s="5" t="s">
        <v>974</v>
      </c>
      <c r="F23" s="3">
        <v>306</v>
      </c>
      <c r="G23" s="3"/>
      <c r="H23" s="29">
        <v>420</v>
      </c>
      <c r="I23" s="3" t="s">
        <v>316</v>
      </c>
      <c r="J23" s="4" t="s">
        <v>1117</v>
      </c>
      <c r="L23" s="5" t="s">
        <v>967</v>
      </c>
      <c r="M23" s="8">
        <v>10427</v>
      </c>
      <c r="N23" s="8"/>
      <c r="O23" s="3">
        <v>13.2995</v>
      </c>
      <c r="P23" s="3"/>
      <c r="Q23" s="3"/>
      <c r="S23" s="3"/>
      <c r="T23" s="4" t="s">
        <v>1120</v>
      </c>
      <c r="V23" s="5" t="s">
        <v>956</v>
      </c>
      <c r="W23" s="3">
        <v>-647.4</v>
      </c>
      <c r="X23" s="3">
        <v>1.8680000000000001</v>
      </c>
      <c r="Y23" s="3">
        <v>368.62</v>
      </c>
      <c r="Z23" s="3">
        <v>10</v>
      </c>
      <c r="AA23" s="48">
        <v>-20.489999999999952</v>
      </c>
      <c r="AB23" s="3">
        <v>-641.29899999999998</v>
      </c>
      <c r="AC23" s="3">
        <v>3.5979999999999999</v>
      </c>
      <c r="AD23" s="6">
        <v>-641.29090650000001</v>
      </c>
      <c r="AE23" s="3">
        <v>78.47</v>
      </c>
      <c r="AF23" s="3">
        <v>5</v>
      </c>
      <c r="AG23" s="4" t="s">
        <v>1125</v>
      </c>
      <c r="AI23" s="5" t="s">
        <v>967</v>
      </c>
      <c r="AJ23" s="3">
        <v>54.4</v>
      </c>
      <c r="AK23" s="3"/>
      <c r="AL23" s="3">
        <v>63</v>
      </c>
      <c r="AM23" s="3">
        <v>126.8</v>
      </c>
      <c r="AN23" s="3"/>
      <c r="AO23" s="3">
        <v>118.7</v>
      </c>
      <c r="AP23" s="3"/>
      <c r="AQ23" s="7">
        <v>181.2</v>
      </c>
      <c r="AR23" s="3"/>
      <c r="AS23" s="7">
        <v>181.7</v>
      </c>
      <c r="AU23" s="2" t="s">
        <v>1027</v>
      </c>
    </row>
    <row r="24" spans="1:47" ht="20.100000000000001" customHeight="1" thickBot="1" x14ac:dyDescent="0.3">
      <c r="A24" s="47">
        <v>23</v>
      </c>
      <c r="B24" s="1" t="s">
        <v>13</v>
      </c>
      <c r="C24" s="2" t="s">
        <v>116</v>
      </c>
      <c r="E24" s="5" t="s">
        <v>975</v>
      </c>
      <c r="F24" s="3">
        <v>287</v>
      </c>
      <c r="G24" s="3"/>
      <c r="H24" s="3">
        <v>527</v>
      </c>
      <c r="I24" s="3"/>
      <c r="J24" s="4" t="s">
        <v>1118</v>
      </c>
      <c r="L24" s="14" t="s">
        <v>976</v>
      </c>
      <c r="M24" s="17">
        <v>11571</v>
      </c>
      <c r="N24" s="17"/>
      <c r="O24" s="15">
        <v>23.637</v>
      </c>
      <c r="P24" s="15"/>
      <c r="Q24" s="15">
        <v>4.01</v>
      </c>
      <c r="R24" s="49"/>
      <c r="S24" s="15" t="s">
        <v>332</v>
      </c>
      <c r="T24" s="16" t="s">
        <v>1027</v>
      </c>
      <c r="V24" s="86" t="s">
        <v>354</v>
      </c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8"/>
      <c r="AI24" s="5" t="s">
        <v>967</v>
      </c>
      <c r="AJ24" s="3">
        <v>61.5</v>
      </c>
      <c r="AK24" s="3"/>
      <c r="AL24" s="3"/>
      <c r="AM24" s="3">
        <v>138.1</v>
      </c>
      <c r="AN24" s="3"/>
      <c r="AO24" s="3"/>
      <c r="AP24" s="3"/>
      <c r="AQ24" s="3">
        <v>199.6</v>
      </c>
      <c r="AR24" s="3"/>
      <c r="AS24" s="3"/>
      <c r="AU24" s="2" t="s">
        <v>1135</v>
      </c>
    </row>
    <row r="25" spans="1:47" ht="20.100000000000001" customHeight="1" thickBot="1" x14ac:dyDescent="0.3">
      <c r="A25" s="47">
        <v>24</v>
      </c>
      <c r="B25" s="1" t="s">
        <v>14</v>
      </c>
      <c r="C25" s="2" t="s">
        <v>117</v>
      </c>
      <c r="E25" s="86" t="s">
        <v>317</v>
      </c>
      <c r="F25" s="87"/>
      <c r="G25" s="87"/>
      <c r="H25" s="87"/>
      <c r="I25" s="87"/>
      <c r="J25" s="88"/>
      <c r="L25" s="5" t="s">
        <v>967</v>
      </c>
      <c r="M25" s="8">
        <v>11350</v>
      </c>
      <c r="N25" s="8"/>
      <c r="O25" s="3">
        <v>23.21</v>
      </c>
      <c r="P25" s="3"/>
      <c r="Q25" s="3">
        <v>3.02</v>
      </c>
      <c r="S25" s="3" t="s">
        <v>333</v>
      </c>
      <c r="T25" s="4" t="s">
        <v>1121</v>
      </c>
      <c r="V25" s="5" t="s">
        <v>977</v>
      </c>
      <c r="W25" s="3">
        <v>-1186.3</v>
      </c>
      <c r="X25" s="3">
        <v>1.3</v>
      </c>
      <c r="Y25" s="3">
        <v>183.5</v>
      </c>
      <c r="Z25" s="3">
        <v>5</v>
      </c>
      <c r="AA25" s="48">
        <v>-314.5</v>
      </c>
      <c r="AB25" s="3">
        <v>-1092.2929999999999</v>
      </c>
      <c r="AC25" s="3">
        <v>1.984</v>
      </c>
      <c r="AD25" s="6">
        <v>-1092.531825</v>
      </c>
      <c r="AE25" s="3">
        <v>120.3</v>
      </c>
      <c r="AF25" s="3">
        <v>6</v>
      </c>
      <c r="AG25" s="4" t="s">
        <v>1128</v>
      </c>
      <c r="AI25" s="5" t="s">
        <v>969</v>
      </c>
      <c r="AJ25" s="3">
        <v>59.6</v>
      </c>
      <c r="AK25" s="3"/>
      <c r="AL25" s="7">
        <v>82.1</v>
      </c>
      <c r="AM25" s="3">
        <v>123.5</v>
      </c>
      <c r="AN25" s="3">
        <v>0.8</v>
      </c>
      <c r="AO25" s="3">
        <v>176.1</v>
      </c>
      <c r="AP25" s="3">
        <v>7.1</v>
      </c>
      <c r="AQ25" s="3">
        <v>189.5</v>
      </c>
      <c r="AR25" s="3">
        <v>1.7</v>
      </c>
      <c r="AS25" s="3">
        <v>258.2</v>
      </c>
      <c r="AT25" s="3">
        <v>2.1</v>
      </c>
      <c r="AU25" s="2" t="s">
        <v>1159</v>
      </c>
    </row>
    <row r="26" spans="1:47" ht="20.100000000000001" customHeight="1" thickBot="1" x14ac:dyDescent="0.3">
      <c r="A26" s="47">
        <v>25</v>
      </c>
      <c r="B26" s="1" t="s">
        <v>15</v>
      </c>
      <c r="C26" s="2" t="s">
        <v>118</v>
      </c>
      <c r="E26" s="9" t="s">
        <v>978</v>
      </c>
      <c r="F26" s="10">
        <v>177.5</v>
      </c>
      <c r="G26" s="10">
        <v>2.5</v>
      </c>
      <c r="H26" s="10">
        <v>277</v>
      </c>
      <c r="I26" s="30" t="s">
        <v>599</v>
      </c>
      <c r="J26" s="12" t="s">
        <v>1119</v>
      </c>
      <c r="L26" s="5" t="s">
        <v>969</v>
      </c>
      <c r="M26" s="3">
        <v>8920</v>
      </c>
      <c r="N26" s="3"/>
      <c r="O26" s="3">
        <v>12.17</v>
      </c>
      <c r="P26" s="3"/>
      <c r="Q26" s="3"/>
      <c r="S26" s="3"/>
      <c r="T26" s="4" t="s">
        <v>1122</v>
      </c>
      <c r="V26" s="5" t="s">
        <v>961</v>
      </c>
      <c r="W26" s="3">
        <v>-1186.8</v>
      </c>
      <c r="X26" s="3"/>
      <c r="Y26" s="3">
        <v>190.4</v>
      </c>
      <c r="Z26" s="3"/>
      <c r="AA26" s="48">
        <v>-307.59999999999997</v>
      </c>
      <c r="AB26" s="3">
        <v>-1243.5</v>
      </c>
      <c r="AC26" s="3"/>
      <c r="AD26" s="6">
        <v>-1095.08906</v>
      </c>
      <c r="AE26" s="3">
        <v>120.3</v>
      </c>
      <c r="AF26" s="3"/>
      <c r="AG26" s="4" t="s">
        <v>1027</v>
      </c>
      <c r="AI26" s="5" t="s">
        <v>969</v>
      </c>
      <c r="AJ26" s="7">
        <v>55.5</v>
      </c>
      <c r="AK26" s="3"/>
      <c r="AL26" s="3"/>
      <c r="AM26" s="3">
        <v>115.2</v>
      </c>
      <c r="AN26" s="3">
        <v>3.3</v>
      </c>
      <c r="AO26" s="3"/>
      <c r="AP26" s="3"/>
      <c r="AQ26" s="3">
        <v>170.7</v>
      </c>
      <c r="AR26" s="3">
        <v>3.4</v>
      </c>
      <c r="AS26" s="3"/>
      <c r="AU26" s="2" t="s">
        <v>1122</v>
      </c>
    </row>
    <row r="27" spans="1:47" ht="20.100000000000001" customHeight="1" thickBot="1" x14ac:dyDescent="0.3">
      <c r="A27" s="47">
        <v>26</v>
      </c>
      <c r="B27" s="1" t="s">
        <v>16</v>
      </c>
      <c r="C27" s="2" t="s">
        <v>119</v>
      </c>
      <c r="L27" s="86" t="s">
        <v>334</v>
      </c>
      <c r="M27" s="87"/>
      <c r="N27" s="87"/>
      <c r="O27" s="87"/>
      <c r="P27" s="87"/>
      <c r="Q27" s="87"/>
      <c r="R27" s="87"/>
      <c r="S27" s="87"/>
      <c r="T27" s="88"/>
      <c r="V27" s="5" t="s">
        <v>964</v>
      </c>
      <c r="W27" s="3">
        <v>-1044.3</v>
      </c>
      <c r="X27" s="3"/>
      <c r="Y27" s="3"/>
      <c r="Z27" s="3"/>
      <c r="AA27" s="48"/>
      <c r="AB27" s="3"/>
      <c r="AC27" s="3"/>
      <c r="AD27" s="6">
        <v>-1044.3</v>
      </c>
      <c r="AE27" s="3"/>
      <c r="AF27" s="3"/>
      <c r="AG27" s="4" t="s">
        <v>1129</v>
      </c>
      <c r="AI27" s="86" t="s">
        <v>315</v>
      </c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8"/>
    </row>
    <row r="28" spans="1:47" ht="20.100000000000001" customHeight="1" thickBot="1" x14ac:dyDescent="0.3">
      <c r="A28" s="47">
        <v>27</v>
      </c>
      <c r="B28" s="1" t="s">
        <v>17</v>
      </c>
      <c r="C28" s="2" t="s">
        <v>120</v>
      </c>
      <c r="L28" s="5" t="s">
        <v>961</v>
      </c>
      <c r="M28" s="3">
        <v>7987</v>
      </c>
      <c r="N28" s="3"/>
      <c r="O28" s="3">
        <v>9.57</v>
      </c>
      <c r="P28" s="3"/>
      <c r="Q28" s="3"/>
      <c r="S28" s="3"/>
      <c r="T28" s="4" t="s">
        <v>1120</v>
      </c>
      <c r="V28" s="5" t="s">
        <v>964</v>
      </c>
      <c r="W28" s="3">
        <v>-1044</v>
      </c>
      <c r="X28" s="3">
        <v>13</v>
      </c>
      <c r="Y28" s="3">
        <v>193.7</v>
      </c>
      <c r="Z28" s="3">
        <v>4.2</v>
      </c>
      <c r="AA28" s="48">
        <v>-304.39999999999998</v>
      </c>
      <c r="AB28" s="3">
        <v>-954</v>
      </c>
      <c r="AC28" s="3">
        <v>13</v>
      </c>
      <c r="AD28" s="6">
        <v>-953.24314000000004</v>
      </c>
      <c r="AE28" s="3"/>
      <c r="AF28" s="3"/>
      <c r="AG28" s="4" t="s">
        <v>1130</v>
      </c>
      <c r="AI28" s="5" t="s">
        <v>974</v>
      </c>
      <c r="AJ28" s="3">
        <v>31.5</v>
      </c>
      <c r="AK28" s="3"/>
      <c r="AL28" s="7">
        <v>54.7</v>
      </c>
      <c r="AM28" s="3">
        <v>61.29</v>
      </c>
      <c r="AN28" s="3"/>
      <c r="AO28" s="3">
        <v>88.3</v>
      </c>
      <c r="AP28" s="3"/>
      <c r="AQ28" s="3">
        <v>92.76</v>
      </c>
      <c r="AR28" s="3"/>
      <c r="AS28" s="3">
        <v>143</v>
      </c>
      <c r="AU28" s="2" t="s">
        <v>1139</v>
      </c>
    </row>
    <row r="29" spans="1:47" ht="20.100000000000001" customHeight="1" thickBot="1" x14ac:dyDescent="0.3">
      <c r="A29" s="47">
        <v>28</v>
      </c>
      <c r="B29" s="1" t="s">
        <v>18</v>
      </c>
      <c r="C29" s="2" t="s">
        <v>121</v>
      </c>
      <c r="E29" s="86" t="s">
        <v>702</v>
      </c>
      <c r="F29" s="87"/>
      <c r="G29" s="87"/>
      <c r="H29" s="87"/>
      <c r="I29" s="87"/>
      <c r="J29" s="88"/>
      <c r="L29" s="14" t="s">
        <v>979</v>
      </c>
      <c r="M29" s="17">
        <v>10137</v>
      </c>
      <c r="N29" s="17"/>
      <c r="O29" s="15">
        <v>30.513999999999999</v>
      </c>
      <c r="P29" s="15"/>
      <c r="Q29" s="15">
        <v>7.2</v>
      </c>
      <c r="R29" s="49"/>
      <c r="S29" s="15" t="s">
        <v>335</v>
      </c>
      <c r="T29" s="16" t="s">
        <v>1027</v>
      </c>
      <c r="V29" s="5" t="s">
        <v>967</v>
      </c>
      <c r="W29" s="3">
        <v>-1018.8</v>
      </c>
      <c r="X29" s="3">
        <v>2.5</v>
      </c>
      <c r="Y29" s="3">
        <v>197.2</v>
      </c>
      <c r="Z29" s="3">
        <v>0.8</v>
      </c>
      <c r="AA29" s="48">
        <v>-299.2</v>
      </c>
      <c r="AB29" s="3">
        <v>-929.60500000000002</v>
      </c>
      <c r="AC29" s="3">
        <v>2.512</v>
      </c>
      <c r="AD29" s="6">
        <v>-929.59352000000001</v>
      </c>
      <c r="AE29" s="3">
        <v>121.8</v>
      </c>
      <c r="AF29" s="3">
        <v>0.4</v>
      </c>
      <c r="AG29" s="4" t="s">
        <v>1125</v>
      </c>
      <c r="AI29" s="5" t="s">
        <v>975</v>
      </c>
      <c r="AJ29" s="3">
        <v>35.6</v>
      </c>
      <c r="AK29" s="3"/>
      <c r="AL29" s="3">
        <v>59.3</v>
      </c>
      <c r="AM29" s="3"/>
      <c r="AN29" s="3"/>
      <c r="AO29" s="3">
        <v>192.9</v>
      </c>
      <c r="AP29" s="3"/>
      <c r="AQ29" s="3"/>
      <c r="AR29" s="3"/>
      <c r="AS29" s="7">
        <v>252.2</v>
      </c>
      <c r="AU29" s="2" t="s">
        <v>1137</v>
      </c>
    </row>
    <row r="30" spans="1:47" ht="20.100000000000001" customHeight="1" thickBot="1" x14ac:dyDescent="0.3">
      <c r="A30" s="47">
        <v>29</v>
      </c>
      <c r="B30" s="1" t="s">
        <v>19</v>
      </c>
      <c r="C30" s="2" t="s">
        <v>122</v>
      </c>
      <c r="E30" s="37" t="s">
        <v>585</v>
      </c>
      <c r="F30" s="86" t="s">
        <v>566</v>
      </c>
      <c r="G30" s="87"/>
      <c r="H30" s="87"/>
      <c r="I30" s="87"/>
      <c r="J30" s="88"/>
      <c r="L30" s="5" t="s">
        <v>961</v>
      </c>
      <c r="M30" s="3">
        <v>7980</v>
      </c>
      <c r="N30" s="3"/>
      <c r="O30" s="3">
        <v>9.57</v>
      </c>
      <c r="P30" s="3"/>
      <c r="Q30" s="3"/>
      <c r="S30" s="3" t="s">
        <v>336</v>
      </c>
      <c r="T30" s="4" t="s">
        <v>1026</v>
      </c>
      <c r="V30" s="5" t="s">
        <v>980</v>
      </c>
      <c r="W30" s="3">
        <v>-1018.8</v>
      </c>
      <c r="X30" s="3"/>
      <c r="Y30" s="3">
        <v>197.2</v>
      </c>
      <c r="Z30" s="3"/>
      <c r="AA30" s="48">
        <v>-299.2</v>
      </c>
      <c r="AB30" s="3">
        <v>-1077.5999999999999</v>
      </c>
      <c r="AC30" s="3"/>
      <c r="AD30" s="6">
        <v>-929.59352000000001</v>
      </c>
      <c r="AE30" s="3">
        <v>120.8</v>
      </c>
      <c r="AF30" s="3"/>
      <c r="AG30" s="4" t="s">
        <v>1027</v>
      </c>
      <c r="AI30" s="86" t="s">
        <v>317</v>
      </c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8"/>
    </row>
    <row r="31" spans="1:47" ht="20.100000000000001" customHeight="1" thickBot="1" x14ac:dyDescent="0.3">
      <c r="A31" s="47">
        <v>30</v>
      </c>
      <c r="B31" s="1" t="s">
        <v>123</v>
      </c>
      <c r="C31" s="2" t="s">
        <v>124</v>
      </c>
      <c r="E31" s="38" t="s">
        <v>701</v>
      </c>
      <c r="F31" s="106" t="s">
        <v>1013</v>
      </c>
      <c r="G31" s="107"/>
      <c r="H31" s="107"/>
      <c r="I31" s="107"/>
      <c r="J31" s="108"/>
      <c r="L31" s="5" t="s">
        <v>967</v>
      </c>
      <c r="M31" s="3">
        <v>7205</v>
      </c>
      <c r="N31" s="3"/>
      <c r="O31" s="3">
        <v>9.65</v>
      </c>
      <c r="P31" s="3"/>
      <c r="Q31" s="3"/>
      <c r="S31" s="3"/>
      <c r="T31" s="4" t="s">
        <v>1120</v>
      </c>
      <c r="V31" s="5" t="s">
        <v>969</v>
      </c>
      <c r="W31" s="3">
        <v>-984</v>
      </c>
      <c r="X31" s="3">
        <v>1.8</v>
      </c>
      <c r="Y31" s="3">
        <v>200</v>
      </c>
      <c r="Z31" s="3">
        <v>8</v>
      </c>
      <c r="AA31" s="48">
        <v>-296.65999999999997</v>
      </c>
      <c r="AB31" s="3">
        <v>-895.56200000000001</v>
      </c>
      <c r="AC31" s="3">
        <v>2.9980000000000002</v>
      </c>
      <c r="AD31" s="6">
        <v>-895.55082100000004</v>
      </c>
      <c r="AE31" s="3">
        <v>122</v>
      </c>
      <c r="AF31" s="3">
        <v>6</v>
      </c>
      <c r="AG31" s="4" t="s">
        <v>1125</v>
      </c>
      <c r="AI31" s="9" t="s">
        <v>978</v>
      </c>
      <c r="AJ31" s="10">
        <v>20.9</v>
      </c>
      <c r="AK31" s="10"/>
      <c r="AL31" s="10">
        <v>46.4</v>
      </c>
      <c r="AM31" s="10"/>
      <c r="AN31" s="10"/>
      <c r="AO31" s="10"/>
      <c r="AP31" s="10"/>
      <c r="AQ31" s="10"/>
      <c r="AR31" s="10"/>
      <c r="AS31" s="10"/>
      <c r="AT31" s="53"/>
      <c r="AU31" s="54" t="s">
        <v>1137</v>
      </c>
    </row>
    <row r="32" spans="1:47" ht="20.100000000000001" customHeight="1" thickBot="1" x14ac:dyDescent="0.3">
      <c r="A32" s="47">
        <v>31</v>
      </c>
      <c r="B32" s="1" t="s">
        <v>125</v>
      </c>
      <c r="C32" s="2" t="s">
        <v>126</v>
      </c>
      <c r="E32" s="39" t="s">
        <v>588</v>
      </c>
      <c r="F32" s="106" t="s">
        <v>1015</v>
      </c>
      <c r="G32" s="107"/>
      <c r="H32" s="107"/>
      <c r="I32" s="107"/>
      <c r="J32" s="108"/>
      <c r="L32" s="14" t="s">
        <v>976</v>
      </c>
      <c r="M32" s="15">
        <v>9720</v>
      </c>
      <c r="N32" s="15"/>
      <c r="O32" s="15">
        <v>29.332000000000001</v>
      </c>
      <c r="P32" s="15"/>
      <c r="Q32" s="15">
        <v>6.68</v>
      </c>
      <c r="R32" s="49"/>
      <c r="S32" s="15" t="s">
        <v>337</v>
      </c>
      <c r="T32" s="16" t="s">
        <v>1027</v>
      </c>
      <c r="V32" s="5" t="s">
        <v>971</v>
      </c>
      <c r="W32" s="3">
        <v>-963.6</v>
      </c>
      <c r="X32" s="3">
        <v>7.5</v>
      </c>
      <c r="Y32" s="3"/>
      <c r="Z32" s="3"/>
      <c r="AA32" s="48"/>
      <c r="AB32" s="3"/>
      <c r="AC32" s="3"/>
      <c r="AD32" s="6">
        <v>-963.6</v>
      </c>
      <c r="AE32" s="3"/>
      <c r="AF32" s="3"/>
      <c r="AG32" s="4" t="s">
        <v>1130</v>
      </c>
    </row>
    <row r="33" spans="1:33" ht="20.100000000000001" customHeight="1" thickBot="1" x14ac:dyDescent="0.3">
      <c r="A33" s="47">
        <v>32</v>
      </c>
      <c r="B33" s="1" t="s">
        <v>127</v>
      </c>
      <c r="C33" s="2" t="s">
        <v>128</v>
      </c>
      <c r="E33" s="40" t="s">
        <v>589</v>
      </c>
      <c r="F33" s="106" t="s">
        <v>1017</v>
      </c>
      <c r="G33" s="107"/>
      <c r="H33" s="107"/>
      <c r="I33" s="107"/>
      <c r="J33" s="108"/>
      <c r="L33" s="5" t="s">
        <v>967</v>
      </c>
      <c r="M33" s="3">
        <v>9950</v>
      </c>
      <c r="N33" s="3"/>
      <c r="O33" s="3">
        <v>28.96</v>
      </c>
      <c r="P33" s="3"/>
      <c r="Q33" s="3">
        <v>5.53</v>
      </c>
      <c r="S33" s="3" t="s">
        <v>338</v>
      </c>
      <c r="T33" s="4" t="s">
        <v>1121</v>
      </c>
      <c r="V33" s="5" t="s">
        <v>971</v>
      </c>
      <c r="W33" s="3">
        <v>-968.7</v>
      </c>
      <c r="X33" s="3">
        <v>5</v>
      </c>
      <c r="Y33" s="3">
        <v>201</v>
      </c>
      <c r="Z33" s="3">
        <v>10</v>
      </c>
      <c r="AA33" s="48">
        <v>-299.65999999999997</v>
      </c>
      <c r="AB33" s="3">
        <v>-879.36800000000005</v>
      </c>
      <c r="AC33" s="3">
        <v>5.8259999999999996</v>
      </c>
      <c r="AD33" s="6">
        <v>-879.35637100000008</v>
      </c>
      <c r="AE33" s="3">
        <v>121.4</v>
      </c>
      <c r="AF33" s="3">
        <v>4</v>
      </c>
      <c r="AG33" s="4" t="s">
        <v>1125</v>
      </c>
    </row>
    <row r="34" spans="1:33" ht="20.100000000000001" customHeight="1" thickBot="1" x14ac:dyDescent="0.3">
      <c r="A34" s="47">
        <v>33</v>
      </c>
      <c r="B34" s="1" t="s">
        <v>129</v>
      </c>
      <c r="C34" s="2" t="s">
        <v>130</v>
      </c>
      <c r="E34" s="41" t="s">
        <v>592</v>
      </c>
      <c r="F34" s="106" t="s">
        <v>1020</v>
      </c>
      <c r="G34" s="107"/>
      <c r="H34" s="107"/>
      <c r="I34" s="107"/>
      <c r="J34" s="108"/>
      <c r="L34" s="5" t="s">
        <v>969</v>
      </c>
      <c r="M34" s="3">
        <v>6220</v>
      </c>
      <c r="N34" s="3"/>
      <c r="O34" s="3">
        <v>8.64</v>
      </c>
      <c r="P34" s="3"/>
      <c r="Q34" s="3"/>
      <c r="S34" s="3"/>
      <c r="T34" s="4" t="s">
        <v>1122</v>
      </c>
      <c r="V34" s="86" t="s">
        <v>339</v>
      </c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8"/>
    </row>
    <row r="35" spans="1:33" ht="20.100000000000001" customHeight="1" thickBot="1" x14ac:dyDescent="0.3">
      <c r="A35" s="47">
        <v>34</v>
      </c>
      <c r="B35" s="1" t="s">
        <v>20</v>
      </c>
      <c r="C35" s="2" t="s">
        <v>131</v>
      </c>
      <c r="E35" s="56" t="s">
        <v>596</v>
      </c>
      <c r="F35" s="106" t="s">
        <v>593</v>
      </c>
      <c r="G35" s="107"/>
      <c r="H35" s="107"/>
      <c r="I35" s="107"/>
      <c r="J35" s="108"/>
      <c r="L35" s="86" t="s">
        <v>339</v>
      </c>
      <c r="M35" s="87"/>
      <c r="N35" s="87"/>
      <c r="O35" s="87"/>
      <c r="P35" s="87"/>
      <c r="Q35" s="87"/>
      <c r="R35" s="87"/>
      <c r="S35" s="87"/>
      <c r="T35" s="88"/>
      <c r="V35" s="5" t="s">
        <v>961</v>
      </c>
      <c r="W35" s="3">
        <v>-951.4</v>
      </c>
      <c r="X35" s="3">
        <v>5.1660000000000004</v>
      </c>
      <c r="Y35" s="3">
        <v>403.4</v>
      </c>
      <c r="Z35" s="3">
        <v>4</v>
      </c>
      <c r="AA35" s="48">
        <v>-94.600000000000023</v>
      </c>
      <c r="AB35" s="3">
        <v>-922.95600000000002</v>
      </c>
      <c r="AC35" s="3">
        <v>5.3040000000000003</v>
      </c>
      <c r="AD35" s="6">
        <v>-923.19501000000002</v>
      </c>
      <c r="AE35" s="3">
        <v>101.4</v>
      </c>
      <c r="AF35" s="3">
        <v>3</v>
      </c>
      <c r="AG35" s="4" t="s">
        <v>1128</v>
      </c>
    </row>
    <row r="36" spans="1:33" ht="20.100000000000001" customHeight="1" thickBot="1" x14ac:dyDescent="0.3">
      <c r="A36" s="47">
        <v>35</v>
      </c>
      <c r="B36" s="1" t="s">
        <v>132</v>
      </c>
      <c r="C36" s="2" t="s">
        <v>133</v>
      </c>
      <c r="E36" s="57" t="s">
        <v>601</v>
      </c>
      <c r="F36" s="106" t="s">
        <v>600</v>
      </c>
      <c r="G36" s="107"/>
      <c r="H36" s="107"/>
      <c r="I36" s="107"/>
      <c r="J36" s="108"/>
      <c r="L36" s="14" t="s">
        <v>981</v>
      </c>
      <c r="M36" s="17">
        <v>12410</v>
      </c>
      <c r="N36" s="17"/>
      <c r="O36" s="15">
        <v>31.646000000000001</v>
      </c>
      <c r="P36" s="15"/>
      <c r="Q36" s="15">
        <v>7.5</v>
      </c>
      <c r="R36" s="49"/>
      <c r="S36" s="15" t="s">
        <v>340</v>
      </c>
      <c r="T36" s="16" t="s">
        <v>1027</v>
      </c>
      <c r="V36" s="5" t="s">
        <v>961</v>
      </c>
      <c r="W36" s="3">
        <v>-967.9</v>
      </c>
      <c r="X36" s="3"/>
      <c r="Y36" s="3">
        <v>397.6</v>
      </c>
      <c r="Z36" s="3"/>
      <c r="AA36" s="48">
        <v>-100.39999999999998</v>
      </c>
      <c r="AB36" s="3">
        <v>-1086.5</v>
      </c>
      <c r="AC36" s="3"/>
      <c r="AD36" s="6">
        <v>-937.96573999999998</v>
      </c>
      <c r="AE36" s="3">
        <v>101.6</v>
      </c>
      <c r="AF36" s="3"/>
      <c r="AG36" s="4" t="s">
        <v>1027</v>
      </c>
    </row>
    <row r="37" spans="1:33" ht="20.100000000000001" customHeight="1" thickBot="1" x14ac:dyDescent="0.3">
      <c r="A37" s="47">
        <v>36</v>
      </c>
      <c r="B37" s="1" t="s">
        <v>134</v>
      </c>
      <c r="C37" s="2" t="s">
        <v>135</v>
      </c>
      <c r="E37" s="58" t="s">
        <v>587</v>
      </c>
      <c r="F37" s="106" t="s">
        <v>1049</v>
      </c>
      <c r="G37" s="107"/>
      <c r="H37" s="107"/>
      <c r="I37" s="107"/>
      <c r="J37" s="108"/>
      <c r="L37" s="14" t="s">
        <v>982</v>
      </c>
      <c r="M37" s="15">
        <v>8940</v>
      </c>
      <c r="N37" s="15"/>
      <c r="O37" s="15">
        <v>41.426000000000002</v>
      </c>
      <c r="P37" s="15"/>
      <c r="Q37" s="15">
        <v>12.2</v>
      </c>
      <c r="R37" s="49"/>
      <c r="S37" s="15" t="s">
        <v>341</v>
      </c>
      <c r="T37" s="16" t="s">
        <v>1027</v>
      </c>
      <c r="V37" s="5" t="s">
        <v>967</v>
      </c>
      <c r="W37" s="3">
        <v>-815.4</v>
      </c>
      <c r="X37" s="3">
        <v>4.7169999999999996</v>
      </c>
      <c r="Y37" s="3">
        <v>409.3</v>
      </c>
      <c r="Z37" s="3">
        <v>5</v>
      </c>
      <c r="AA37" s="48">
        <v>-87.099999999999966</v>
      </c>
      <c r="AB37" s="3">
        <v>-789.44200000000001</v>
      </c>
      <c r="AC37" s="3">
        <v>4.9470000000000001</v>
      </c>
      <c r="AD37" s="6">
        <v>-789.43113500000004</v>
      </c>
      <c r="AE37" s="3">
        <v>103.5</v>
      </c>
      <c r="AF37" s="3">
        <v>3</v>
      </c>
      <c r="AG37" s="4" t="s">
        <v>1125</v>
      </c>
    </row>
    <row r="38" spans="1:33" ht="20.100000000000001" customHeight="1" thickBot="1" x14ac:dyDescent="0.3">
      <c r="A38" s="47">
        <v>37</v>
      </c>
      <c r="B38" s="1" t="s">
        <v>21</v>
      </c>
      <c r="C38" s="2" t="s">
        <v>136</v>
      </c>
      <c r="E38" s="59" t="s">
        <v>597</v>
      </c>
      <c r="F38" s="106" t="s">
        <v>594</v>
      </c>
      <c r="G38" s="107"/>
      <c r="H38" s="107"/>
      <c r="I38" s="107"/>
      <c r="J38" s="108"/>
      <c r="L38" s="14" t="s">
        <v>983</v>
      </c>
      <c r="M38" s="15">
        <v>9351</v>
      </c>
      <c r="N38" s="15"/>
      <c r="O38" s="15">
        <v>17.818999999999999</v>
      </c>
      <c r="P38" s="15"/>
      <c r="Q38" s="15">
        <v>3.47</v>
      </c>
      <c r="R38" s="49"/>
      <c r="S38" s="15" t="s">
        <v>342</v>
      </c>
      <c r="T38" s="16" t="s">
        <v>1027</v>
      </c>
      <c r="V38" s="5" t="s">
        <v>967</v>
      </c>
      <c r="W38" s="3">
        <v>-1018.8</v>
      </c>
      <c r="X38" s="3"/>
      <c r="Y38" s="3">
        <v>197.2</v>
      </c>
      <c r="Z38" s="3"/>
      <c r="AA38" s="48">
        <v>-299.2</v>
      </c>
      <c r="AB38" s="3">
        <v>-1077.5999999999999</v>
      </c>
      <c r="AC38" s="3"/>
      <c r="AD38" s="6">
        <v>-929.59352000000001</v>
      </c>
      <c r="AE38" s="3">
        <v>120.8</v>
      </c>
      <c r="AF38" s="3"/>
      <c r="AG38" s="4" t="s">
        <v>1027</v>
      </c>
    </row>
    <row r="39" spans="1:33" ht="20.100000000000001" customHeight="1" thickBot="1" x14ac:dyDescent="0.3">
      <c r="A39" s="47">
        <v>38</v>
      </c>
      <c r="B39" s="1" t="s">
        <v>22</v>
      </c>
      <c r="C39" s="2" t="s">
        <v>137</v>
      </c>
      <c r="E39" s="43" t="s">
        <v>185</v>
      </c>
      <c r="F39" s="106" t="s">
        <v>1039</v>
      </c>
      <c r="G39" s="107"/>
      <c r="H39" s="107"/>
      <c r="I39" s="107"/>
      <c r="J39" s="108"/>
      <c r="L39" s="14" t="s">
        <v>984</v>
      </c>
      <c r="M39" s="15">
        <v>6948</v>
      </c>
      <c r="N39" s="15"/>
      <c r="O39" s="15">
        <v>21.762</v>
      </c>
      <c r="P39" s="15"/>
      <c r="Q39" s="15">
        <v>5.55</v>
      </c>
      <c r="R39" s="49"/>
      <c r="S39" s="15" t="s">
        <v>343</v>
      </c>
      <c r="T39" s="16" t="s">
        <v>1027</v>
      </c>
      <c r="V39" s="5" t="s">
        <v>985</v>
      </c>
      <c r="W39" s="3">
        <v>-1891.6</v>
      </c>
      <c r="X39" s="3"/>
      <c r="Y39" s="3">
        <v>581.29999999999995</v>
      </c>
      <c r="Z39" s="3"/>
      <c r="AA39" s="48">
        <v>-411.5</v>
      </c>
      <c r="AB39" s="3">
        <v>-1992.9</v>
      </c>
      <c r="AC39" s="3"/>
      <c r="AD39" s="6">
        <v>-1768.9112749999999</v>
      </c>
      <c r="AE39" s="3">
        <v>165</v>
      </c>
      <c r="AF39" s="3"/>
      <c r="AG39" s="4" t="s">
        <v>1027</v>
      </c>
    </row>
    <row r="40" spans="1:33" ht="20.100000000000001" customHeight="1" thickBot="1" x14ac:dyDescent="0.3">
      <c r="A40" s="47">
        <v>39</v>
      </c>
      <c r="B40" s="1" t="s">
        <v>23</v>
      </c>
      <c r="C40" s="2" t="s">
        <v>138</v>
      </c>
      <c r="J40" s="36" t="s">
        <v>1014</v>
      </c>
      <c r="L40" s="86" t="s">
        <v>315</v>
      </c>
      <c r="M40" s="87"/>
      <c r="N40" s="87"/>
      <c r="O40" s="87"/>
      <c r="P40" s="87"/>
      <c r="Q40" s="87"/>
      <c r="R40" s="87"/>
      <c r="S40" s="87"/>
      <c r="T40" s="88"/>
      <c r="V40" s="5" t="s">
        <v>969</v>
      </c>
      <c r="W40" s="3">
        <v>-787</v>
      </c>
      <c r="X40" s="3">
        <v>4.5999999999999996</v>
      </c>
      <c r="Y40" s="3">
        <v>423</v>
      </c>
      <c r="Z40" s="3">
        <v>10</v>
      </c>
      <c r="AA40" s="48">
        <v>-73.659999999999968</v>
      </c>
      <c r="AB40" s="3">
        <v>-765.05</v>
      </c>
      <c r="AC40" s="3">
        <v>5.4870000000000001</v>
      </c>
      <c r="AD40" s="6">
        <v>-765.03827100000012</v>
      </c>
      <c r="AE40" s="3">
        <v>105</v>
      </c>
      <c r="AF40" s="3">
        <v>5</v>
      </c>
      <c r="AG40" s="4" t="s">
        <v>1125</v>
      </c>
    </row>
    <row r="41" spans="1:33" ht="20.100000000000001" customHeight="1" x14ac:dyDescent="0.25">
      <c r="A41" s="47">
        <v>40</v>
      </c>
      <c r="B41" s="1" t="s">
        <v>24</v>
      </c>
      <c r="C41" s="2" t="s">
        <v>139</v>
      </c>
      <c r="L41" s="5" t="s">
        <v>986</v>
      </c>
      <c r="M41" s="8">
        <v>11162</v>
      </c>
      <c r="N41" s="8"/>
      <c r="O41" s="3">
        <v>23.87</v>
      </c>
      <c r="P41" s="3"/>
      <c r="Q41" s="3"/>
      <c r="S41" s="3"/>
      <c r="T41" s="4" t="s">
        <v>1123</v>
      </c>
      <c r="V41" s="5" t="s">
        <v>971</v>
      </c>
      <c r="W41" s="3">
        <v>-792</v>
      </c>
      <c r="X41" s="3">
        <v>10</v>
      </c>
      <c r="Y41" s="3">
        <v>409</v>
      </c>
      <c r="Z41" s="3">
        <v>10</v>
      </c>
      <c r="AA41" s="48">
        <v>-91.659999999999968</v>
      </c>
      <c r="AB41" s="3">
        <v>-764.68299999999999</v>
      </c>
      <c r="AC41" s="3">
        <v>10.438000000000001</v>
      </c>
      <c r="AD41" s="6">
        <v>-764.67157099999997</v>
      </c>
      <c r="AE41" s="3">
        <v>103.4</v>
      </c>
      <c r="AF41" s="3">
        <v>5</v>
      </c>
      <c r="AG41" s="4" t="s">
        <v>1125</v>
      </c>
    </row>
    <row r="42" spans="1:33" ht="20.100000000000001" customHeight="1" thickBot="1" x14ac:dyDescent="0.3">
      <c r="A42" s="47">
        <v>41</v>
      </c>
      <c r="B42" s="1" t="s">
        <v>25</v>
      </c>
      <c r="C42" s="2" t="s">
        <v>140</v>
      </c>
      <c r="L42" s="5" t="s">
        <v>987</v>
      </c>
      <c r="M42" s="3">
        <v>7377</v>
      </c>
      <c r="N42" s="3"/>
      <c r="O42" s="3">
        <v>17.27</v>
      </c>
      <c r="P42" s="3"/>
      <c r="Q42" s="3"/>
      <c r="S42" s="3"/>
      <c r="T42" s="4" t="s">
        <v>1123</v>
      </c>
      <c r="V42" s="5" t="s">
        <v>971</v>
      </c>
      <c r="W42" s="3">
        <v>-793.7</v>
      </c>
      <c r="X42" s="3">
        <v>7</v>
      </c>
      <c r="Y42" s="3">
        <v>412.5</v>
      </c>
      <c r="Z42" s="3"/>
      <c r="AA42" s="48">
        <v>-88.159999999999968</v>
      </c>
      <c r="AB42" s="3">
        <v>-916.7</v>
      </c>
      <c r="AC42" s="3"/>
      <c r="AD42" s="6">
        <v>-767.41509600000006</v>
      </c>
      <c r="AE42" s="3">
        <v>98</v>
      </c>
      <c r="AF42" s="3"/>
      <c r="AG42" s="4" t="s">
        <v>1027</v>
      </c>
    </row>
    <row r="43" spans="1:33" ht="20.100000000000001" customHeight="1" thickBot="1" x14ac:dyDescent="0.3">
      <c r="A43" s="47">
        <v>42</v>
      </c>
      <c r="B43" s="1" t="s">
        <v>26</v>
      </c>
      <c r="C43" s="2" t="s">
        <v>141</v>
      </c>
      <c r="J43" s="36" t="s">
        <v>1016</v>
      </c>
      <c r="L43" s="5" t="s">
        <v>988</v>
      </c>
      <c r="M43" s="3">
        <v>3307</v>
      </c>
      <c r="N43" s="3"/>
      <c r="O43" s="3">
        <v>3.3610000000000002</v>
      </c>
      <c r="P43" s="3"/>
      <c r="Q43" s="3"/>
      <c r="S43" s="3"/>
      <c r="T43" s="4" t="s">
        <v>1121</v>
      </c>
      <c r="V43" s="86" t="s">
        <v>355</v>
      </c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8"/>
    </row>
    <row r="44" spans="1:33" ht="20.100000000000001" customHeight="1" x14ac:dyDescent="0.25">
      <c r="A44" s="47">
        <v>43</v>
      </c>
      <c r="B44" s="1" t="s">
        <v>27</v>
      </c>
      <c r="C44" s="2" t="s">
        <v>142</v>
      </c>
      <c r="L44" s="14" t="s">
        <v>989</v>
      </c>
      <c r="M44" s="15">
        <v>6957</v>
      </c>
      <c r="N44" s="15"/>
      <c r="O44" s="15">
        <v>23.013999999999999</v>
      </c>
      <c r="P44" s="15"/>
      <c r="Q44" s="15">
        <v>4.04</v>
      </c>
      <c r="R44" s="49"/>
      <c r="S44" s="15"/>
      <c r="T44" s="16" t="s">
        <v>1027</v>
      </c>
      <c r="V44" s="5" t="s">
        <v>990</v>
      </c>
      <c r="W44" s="3">
        <v>-1147.8</v>
      </c>
      <c r="X44" s="3">
        <v>14.4</v>
      </c>
      <c r="Y44" s="3">
        <v>238.8</v>
      </c>
      <c r="Z44" s="3">
        <v>8</v>
      </c>
      <c r="AA44" s="48">
        <v>-370.85</v>
      </c>
      <c r="AB44" s="3">
        <v>-1219</v>
      </c>
      <c r="AC44" s="3"/>
      <c r="AD44" s="6">
        <v>-1037.2310725</v>
      </c>
      <c r="AE44" s="3"/>
      <c r="AF44" s="3"/>
      <c r="AG44" s="4" t="s">
        <v>1115</v>
      </c>
    </row>
    <row r="45" spans="1:33" ht="20.100000000000001" customHeight="1" x14ac:dyDescent="0.25">
      <c r="A45" s="47">
        <v>44</v>
      </c>
      <c r="B45" s="1" t="s">
        <v>28</v>
      </c>
      <c r="C45" s="2" t="s">
        <v>143</v>
      </c>
      <c r="J45" s="36" t="s">
        <v>1018</v>
      </c>
      <c r="L45" s="14" t="s">
        <v>991</v>
      </c>
      <c r="M45" s="15">
        <v>2586</v>
      </c>
      <c r="N45" s="15"/>
      <c r="O45" s="15">
        <v>11.356</v>
      </c>
      <c r="P45" s="15"/>
      <c r="Q45" s="15">
        <v>1.68</v>
      </c>
      <c r="R45" s="49"/>
      <c r="S45" s="15" t="s">
        <v>344</v>
      </c>
      <c r="T45" s="16" t="s">
        <v>1027</v>
      </c>
      <c r="V45" s="5" t="s">
        <v>992</v>
      </c>
      <c r="W45" s="3">
        <v>-1042</v>
      </c>
      <c r="X45" s="3">
        <v>15</v>
      </c>
      <c r="Y45" s="3">
        <v>440.8</v>
      </c>
      <c r="Z45" s="3"/>
      <c r="AA45" s="48">
        <v>-168.84999999999997</v>
      </c>
      <c r="AB45" s="3"/>
      <c r="AC45" s="3"/>
      <c r="AD45" s="6">
        <v>-991.65737250000006</v>
      </c>
      <c r="AE45" s="3"/>
      <c r="AF45" s="3"/>
      <c r="AG45" s="4" t="s">
        <v>1115</v>
      </c>
    </row>
    <row r="46" spans="1:33" ht="20.100000000000001" customHeight="1" x14ac:dyDescent="0.25">
      <c r="A46" s="47">
        <v>45</v>
      </c>
      <c r="B46" s="1" t="s">
        <v>29</v>
      </c>
      <c r="C46" s="2" t="s">
        <v>144</v>
      </c>
      <c r="L46" s="14" t="s">
        <v>993</v>
      </c>
      <c r="M46" s="15">
        <v>2591</v>
      </c>
      <c r="N46" s="15"/>
      <c r="O46" s="15">
        <v>11.446</v>
      </c>
      <c r="P46" s="15"/>
      <c r="Q46" s="15">
        <v>1.71</v>
      </c>
      <c r="R46" s="49"/>
      <c r="S46" s="15" t="s">
        <v>345</v>
      </c>
      <c r="T46" s="16" t="s">
        <v>1027</v>
      </c>
      <c r="V46" s="5" t="s">
        <v>994</v>
      </c>
      <c r="W46" s="3">
        <v>-1039</v>
      </c>
      <c r="X46" s="3">
        <v>3</v>
      </c>
      <c r="Y46" s="3">
        <v>242.7</v>
      </c>
      <c r="Z46" s="3">
        <v>8.4</v>
      </c>
      <c r="AA46" s="48">
        <v>-365.25</v>
      </c>
      <c r="AB46" s="3">
        <v>-930.11500000000001</v>
      </c>
      <c r="AC46" s="3">
        <v>3.9079999999999999</v>
      </c>
      <c r="AD46" s="6">
        <v>-930.10071249999999</v>
      </c>
      <c r="AE46" s="3">
        <v>150.6</v>
      </c>
      <c r="AF46" s="3">
        <v>8.4</v>
      </c>
      <c r="AG46" s="4" t="s">
        <v>1125</v>
      </c>
    </row>
    <row r="47" spans="1:33" ht="20.100000000000001" customHeight="1" x14ac:dyDescent="0.25">
      <c r="A47" s="47">
        <v>46</v>
      </c>
      <c r="B47" s="1" t="s">
        <v>30</v>
      </c>
      <c r="C47" s="2" t="s">
        <v>145</v>
      </c>
      <c r="J47" s="36" t="s">
        <v>1019</v>
      </c>
      <c r="L47" s="14" t="s">
        <v>995</v>
      </c>
      <c r="M47" s="15">
        <v>4587</v>
      </c>
      <c r="N47" s="15"/>
      <c r="O47" s="15">
        <v>15.116</v>
      </c>
      <c r="P47" s="15"/>
      <c r="Q47" s="15">
        <v>3.48</v>
      </c>
      <c r="R47" s="49"/>
      <c r="S47" s="15" t="s">
        <v>346</v>
      </c>
      <c r="T47" s="16" t="s">
        <v>1027</v>
      </c>
      <c r="V47" s="5" t="s">
        <v>988</v>
      </c>
      <c r="W47" s="3">
        <v>-1041.5</v>
      </c>
      <c r="X47" s="3">
        <v>5</v>
      </c>
      <c r="Y47" s="3">
        <v>246.9</v>
      </c>
      <c r="Z47" s="3"/>
      <c r="AA47" s="48">
        <v>-361.05</v>
      </c>
      <c r="AB47" s="3">
        <v>-1115.0999999999999</v>
      </c>
      <c r="AC47" s="3"/>
      <c r="AD47" s="6">
        <v>-933.85294250000004</v>
      </c>
      <c r="AE47" s="3">
        <v>114.6</v>
      </c>
      <c r="AF47" s="3"/>
      <c r="AG47" s="4" t="s">
        <v>1027</v>
      </c>
    </row>
    <row r="48" spans="1:33" ht="20.100000000000001" customHeight="1" x14ac:dyDescent="0.25">
      <c r="A48" s="47">
        <v>47</v>
      </c>
      <c r="B48" s="1" t="s">
        <v>31</v>
      </c>
      <c r="C48" s="2" t="s">
        <v>146</v>
      </c>
      <c r="L48" s="14" t="s">
        <v>996</v>
      </c>
      <c r="M48" s="15">
        <v>4587</v>
      </c>
      <c r="N48" s="15"/>
      <c r="O48" s="15">
        <v>15.116</v>
      </c>
      <c r="P48" s="15"/>
      <c r="Q48" s="15">
        <v>3.48</v>
      </c>
      <c r="R48" s="49"/>
      <c r="S48" s="15" t="s">
        <v>332</v>
      </c>
      <c r="T48" s="16" t="s">
        <v>1027</v>
      </c>
      <c r="V48" s="5" t="s">
        <v>997</v>
      </c>
      <c r="W48" s="3">
        <v>-900</v>
      </c>
      <c r="X48" s="3">
        <v>15</v>
      </c>
      <c r="Y48" s="3">
        <v>438.7</v>
      </c>
      <c r="Z48" s="3">
        <v>10</v>
      </c>
      <c r="AA48" s="48">
        <v>-169.25</v>
      </c>
      <c r="AB48" s="3">
        <v>-849.55200000000002</v>
      </c>
      <c r="AC48" s="3">
        <v>15.074</v>
      </c>
      <c r="AD48" s="6">
        <v>-849.53811250000001</v>
      </c>
      <c r="AE48" s="3">
        <v>123.6</v>
      </c>
      <c r="AF48" s="3">
        <v>5</v>
      </c>
      <c r="AG48" s="4" t="s">
        <v>1125</v>
      </c>
    </row>
    <row r="49" spans="1:33" ht="20.100000000000001" customHeight="1" thickBot="1" x14ac:dyDescent="0.3">
      <c r="A49" s="47">
        <v>48</v>
      </c>
      <c r="B49" s="1" t="s">
        <v>32</v>
      </c>
      <c r="C49" s="2" t="s">
        <v>147</v>
      </c>
      <c r="I49" s="35" t="s">
        <v>1038</v>
      </c>
      <c r="J49" s="36" t="s">
        <v>1021</v>
      </c>
      <c r="L49" s="14" t="s">
        <v>998</v>
      </c>
      <c r="M49" s="15">
        <v>1696</v>
      </c>
      <c r="N49" s="15"/>
      <c r="O49" s="15">
        <v>30.352</v>
      </c>
      <c r="P49" s="15"/>
      <c r="Q49" s="15">
        <v>9.81</v>
      </c>
      <c r="R49" s="49"/>
      <c r="S49" s="15" t="s">
        <v>341</v>
      </c>
      <c r="T49" s="16" t="s">
        <v>1027</v>
      </c>
      <c r="V49" s="5" t="s">
        <v>999</v>
      </c>
      <c r="W49" s="3">
        <v>-1960.2</v>
      </c>
      <c r="X49" s="3">
        <v>2</v>
      </c>
      <c r="Y49" s="3">
        <v>707.2</v>
      </c>
      <c r="Z49" s="3"/>
      <c r="AA49" s="48">
        <v>-508.69999999999993</v>
      </c>
      <c r="AB49" s="3">
        <v>-2171.1</v>
      </c>
      <c r="AC49" s="3"/>
      <c r="AD49" s="6">
        <v>-1808.5310950000001</v>
      </c>
      <c r="AE49" s="3">
        <v>263.39999999999998</v>
      </c>
      <c r="AF49" s="3"/>
      <c r="AG49" s="4" t="s">
        <v>1027</v>
      </c>
    </row>
    <row r="50" spans="1:33" ht="20.100000000000001" customHeight="1" thickBot="1" x14ac:dyDescent="0.3">
      <c r="A50" s="47">
        <v>49</v>
      </c>
      <c r="B50" s="1" t="s">
        <v>148</v>
      </c>
      <c r="C50" s="2" t="s">
        <v>149</v>
      </c>
      <c r="L50" s="14" t="s">
        <v>1000</v>
      </c>
      <c r="M50" s="15">
        <v>5237</v>
      </c>
      <c r="N50" s="15"/>
      <c r="O50" s="15">
        <v>8.4209999999999994</v>
      </c>
      <c r="P50" s="15"/>
      <c r="Q50" s="15">
        <v>1.1399999999999999</v>
      </c>
      <c r="R50" s="49"/>
      <c r="S50" s="15" t="s">
        <v>347</v>
      </c>
      <c r="T50" s="16" t="s">
        <v>1027</v>
      </c>
      <c r="V50" s="86" t="s">
        <v>356</v>
      </c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8"/>
    </row>
    <row r="51" spans="1:33" ht="20.100000000000001" customHeight="1" thickBot="1" x14ac:dyDescent="0.3">
      <c r="A51" s="47">
        <v>50</v>
      </c>
      <c r="B51" s="1" t="s">
        <v>33</v>
      </c>
      <c r="C51" s="2" t="s">
        <v>150</v>
      </c>
      <c r="L51" s="86" t="s">
        <v>317</v>
      </c>
      <c r="M51" s="87"/>
      <c r="N51" s="87"/>
      <c r="O51" s="87"/>
      <c r="P51" s="87"/>
      <c r="Q51" s="87"/>
      <c r="R51" s="87"/>
      <c r="S51" s="87"/>
      <c r="T51" s="88"/>
      <c r="V51" s="5" t="s">
        <v>1001</v>
      </c>
      <c r="W51" s="3">
        <v>-1066.5</v>
      </c>
      <c r="X51" s="3">
        <v>3</v>
      </c>
      <c r="Y51" s="3">
        <v>285.5</v>
      </c>
      <c r="Z51" s="3">
        <v>1.7</v>
      </c>
      <c r="AA51" s="48">
        <v>-433.99999999999994</v>
      </c>
      <c r="AB51" s="3">
        <v>-937.12</v>
      </c>
      <c r="AC51" s="3">
        <v>3.0430000000000001</v>
      </c>
      <c r="AD51" s="6">
        <v>-937.10289999999998</v>
      </c>
      <c r="AE51" s="3">
        <v>175.7</v>
      </c>
      <c r="AF51" s="3">
        <v>4.2</v>
      </c>
      <c r="AG51" s="4" t="s">
        <v>1125</v>
      </c>
    </row>
    <row r="52" spans="1:33" ht="20.100000000000001" customHeight="1" x14ac:dyDescent="0.25">
      <c r="A52" s="47">
        <v>51</v>
      </c>
      <c r="B52" s="1" t="s">
        <v>34</v>
      </c>
      <c r="C52" s="2" t="s">
        <v>151</v>
      </c>
      <c r="L52" s="5" t="s">
        <v>1002</v>
      </c>
      <c r="M52" s="3">
        <v>4000</v>
      </c>
      <c r="N52" s="3"/>
      <c r="O52" s="3">
        <v>10.199999999999999</v>
      </c>
      <c r="P52" s="3"/>
      <c r="Q52" s="3"/>
      <c r="S52" s="3" t="s">
        <v>348</v>
      </c>
      <c r="T52" s="4" t="s">
        <v>1121</v>
      </c>
      <c r="V52" s="5" t="s">
        <v>1002</v>
      </c>
      <c r="W52" s="3">
        <v>-1068.2</v>
      </c>
      <c r="X52" s="3">
        <v>2</v>
      </c>
      <c r="Y52" s="3">
        <v>285.8</v>
      </c>
      <c r="Z52" s="3"/>
      <c r="AA52" s="48">
        <v>-433.69999999999993</v>
      </c>
      <c r="AB52" s="3">
        <v>-1153.4000000000001</v>
      </c>
      <c r="AC52" s="3"/>
      <c r="AD52" s="6">
        <v>-938.89234499999998</v>
      </c>
      <c r="AE52" s="3">
        <v>175.6</v>
      </c>
      <c r="AF52" s="3"/>
      <c r="AG52" s="4" t="s">
        <v>1027</v>
      </c>
    </row>
    <row r="53" spans="1:33" ht="20.100000000000001" customHeight="1" x14ac:dyDescent="0.25">
      <c r="A53" s="47">
        <v>52</v>
      </c>
      <c r="B53" s="1" t="s">
        <v>35</v>
      </c>
      <c r="C53" s="2" t="s">
        <v>152</v>
      </c>
      <c r="L53" s="5" t="s">
        <v>1002</v>
      </c>
      <c r="M53" s="3">
        <v>3788</v>
      </c>
      <c r="N53" s="3"/>
      <c r="O53" s="3">
        <v>9.52</v>
      </c>
      <c r="P53" s="3"/>
      <c r="Q53" s="3"/>
      <c r="S53" s="3"/>
      <c r="T53" s="4" t="s">
        <v>1124</v>
      </c>
      <c r="V53" s="5" t="s">
        <v>1003</v>
      </c>
      <c r="W53" s="3">
        <v>-985.5</v>
      </c>
      <c r="X53" s="3">
        <v>5</v>
      </c>
      <c r="Y53" s="3">
        <v>438</v>
      </c>
      <c r="Z53" s="3">
        <v>5</v>
      </c>
      <c r="AA53" s="48">
        <v>-281.49999999999994</v>
      </c>
      <c r="AB53" s="3">
        <v>-901.58799999999997</v>
      </c>
      <c r="AC53" s="3">
        <v>5.218</v>
      </c>
      <c r="AD53" s="6">
        <v>-901.57077500000003</v>
      </c>
      <c r="AE53" s="3">
        <v>147.19999999999999</v>
      </c>
      <c r="AF53" s="3">
        <v>3</v>
      </c>
      <c r="AG53" s="4" t="s">
        <v>1125</v>
      </c>
    </row>
    <row r="54" spans="1:33" ht="20.100000000000001" customHeight="1" thickBot="1" x14ac:dyDescent="0.3">
      <c r="A54" s="47">
        <v>53</v>
      </c>
      <c r="B54" s="1" t="s">
        <v>36</v>
      </c>
      <c r="C54" s="2" t="s">
        <v>153</v>
      </c>
      <c r="L54" s="5" t="s">
        <v>1002</v>
      </c>
      <c r="M54" s="3">
        <v>2422</v>
      </c>
      <c r="N54" s="3"/>
      <c r="O54" s="3">
        <v>6.6340000000000003</v>
      </c>
      <c r="P54" s="3"/>
      <c r="Q54" s="3"/>
      <c r="S54" s="3"/>
      <c r="T54" s="4" t="s">
        <v>1124</v>
      </c>
      <c r="V54" s="9" t="s">
        <v>1004</v>
      </c>
      <c r="W54" s="10">
        <v>-987.8</v>
      </c>
      <c r="X54" s="10">
        <v>8</v>
      </c>
      <c r="Y54" s="10">
        <v>432.7</v>
      </c>
      <c r="Z54" s="10"/>
      <c r="AA54" s="50">
        <v>-286.79999999999995</v>
      </c>
      <c r="AB54" s="10">
        <v>-1116.9000000000001</v>
      </c>
      <c r="AC54" s="10"/>
      <c r="AD54" s="13">
        <v>-902.29058000000009</v>
      </c>
      <c r="AE54" s="10">
        <v>142.69999999999999</v>
      </c>
      <c r="AF54" s="10"/>
      <c r="AG54" s="12" t="s">
        <v>1027</v>
      </c>
    </row>
    <row r="55" spans="1:33" ht="20.100000000000001" customHeight="1" x14ac:dyDescent="0.25">
      <c r="A55" s="47">
        <v>54</v>
      </c>
      <c r="B55" s="1" t="s">
        <v>154</v>
      </c>
      <c r="C55" s="2" t="s">
        <v>155</v>
      </c>
      <c r="L55" s="14" t="s">
        <v>1005</v>
      </c>
      <c r="M55" s="15">
        <v>4710</v>
      </c>
      <c r="N55" s="15"/>
      <c r="O55" s="15">
        <v>19.196999999999999</v>
      </c>
      <c r="P55" s="15"/>
      <c r="Q55" s="15">
        <v>3.96</v>
      </c>
      <c r="R55" s="49"/>
      <c r="S55" s="15"/>
      <c r="T55" s="16" t="s">
        <v>1027</v>
      </c>
    </row>
    <row r="56" spans="1:33" ht="20.100000000000001" customHeight="1" x14ac:dyDescent="0.25">
      <c r="A56" s="47">
        <v>55</v>
      </c>
      <c r="B56" s="1" t="s">
        <v>37</v>
      </c>
      <c r="C56" s="2" t="s">
        <v>156</v>
      </c>
      <c r="L56" s="14" t="s">
        <v>1006</v>
      </c>
      <c r="M56" s="15">
        <v>2907</v>
      </c>
      <c r="N56" s="15"/>
      <c r="O56" s="15">
        <v>14.417</v>
      </c>
      <c r="P56" s="15"/>
      <c r="Q56" s="15">
        <v>2.54</v>
      </c>
      <c r="R56" s="49"/>
      <c r="S56" s="15" t="s">
        <v>349</v>
      </c>
      <c r="T56" s="16" t="s">
        <v>1027</v>
      </c>
    </row>
    <row r="57" spans="1:33" ht="20.100000000000001" customHeight="1" x14ac:dyDescent="0.25">
      <c r="A57" s="47">
        <v>56</v>
      </c>
      <c r="B57" s="1" t="s">
        <v>38</v>
      </c>
      <c r="C57" s="2" t="s">
        <v>157</v>
      </c>
      <c r="L57" s="14" t="s">
        <v>1007</v>
      </c>
      <c r="M57" s="15">
        <v>2907</v>
      </c>
      <c r="N57" s="15"/>
      <c r="O57" s="15">
        <v>14.417</v>
      </c>
      <c r="P57" s="15"/>
      <c r="Q57" s="15">
        <v>2.54</v>
      </c>
      <c r="R57" s="49"/>
      <c r="S57" s="15" t="s">
        <v>350</v>
      </c>
      <c r="T57" s="16" t="s">
        <v>1027</v>
      </c>
    </row>
    <row r="58" spans="1:33" ht="20.100000000000001" customHeight="1" x14ac:dyDescent="0.25">
      <c r="A58" s="47">
        <v>57</v>
      </c>
      <c r="B58" s="1" t="s">
        <v>39</v>
      </c>
      <c r="C58" s="2" t="s">
        <v>158</v>
      </c>
      <c r="L58" s="14" t="s">
        <v>1008</v>
      </c>
      <c r="M58" s="15">
        <v>1958</v>
      </c>
      <c r="N58" s="15"/>
      <c r="O58" s="15">
        <v>7.3559999999999999</v>
      </c>
      <c r="P58" s="15"/>
      <c r="Q58" s="15">
        <v>2.25</v>
      </c>
      <c r="R58" s="49"/>
      <c r="S58" s="15" t="s">
        <v>333</v>
      </c>
      <c r="T58" s="16" t="s">
        <v>1027</v>
      </c>
    </row>
    <row r="59" spans="1:33" ht="20.100000000000001" customHeight="1" x14ac:dyDescent="0.25">
      <c r="A59" s="47">
        <v>58</v>
      </c>
      <c r="B59" s="1" t="s">
        <v>40</v>
      </c>
      <c r="C59" s="2" t="s">
        <v>159</v>
      </c>
      <c r="L59" s="14" t="s">
        <v>1009</v>
      </c>
      <c r="M59" s="15">
        <v>463</v>
      </c>
      <c r="N59" s="15"/>
      <c r="O59" s="15">
        <v>14.343999999999999</v>
      </c>
      <c r="P59" s="15"/>
      <c r="Q59" s="15">
        <v>5.22</v>
      </c>
      <c r="R59" s="49"/>
      <c r="S59" s="15" t="s">
        <v>341</v>
      </c>
      <c r="T59" s="16" t="s">
        <v>1027</v>
      </c>
    </row>
    <row r="60" spans="1:33" ht="20.100000000000001" customHeight="1" thickBot="1" x14ac:dyDescent="0.3">
      <c r="A60" s="47">
        <v>59</v>
      </c>
      <c r="B60" s="1" t="s">
        <v>41</v>
      </c>
      <c r="C60" s="2" t="s">
        <v>160</v>
      </c>
      <c r="L60" s="18" t="s">
        <v>1010</v>
      </c>
      <c r="M60" s="19">
        <v>4118</v>
      </c>
      <c r="N60" s="19"/>
      <c r="O60" s="19">
        <v>6.7030000000000003</v>
      </c>
      <c r="P60" s="19"/>
      <c r="Q60" s="19">
        <v>0.69</v>
      </c>
      <c r="R60" s="51"/>
      <c r="S60" s="19" t="s">
        <v>351</v>
      </c>
      <c r="T60" s="20" t="s">
        <v>1027</v>
      </c>
    </row>
    <row r="61" spans="1:33" ht="20.100000000000001" customHeight="1" x14ac:dyDescent="0.25">
      <c r="A61" s="47">
        <v>60</v>
      </c>
      <c r="B61" s="1" t="s">
        <v>42</v>
      </c>
      <c r="C61" s="2" t="s">
        <v>161</v>
      </c>
    </row>
    <row r="62" spans="1:33" ht="20.100000000000001" customHeight="1" x14ac:dyDescent="0.25">
      <c r="A62" s="47">
        <v>61</v>
      </c>
      <c r="B62" s="1" t="s">
        <v>43</v>
      </c>
      <c r="C62" s="2" t="s">
        <v>162</v>
      </c>
    </row>
    <row r="63" spans="1:33" ht="20.100000000000001" customHeight="1" x14ac:dyDescent="0.25">
      <c r="A63" s="47">
        <v>62</v>
      </c>
      <c r="B63" s="1" t="s">
        <v>44</v>
      </c>
      <c r="C63" s="2" t="s">
        <v>163</v>
      </c>
    </row>
    <row r="64" spans="1:33" ht="20.100000000000001" customHeight="1" x14ac:dyDescent="0.25">
      <c r="A64" s="47">
        <v>63</v>
      </c>
      <c r="B64" s="1" t="s">
        <v>45</v>
      </c>
      <c r="C64" s="2" t="s">
        <v>164</v>
      </c>
    </row>
    <row r="65" spans="1:3" ht="20.100000000000001" customHeight="1" x14ac:dyDescent="0.25">
      <c r="A65" s="47">
        <v>64</v>
      </c>
      <c r="B65" s="1" t="s">
        <v>46</v>
      </c>
      <c r="C65" s="2" t="s">
        <v>165</v>
      </c>
    </row>
    <row r="66" spans="1:3" ht="20.100000000000001" customHeight="1" x14ac:dyDescent="0.25">
      <c r="A66" s="47">
        <v>65</v>
      </c>
      <c r="B66" s="1" t="s">
        <v>47</v>
      </c>
      <c r="C66" s="2" t="s">
        <v>166</v>
      </c>
    </row>
    <row r="67" spans="1:3" ht="20.100000000000001" customHeight="1" x14ac:dyDescent="0.25">
      <c r="A67" s="47">
        <v>66</v>
      </c>
      <c r="B67" s="1" t="s">
        <v>48</v>
      </c>
      <c r="C67" s="2" t="s">
        <v>167</v>
      </c>
    </row>
    <row r="68" spans="1:3" ht="20.100000000000001" customHeight="1" x14ac:dyDescent="0.25">
      <c r="A68" s="47">
        <v>67</v>
      </c>
      <c r="B68" s="1" t="s">
        <v>49</v>
      </c>
      <c r="C68" s="2" t="s">
        <v>168</v>
      </c>
    </row>
    <row r="69" spans="1:3" ht="20.100000000000001" customHeight="1" x14ac:dyDescent="0.25">
      <c r="A69" s="47">
        <v>68</v>
      </c>
      <c r="B69" s="1" t="s">
        <v>50</v>
      </c>
      <c r="C69" s="2" t="s">
        <v>169</v>
      </c>
    </row>
    <row r="70" spans="1:3" ht="20.100000000000001" customHeight="1" x14ac:dyDescent="0.25">
      <c r="A70" s="47">
        <v>69</v>
      </c>
      <c r="B70" s="1" t="s">
        <v>51</v>
      </c>
      <c r="C70" s="2" t="s">
        <v>170</v>
      </c>
    </row>
    <row r="71" spans="1:3" ht="20.100000000000001" customHeight="1" x14ac:dyDescent="0.25">
      <c r="A71" s="47">
        <v>70</v>
      </c>
      <c r="B71" s="1" t="s">
        <v>52</v>
      </c>
      <c r="C71" s="2" t="s">
        <v>171</v>
      </c>
    </row>
    <row r="72" spans="1:3" ht="20.100000000000001" customHeight="1" x14ac:dyDescent="0.25">
      <c r="A72" s="47">
        <v>71</v>
      </c>
      <c r="B72" s="1" t="s">
        <v>53</v>
      </c>
      <c r="C72" s="2" t="s">
        <v>172</v>
      </c>
    </row>
    <row r="73" spans="1:3" ht="20.100000000000001" customHeight="1" x14ac:dyDescent="0.25">
      <c r="A73" s="47">
        <v>72</v>
      </c>
      <c r="B73" s="1" t="s">
        <v>54</v>
      </c>
      <c r="C73" s="2" t="s">
        <v>173</v>
      </c>
    </row>
    <row r="74" spans="1:3" ht="20.100000000000001" customHeight="1" x14ac:dyDescent="0.25">
      <c r="A74" s="47">
        <v>73</v>
      </c>
      <c r="B74" s="1" t="s">
        <v>55</v>
      </c>
      <c r="C74" s="2" t="s">
        <v>174</v>
      </c>
    </row>
    <row r="75" spans="1:3" ht="20.100000000000001" customHeight="1" x14ac:dyDescent="0.25">
      <c r="A75" s="47">
        <v>74</v>
      </c>
      <c r="B75" s="1" t="s">
        <v>56</v>
      </c>
      <c r="C75" s="2" t="s">
        <v>175</v>
      </c>
    </row>
    <row r="76" spans="1:3" ht="20.100000000000001" customHeight="1" x14ac:dyDescent="0.25">
      <c r="A76" s="47">
        <v>75</v>
      </c>
      <c r="B76" s="1" t="s">
        <v>176</v>
      </c>
      <c r="C76" s="2" t="s">
        <v>177</v>
      </c>
    </row>
    <row r="77" spans="1:3" ht="20.100000000000001" customHeight="1" x14ac:dyDescent="0.25">
      <c r="A77" s="47">
        <v>76</v>
      </c>
      <c r="B77" s="1" t="s">
        <v>178</v>
      </c>
      <c r="C77" s="2" t="s">
        <v>179</v>
      </c>
    </row>
    <row r="78" spans="1:3" ht="20.100000000000001" customHeight="1" x14ac:dyDescent="0.25">
      <c r="A78" s="47">
        <v>77</v>
      </c>
      <c r="B78" s="1" t="s">
        <v>180</v>
      </c>
      <c r="C78" s="2" t="s">
        <v>181</v>
      </c>
    </row>
    <row r="79" spans="1:3" ht="20.100000000000001" customHeight="1" x14ac:dyDescent="0.25">
      <c r="A79" s="47">
        <v>78</v>
      </c>
      <c r="B79" s="1" t="s">
        <v>182</v>
      </c>
      <c r="C79" s="2" t="s">
        <v>183</v>
      </c>
    </row>
    <row r="80" spans="1:3" ht="20.100000000000001" customHeight="1" x14ac:dyDescent="0.25">
      <c r="A80" s="47">
        <v>79</v>
      </c>
      <c r="B80" s="1" t="s">
        <v>184</v>
      </c>
      <c r="C80" s="2" t="s">
        <v>185</v>
      </c>
    </row>
    <row r="81" spans="1:3" ht="20.100000000000001" customHeight="1" x14ac:dyDescent="0.25">
      <c r="A81" s="47">
        <v>80</v>
      </c>
      <c r="B81" s="1" t="s">
        <v>186</v>
      </c>
      <c r="C81" s="2" t="s">
        <v>187</v>
      </c>
    </row>
    <row r="82" spans="1:3" ht="20.100000000000001" customHeight="1" x14ac:dyDescent="0.25">
      <c r="A82" s="47">
        <v>81</v>
      </c>
      <c r="B82" s="1" t="s">
        <v>188</v>
      </c>
      <c r="C82" s="2" t="s">
        <v>189</v>
      </c>
    </row>
    <row r="83" spans="1:3" ht="20.100000000000001" customHeight="1" x14ac:dyDescent="0.25">
      <c r="A83" s="47">
        <v>82</v>
      </c>
      <c r="B83" s="1" t="s">
        <v>190</v>
      </c>
      <c r="C83" s="2" t="s">
        <v>191</v>
      </c>
    </row>
    <row r="84" spans="1:3" ht="20.100000000000001" customHeight="1" x14ac:dyDescent="0.25">
      <c r="A84" s="47">
        <v>83</v>
      </c>
      <c r="B84" s="1" t="s">
        <v>192</v>
      </c>
      <c r="C84" s="2" t="s">
        <v>193</v>
      </c>
    </row>
    <row r="85" spans="1:3" ht="20.100000000000001" customHeight="1" x14ac:dyDescent="0.25">
      <c r="A85" s="47">
        <v>84</v>
      </c>
      <c r="B85" s="1" t="s">
        <v>194</v>
      </c>
      <c r="C85" s="2" t="s">
        <v>195</v>
      </c>
    </row>
    <row r="86" spans="1:3" ht="20.100000000000001" customHeight="1" x14ac:dyDescent="0.25">
      <c r="A86" s="47">
        <v>85</v>
      </c>
      <c r="B86" s="1" t="s">
        <v>196</v>
      </c>
      <c r="C86" s="2" t="s">
        <v>197</v>
      </c>
    </row>
    <row r="87" spans="1:3" ht="20.100000000000001" customHeight="1" x14ac:dyDescent="0.25">
      <c r="A87" s="47">
        <v>86</v>
      </c>
      <c r="B87" s="1" t="s">
        <v>198</v>
      </c>
      <c r="C87" s="2" t="s">
        <v>199</v>
      </c>
    </row>
    <row r="88" spans="1:3" ht="20.100000000000001" customHeight="1" x14ac:dyDescent="0.25">
      <c r="A88" s="47">
        <v>87</v>
      </c>
      <c r="B88" s="1" t="s">
        <v>57</v>
      </c>
      <c r="C88" s="2" t="s">
        <v>200</v>
      </c>
    </row>
    <row r="89" spans="1:3" ht="20.100000000000001" customHeight="1" x14ac:dyDescent="0.25">
      <c r="A89" s="47">
        <v>88</v>
      </c>
      <c r="B89" s="1" t="s">
        <v>58</v>
      </c>
      <c r="C89" s="2" t="s">
        <v>201</v>
      </c>
    </row>
    <row r="90" spans="1:3" ht="20.100000000000001" customHeight="1" x14ac:dyDescent="0.25">
      <c r="A90" s="47">
        <v>89</v>
      </c>
      <c r="B90" s="1" t="s">
        <v>59</v>
      </c>
      <c r="C90" s="2" t="s">
        <v>202</v>
      </c>
    </row>
    <row r="91" spans="1:3" ht="20.100000000000001" customHeight="1" x14ac:dyDescent="0.25">
      <c r="A91" s="47">
        <v>90</v>
      </c>
      <c r="B91" s="1" t="s">
        <v>60</v>
      </c>
      <c r="C91" s="2" t="s">
        <v>203</v>
      </c>
    </row>
    <row r="92" spans="1:3" ht="20.100000000000001" customHeight="1" x14ac:dyDescent="0.25">
      <c r="A92" s="47">
        <v>91</v>
      </c>
      <c r="B92" s="1" t="s">
        <v>61</v>
      </c>
      <c r="C92" s="2" t="s">
        <v>204</v>
      </c>
    </row>
    <row r="93" spans="1:3" ht="20.100000000000001" customHeight="1" x14ac:dyDescent="0.25">
      <c r="A93" s="47">
        <v>92</v>
      </c>
      <c r="B93" s="1" t="s">
        <v>62</v>
      </c>
      <c r="C93" s="2" t="s">
        <v>205</v>
      </c>
    </row>
    <row r="94" spans="1:3" ht="20.100000000000001" customHeight="1" x14ac:dyDescent="0.25">
      <c r="A94" s="47">
        <v>93</v>
      </c>
      <c r="B94" s="1" t="s">
        <v>63</v>
      </c>
      <c r="C94" s="2" t="s">
        <v>206</v>
      </c>
    </row>
    <row r="95" spans="1:3" ht="20.100000000000001" customHeight="1" x14ac:dyDescent="0.25">
      <c r="A95" s="47">
        <v>94</v>
      </c>
      <c r="B95" s="1" t="s">
        <v>64</v>
      </c>
      <c r="C95" s="2" t="s">
        <v>207</v>
      </c>
    </row>
    <row r="96" spans="1:3" ht="20.100000000000001" customHeight="1" x14ac:dyDescent="0.25">
      <c r="A96" s="47">
        <v>95</v>
      </c>
      <c r="B96" s="1" t="s">
        <v>65</v>
      </c>
      <c r="C96" s="2" t="s">
        <v>208</v>
      </c>
    </row>
    <row r="97" spans="1:3" ht="20.100000000000001" customHeight="1" x14ac:dyDescent="0.25">
      <c r="A97" s="47">
        <v>96</v>
      </c>
      <c r="B97" s="1" t="s">
        <v>66</v>
      </c>
      <c r="C97" s="2" t="s">
        <v>209</v>
      </c>
    </row>
    <row r="98" spans="1:3" ht="20.100000000000001" customHeight="1" x14ac:dyDescent="0.25">
      <c r="A98" s="47">
        <v>97</v>
      </c>
      <c r="B98" s="1" t="s">
        <v>67</v>
      </c>
      <c r="C98" s="2" t="s">
        <v>210</v>
      </c>
    </row>
    <row r="99" spans="1:3" ht="20.100000000000001" customHeight="1" x14ac:dyDescent="0.25">
      <c r="A99" s="47">
        <v>98</v>
      </c>
      <c r="B99" s="1" t="s">
        <v>68</v>
      </c>
      <c r="C99" s="2" t="s">
        <v>211</v>
      </c>
    </row>
    <row r="100" spans="1:3" ht="20.100000000000001" customHeight="1" x14ac:dyDescent="0.25">
      <c r="A100" s="47">
        <v>99</v>
      </c>
      <c r="B100" s="1" t="s">
        <v>69</v>
      </c>
      <c r="C100" s="2" t="s">
        <v>212</v>
      </c>
    </row>
    <row r="101" spans="1:3" ht="20.100000000000001" customHeight="1" x14ac:dyDescent="0.25">
      <c r="A101" s="47">
        <v>100</v>
      </c>
      <c r="B101" s="1" t="s">
        <v>70</v>
      </c>
      <c r="C101" s="2" t="s">
        <v>213</v>
      </c>
    </row>
    <row r="102" spans="1:3" ht="20.100000000000001" customHeight="1" x14ac:dyDescent="0.25">
      <c r="A102" s="47">
        <v>101</v>
      </c>
      <c r="B102" s="1" t="s">
        <v>71</v>
      </c>
      <c r="C102" s="2" t="s">
        <v>214</v>
      </c>
    </row>
    <row r="103" spans="1:3" ht="20.100000000000001" customHeight="1" x14ac:dyDescent="0.25">
      <c r="A103" s="47">
        <v>102</v>
      </c>
      <c r="B103" s="1" t="s">
        <v>72</v>
      </c>
      <c r="C103" s="2" t="s">
        <v>215</v>
      </c>
    </row>
    <row r="104" spans="1:3" ht="20.100000000000001" customHeight="1" x14ac:dyDescent="0.25">
      <c r="A104" s="47">
        <v>103</v>
      </c>
      <c r="B104" s="1" t="s">
        <v>73</v>
      </c>
      <c r="C104" s="2" t="s">
        <v>216</v>
      </c>
    </row>
    <row r="105" spans="1:3" ht="20.100000000000001" customHeight="1" x14ac:dyDescent="0.25">
      <c r="A105" s="47">
        <v>104</v>
      </c>
      <c r="B105" s="1" t="s">
        <v>218</v>
      </c>
      <c r="C105" s="2" t="s">
        <v>219</v>
      </c>
    </row>
    <row r="106" spans="1:3" ht="20.100000000000001" customHeight="1" x14ac:dyDescent="0.25">
      <c r="A106" s="47">
        <v>105</v>
      </c>
      <c r="B106" s="1" t="s">
        <v>220</v>
      </c>
      <c r="C106" s="2" t="s">
        <v>221</v>
      </c>
    </row>
    <row r="107" spans="1:3" ht="20.100000000000001" customHeight="1" x14ac:dyDescent="0.25">
      <c r="A107" s="47">
        <v>106</v>
      </c>
      <c r="B107" s="1" t="s">
        <v>222</v>
      </c>
      <c r="C107" s="2" t="s">
        <v>223</v>
      </c>
    </row>
    <row r="108" spans="1:3" ht="20.100000000000001" customHeight="1" x14ac:dyDescent="0.25">
      <c r="A108" s="47">
        <v>107</v>
      </c>
      <c r="B108" s="1" t="s">
        <v>224</v>
      </c>
      <c r="C108" s="2" t="s">
        <v>225</v>
      </c>
    </row>
    <row r="109" spans="1:3" ht="20.100000000000001" customHeight="1" x14ac:dyDescent="0.25">
      <c r="A109" s="47">
        <v>108</v>
      </c>
      <c r="B109" s="1" t="s">
        <v>226</v>
      </c>
      <c r="C109" s="2" t="s">
        <v>227</v>
      </c>
    </row>
    <row r="110" spans="1:3" ht="20.100000000000001" customHeight="1" x14ac:dyDescent="0.25">
      <c r="A110" s="47">
        <v>109</v>
      </c>
      <c r="B110" s="1" t="s">
        <v>228</v>
      </c>
      <c r="C110" s="2" t="s">
        <v>229</v>
      </c>
    </row>
    <row r="111" spans="1:3" ht="20.100000000000001" customHeight="1" x14ac:dyDescent="0.25">
      <c r="A111" s="47">
        <v>110</v>
      </c>
      <c r="B111" s="1" t="s">
        <v>230</v>
      </c>
      <c r="C111" s="2" t="s">
        <v>231</v>
      </c>
    </row>
    <row r="112" spans="1:3" ht="20.100000000000001" customHeight="1" x14ac:dyDescent="0.25">
      <c r="A112" s="47">
        <v>111</v>
      </c>
      <c r="B112" s="1" t="s">
        <v>232</v>
      </c>
      <c r="C112" s="2" t="s">
        <v>233</v>
      </c>
    </row>
    <row r="113" spans="1:3" ht="20.100000000000001" customHeight="1" x14ac:dyDescent="0.25">
      <c r="A113" s="47">
        <v>112</v>
      </c>
      <c r="B113" s="1" t="s">
        <v>234</v>
      </c>
      <c r="C113" s="2" t="s">
        <v>235</v>
      </c>
    </row>
    <row r="114" spans="1:3" ht="20.100000000000001" customHeight="1" x14ac:dyDescent="0.25">
      <c r="A114" s="47">
        <v>113</v>
      </c>
      <c r="B114" s="1" t="s">
        <v>236</v>
      </c>
      <c r="C114" s="2" t="s">
        <v>237</v>
      </c>
    </row>
    <row r="115" spans="1:3" ht="20.100000000000001" customHeight="1" x14ac:dyDescent="0.25">
      <c r="A115" s="47">
        <v>114</v>
      </c>
      <c r="B115" s="1" t="s">
        <v>238</v>
      </c>
      <c r="C115" s="2" t="s">
        <v>239</v>
      </c>
    </row>
    <row r="116" spans="1:3" ht="20.100000000000001" customHeight="1" x14ac:dyDescent="0.25">
      <c r="A116" s="47">
        <v>115</v>
      </c>
      <c r="B116" s="1" t="s">
        <v>240</v>
      </c>
      <c r="C116" s="2" t="s">
        <v>241</v>
      </c>
    </row>
    <row r="117" spans="1:3" ht="20.100000000000001" customHeight="1" x14ac:dyDescent="0.25">
      <c r="A117" s="47">
        <v>116</v>
      </c>
      <c r="B117" s="1" t="s">
        <v>242</v>
      </c>
      <c r="C117" s="2" t="s">
        <v>243</v>
      </c>
    </row>
    <row r="118" spans="1:3" ht="20.100000000000001" customHeight="1" x14ac:dyDescent="0.25">
      <c r="A118" s="47">
        <v>117</v>
      </c>
      <c r="B118" s="1" t="s">
        <v>244</v>
      </c>
      <c r="C118" s="2" t="s">
        <v>245</v>
      </c>
    </row>
    <row r="119" spans="1:3" ht="20.100000000000001" customHeight="1" thickBot="1" x14ac:dyDescent="0.3">
      <c r="A119" s="52">
        <v>118</v>
      </c>
      <c r="B119" s="53" t="s">
        <v>246</v>
      </c>
      <c r="C119" s="54" t="s">
        <v>247</v>
      </c>
    </row>
  </sheetData>
  <mergeCells count="37">
    <mergeCell ref="E25:J25"/>
    <mergeCell ref="AI3:AU3"/>
    <mergeCell ref="E1:J1"/>
    <mergeCell ref="V1:AG1"/>
    <mergeCell ref="V3:AG3"/>
    <mergeCell ref="V19:AG19"/>
    <mergeCell ref="V24:AG24"/>
    <mergeCell ref="E3:J3"/>
    <mergeCell ref="E14:J14"/>
    <mergeCell ref="E22:J22"/>
    <mergeCell ref="L1:T1"/>
    <mergeCell ref="L3:T3"/>
    <mergeCell ref="L11:T11"/>
    <mergeCell ref="L17:T17"/>
    <mergeCell ref="AI1:AU1"/>
    <mergeCell ref="AI6:AU6"/>
    <mergeCell ref="AI15:AU15"/>
    <mergeCell ref="AI27:AU27"/>
    <mergeCell ref="AI30:AU30"/>
    <mergeCell ref="V43:AG43"/>
    <mergeCell ref="V34:AG34"/>
    <mergeCell ref="V50:AG50"/>
    <mergeCell ref="L35:T35"/>
    <mergeCell ref="L40:T40"/>
    <mergeCell ref="L51:T51"/>
    <mergeCell ref="L27:T27"/>
    <mergeCell ref="F30:J30"/>
    <mergeCell ref="E29:J29"/>
    <mergeCell ref="F39:J39"/>
    <mergeCell ref="F34:J34"/>
    <mergeCell ref="F33:J33"/>
    <mergeCell ref="F32:J32"/>
    <mergeCell ref="F31:J31"/>
    <mergeCell ref="F37:J37"/>
    <mergeCell ref="F36:J36"/>
    <mergeCell ref="F35:J35"/>
    <mergeCell ref="F38:J38"/>
  </mergeCells>
  <pageMargins left="0.7" right="0.7" top="0.75" bottom="0.75" header="0.3" footer="0.3"/>
  <ignoredErrors>
    <ignoredError sqref="J40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98BE-06C3-4BA1-A796-FDF5E8D27293}">
  <dimension ref="A1:AL219"/>
  <sheetViews>
    <sheetView zoomScaleNormal="100" workbookViewId="0"/>
  </sheetViews>
  <sheetFormatPr defaultColWidth="8.85546875" defaultRowHeight="15" x14ac:dyDescent="0.25"/>
  <cols>
    <col min="1" max="1" width="9" style="1" bestFit="1" customWidth="1"/>
    <col min="2" max="2" width="12.7109375" style="1" bestFit="1" customWidth="1"/>
    <col min="3" max="3" width="16" style="1" customWidth="1"/>
    <col min="4" max="4" width="6.28515625" style="1" customWidth="1"/>
    <col min="5" max="5" width="12.28515625" style="1" customWidth="1"/>
    <col min="6" max="8" width="14.7109375" style="1" customWidth="1"/>
    <col min="9" max="9" width="11.140625" style="1" customWidth="1"/>
    <col min="10" max="10" width="8.85546875" style="1"/>
    <col min="11" max="11" width="14" style="1" customWidth="1"/>
    <col min="12" max="15" width="8.85546875" style="1"/>
    <col min="16" max="16" width="13.85546875" style="1" customWidth="1"/>
    <col min="17" max="17" width="11.42578125" style="1" customWidth="1"/>
    <col min="18" max="18" width="8.85546875" style="1"/>
    <col min="19" max="19" width="12.7109375" style="1" customWidth="1"/>
    <col min="20" max="20" width="10.85546875" style="1" customWidth="1"/>
    <col min="21" max="24" width="8.85546875" style="1"/>
    <col min="25" max="25" width="16.42578125" style="1" customWidth="1"/>
    <col min="26" max="26" width="16.7109375" style="1" customWidth="1"/>
    <col min="27" max="28" width="8.85546875" style="1"/>
    <col min="29" max="29" width="12.28515625" style="1" customWidth="1"/>
    <col min="30" max="30" width="8.85546875" style="1"/>
    <col min="31" max="31" width="11.42578125" style="1" customWidth="1"/>
    <col min="32" max="16384" width="8.85546875" style="1"/>
  </cols>
  <sheetData>
    <row r="1" spans="1:38" ht="16.5" thickBot="1" x14ac:dyDescent="0.3">
      <c r="A1" s="44" t="s">
        <v>83</v>
      </c>
      <c r="B1" s="45" t="s">
        <v>84</v>
      </c>
      <c r="C1" s="46" t="s">
        <v>217</v>
      </c>
      <c r="E1" s="86" t="s">
        <v>257</v>
      </c>
      <c r="F1" s="87"/>
      <c r="G1" s="87"/>
      <c r="H1" s="88"/>
      <c r="I1" s="55"/>
      <c r="K1" s="86" t="s">
        <v>256</v>
      </c>
      <c r="L1" s="87"/>
      <c r="M1" s="87"/>
      <c r="N1" s="87"/>
      <c r="O1" s="87"/>
      <c r="P1" s="87"/>
      <c r="Q1" s="88"/>
      <c r="S1" s="86" t="s">
        <v>258</v>
      </c>
      <c r="T1" s="87"/>
      <c r="U1" s="87"/>
      <c r="V1" s="87"/>
      <c r="W1" s="87"/>
      <c r="X1" s="87"/>
      <c r="Y1" s="87"/>
      <c r="Z1" s="87"/>
      <c r="AA1" s="87"/>
      <c r="AB1" s="87"/>
      <c r="AC1" s="88"/>
      <c r="AE1" s="86" t="s">
        <v>259</v>
      </c>
      <c r="AF1" s="87"/>
      <c r="AG1" s="87"/>
      <c r="AH1" s="87"/>
      <c r="AI1" s="87"/>
      <c r="AJ1" s="87"/>
      <c r="AK1" s="87"/>
      <c r="AL1" s="88"/>
    </row>
    <row r="2" spans="1:38" ht="20.25" thickBot="1" x14ac:dyDescent="0.3">
      <c r="A2" s="47">
        <v>1</v>
      </c>
      <c r="B2" s="1" t="s">
        <v>0</v>
      </c>
      <c r="C2" s="2" t="s">
        <v>85</v>
      </c>
      <c r="E2" s="47" t="s">
        <v>75</v>
      </c>
      <c r="F2" s="22" t="s">
        <v>248</v>
      </c>
      <c r="G2" s="1" t="s">
        <v>249</v>
      </c>
      <c r="H2" s="22" t="s">
        <v>560</v>
      </c>
      <c r="K2" s="47" t="s">
        <v>75</v>
      </c>
      <c r="L2" s="22" t="s">
        <v>254</v>
      </c>
      <c r="M2" s="1" t="s">
        <v>89</v>
      </c>
      <c r="N2" s="22" t="s">
        <v>91</v>
      </c>
      <c r="O2" s="1" t="s">
        <v>255</v>
      </c>
      <c r="P2" s="22" t="s">
        <v>260</v>
      </c>
      <c r="Q2" s="2" t="s">
        <v>560</v>
      </c>
      <c r="S2" s="47" t="s">
        <v>75</v>
      </c>
      <c r="T2" s="22" t="s">
        <v>708</v>
      </c>
      <c r="U2" s="1" t="s">
        <v>822</v>
      </c>
      <c r="V2" s="22" t="s">
        <v>709</v>
      </c>
      <c r="W2" s="1" t="s">
        <v>823</v>
      </c>
      <c r="X2" s="22" t="s">
        <v>710</v>
      </c>
      <c r="Y2" s="1" t="s">
        <v>711</v>
      </c>
      <c r="Z2" s="22" t="s">
        <v>712</v>
      </c>
      <c r="AA2" s="1" t="s">
        <v>713</v>
      </c>
      <c r="AB2" s="22" t="s">
        <v>824</v>
      </c>
      <c r="AC2" s="2" t="s">
        <v>560</v>
      </c>
      <c r="AE2" s="47" t="s">
        <v>75</v>
      </c>
      <c r="AF2" s="22" t="s">
        <v>714</v>
      </c>
      <c r="AG2" s="1" t="s">
        <v>715</v>
      </c>
      <c r="AH2" s="23" t="s">
        <v>716</v>
      </c>
      <c r="AI2" s="3" t="s">
        <v>717</v>
      </c>
      <c r="AJ2" s="23" t="s">
        <v>718</v>
      </c>
      <c r="AK2" s="3" t="s">
        <v>719</v>
      </c>
      <c r="AL2" s="23" t="s">
        <v>560</v>
      </c>
    </row>
    <row r="3" spans="1:38" ht="16.5" thickBot="1" x14ac:dyDescent="0.3">
      <c r="A3" s="47">
        <v>2</v>
      </c>
      <c r="B3" s="1" t="s">
        <v>1</v>
      </c>
      <c r="C3" s="2" t="s">
        <v>86</v>
      </c>
      <c r="E3" s="86" t="s">
        <v>358</v>
      </c>
      <c r="F3" s="87"/>
      <c r="G3" s="87"/>
      <c r="H3" s="88"/>
      <c r="I3" s="55"/>
      <c r="K3" s="86" t="s">
        <v>361</v>
      </c>
      <c r="L3" s="87"/>
      <c r="M3" s="87"/>
      <c r="N3" s="87"/>
      <c r="O3" s="87"/>
      <c r="P3" s="87"/>
      <c r="Q3" s="88"/>
      <c r="S3" s="86" t="s">
        <v>461</v>
      </c>
      <c r="T3" s="87"/>
      <c r="U3" s="87"/>
      <c r="V3" s="87"/>
      <c r="W3" s="87"/>
      <c r="X3" s="87"/>
      <c r="Y3" s="87"/>
      <c r="Z3" s="87"/>
      <c r="AA3" s="87"/>
      <c r="AB3" s="87"/>
      <c r="AC3" s="88"/>
      <c r="AE3" s="86" t="s">
        <v>358</v>
      </c>
      <c r="AF3" s="87"/>
      <c r="AG3" s="87"/>
      <c r="AH3" s="87"/>
      <c r="AI3" s="87"/>
      <c r="AJ3" s="87"/>
      <c r="AK3" s="87"/>
      <c r="AL3" s="88"/>
    </row>
    <row r="4" spans="1:38" ht="19.5" x14ac:dyDescent="0.25">
      <c r="A4" s="47">
        <v>3</v>
      </c>
      <c r="B4" s="1" t="s">
        <v>4</v>
      </c>
      <c r="C4" s="2" t="s">
        <v>87</v>
      </c>
      <c r="E4" s="5" t="s">
        <v>825</v>
      </c>
      <c r="F4" s="3">
        <v>-122</v>
      </c>
      <c r="G4" s="3">
        <v>59.6</v>
      </c>
      <c r="H4" s="4" t="s">
        <v>1023</v>
      </c>
      <c r="I4" s="3"/>
      <c r="K4" s="14" t="s">
        <v>891</v>
      </c>
      <c r="L4" s="15">
        <v>7335</v>
      </c>
      <c r="M4" s="15">
        <v>19.780999999999999</v>
      </c>
      <c r="N4" s="15">
        <v>3.67</v>
      </c>
      <c r="O4" s="49"/>
      <c r="P4" s="15" t="s">
        <v>362</v>
      </c>
      <c r="Q4" s="16" t="s">
        <v>1027</v>
      </c>
      <c r="S4" s="5" t="s">
        <v>826</v>
      </c>
      <c r="T4" s="3">
        <v>-325.10000000000002</v>
      </c>
      <c r="U4" s="3"/>
      <c r="V4" s="3">
        <v>134.1</v>
      </c>
      <c r="W4" s="3"/>
      <c r="X4" s="48">
        <v>-140.19999999999999</v>
      </c>
      <c r="Y4" s="3">
        <v>-365.1</v>
      </c>
      <c r="Z4" s="6">
        <v>-283.29937000000001</v>
      </c>
      <c r="AA4" s="3"/>
      <c r="AB4" s="3"/>
      <c r="AC4" s="4" t="s">
        <v>1023</v>
      </c>
      <c r="AE4" s="5" t="s">
        <v>825</v>
      </c>
      <c r="AF4" s="3"/>
      <c r="AG4" s="3"/>
      <c r="AH4" s="3">
        <v>31</v>
      </c>
      <c r="AI4" s="3">
        <v>93.4</v>
      </c>
      <c r="AJ4" s="3"/>
      <c r="AK4" s="3"/>
      <c r="AL4" s="4" t="s">
        <v>1027</v>
      </c>
    </row>
    <row r="5" spans="1:38" ht="19.5" x14ac:dyDescent="0.25">
      <c r="A5" s="47">
        <v>4</v>
      </c>
      <c r="B5" s="1" t="s">
        <v>2</v>
      </c>
      <c r="C5" s="2" t="s">
        <v>88</v>
      </c>
      <c r="E5" s="5" t="s">
        <v>827</v>
      </c>
      <c r="F5" s="3">
        <v>-77</v>
      </c>
      <c r="G5" s="3">
        <v>137</v>
      </c>
      <c r="H5" s="4" t="s">
        <v>1023</v>
      </c>
      <c r="I5" s="3"/>
      <c r="K5" s="14" t="s">
        <v>892</v>
      </c>
      <c r="L5" s="15">
        <v>4161</v>
      </c>
      <c r="M5" s="15">
        <v>20.495000000000001</v>
      </c>
      <c r="N5" s="15">
        <v>4.26</v>
      </c>
      <c r="O5" s="49"/>
      <c r="P5" s="15" t="s">
        <v>363</v>
      </c>
      <c r="Q5" s="16" t="s">
        <v>1027</v>
      </c>
      <c r="S5" s="5" t="s">
        <v>826</v>
      </c>
      <c r="T5" s="3">
        <v>-328</v>
      </c>
      <c r="U5" s="3"/>
      <c r="V5" s="3">
        <v>134.1</v>
      </c>
      <c r="W5" s="3"/>
      <c r="X5" s="48">
        <v>-140.19999999999999</v>
      </c>
      <c r="Y5" s="3">
        <v>-368</v>
      </c>
      <c r="Z5" s="6">
        <v>-286.19936999999999</v>
      </c>
      <c r="AA5" s="3">
        <v>78</v>
      </c>
      <c r="AB5" s="3"/>
      <c r="AC5" s="4" t="s">
        <v>1027</v>
      </c>
      <c r="AE5" s="5" t="s">
        <v>827</v>
      </c>
      <c r="AF5" s="3"/>
      <c r="AG5" s="3"/>
      <c r="AH5" s="3">
        <v>35.799999999999997</v>
      </c>
      <c r="AI5" s="3">
        <v>87.3</v>
      </c>
      <c r="AJ5" s="3"/>
      <c r="AK5" s="3"/>
      <c r="AL5" s="4" t="s">
        <v>1027</v>
      </c>
    </row>
    <row r="6" spans="1:38" ht="19.5" x14ac:dyDescent="0.25">
      <c r="A6" s="47">
        <v>5</v>
      </c>
      <c r="B6" s="1" t="s">
        <v>89</v>
      </c>
      <c r="C6" s="2" t="s">
        <v>90</v>
      </c>
      <c r="E6" s="5" t="s">
        <v>826</v>
      </c>
      <c r="F6" s="3">
        <v>247</v>
      </c>
      <c r="G6" s="3">
        <v>623</v>
      </c>
      <c r="H6" s="4" t="s">
        <v>1023</v>
      </c>
      <c r="I6" s="3"/>
      <c r="K6" s="5" t="s">
        <v>828</v>
      </c>
      <c r="L6" s="3">
        <v>3460</v>
      </c>
      <c r="M6" s="3">
        <v>2.81</v>
      </c>
      <c r="N6" s="3">
        <v>-3.88</v>
      </c>
      <c r="O6" s="3">
        <v>-5.6</v>
      </c>
      <c r="P6" s="3" t="s">
        <v>363</v>
      </c>
      <c r="Q6" s="4" t="s">
        <v>1026</v>
      </c>
      <c r="S6" s="5" t="s">
        <v>826</v>
      </c>
      <c r="T6" s="3">
        <v>-328.02600000000001</v>
      </c>
      <c r="U6" s="3"/>
      <c r="V6" s="3">
        <v>78.046999999999997</v>
      </c>
      <c r="W6" s="3"/>
      <c r="X6" s="48">
        <v>-196.25299999999999</v>
      </c>
      <c r="Y6" s="3">
        <v>-286.22199999999998</v>
      </c>
      <c r="Z6" s="6">
        <v>-269.51316804999999</v>
      </c>
      <c r="AA6" s="3">
        <v>78.046999999999997</v>
      </c>
      <c r="AB6" s="3"/>
      <c r="AC6" s="4" t="s">
        <v>1144</v>
      </c>
      <c r="AE6" s="5" t="s">
        <v>826</v>
      </c>
      <c r="AF6" s="3">
        <v>14.6</v>
      </c>
      <c r="AG6" s="3">
        <v>28.2</v>
      </c>
      <c r="AH6" s="3">
        <v>93.7</v>
      </c>
      <c r="AI6" s="3">
        <v>105.9</v>
      </c>
      <c r="AJ6" s="7">
        <v>108.3</v>
      </c>
      <c r="AK6" s="7">
        <v>134.1</v>
      </c>
      <c r="AL6" s="4" t="s">
        <v>1027</v>
      </c>
    </row>
    <row r="7" spans="1:38" ht="19.5" x14ac:dyDescent="0.25">
      <c r="A7" s="47">
        <v>6</v>
      </c>
      <c r="B7" s="1" t="s">
        <v>91</v>
      </c>
      <c r="C7" s="2" t="s">
        <v>92</v>
      </c>
      <c r="E7" s="5" t="s">
        <v>829</v>
      </c>
      <c r="F7" s="3">
        <v>-34.07</v>
      </c>
      <c r="G7" s="3">
        <v>114.15</v>
      </c>
      <c r="H7" s="4" t="s">
        <v>1023</v>
      </c>
      <c r="I7" s="3"/>
      <c r="K7" s="14" t="s">
        <v>893</v>
      </c>
      <c r="L7" s="15">
        <v>4539</v>
      </c>
      <c r="M7" s="15">
        <v>17.420999999999999</v>
      </c>
      <c r="N7" s="15">
        <v>3.4</v>
      </c>
      <c r="O7" s="49"/>
      <c r="P7" s="15" t="s">
        <v>364</v>
      </c>
      <c r="Q7" s="16" t="s">
        <v>1027</v>
      </c>
      <c r="S7" s="5" t="s">
        <v>828</v>
      </c>
      <c r="T7" s="3">
        <v>-382.2</v>
      </c>
      <c r="U7" s="3"/>
      <c r="V7" s="3">
        <v>184.1</v>
      </c>
      <c r="W7" s="3"/>
      <c r="X7" s="48">
        <v>-196.25</v>
      </c>
      <c r="Y7" s="3">
        <v>-323.7</v>
      </c>
      <c r="Z7" s="6">
        <v>-323.6880625</v>
      </c>
      <c r="AA7" s="3">
        <v>107.9</v>
      </c>
      <c r="AB7" s="3"/>
      <c r="AC7" s="4" t="s">
        <v>1023</v>
      </c>
      <c r="AE7" s="5" t="s">
        <v>829</v>
      </c>
      <c r="AF7" s="3"/>
      <c r="AG7" s="3">
        <v>38.200000000000003</v>
      </c>
      <c r="AH7" s="3">
        <v>33.5</v>
      </c>
      <c r="AI7" s="3">
        <v>87.7</v>
      </c>
      <c r="AJ7" s="3"/>
      <c r="AK7" s="7">
        <v>125.9</v>
      </c>
      <c r="AL7" s="4" t="s">
        <v>1027</v>
      </c>
    </row>
    <row r="8" spans="1:38" ht="20.25" thickBot="1" x14ac:dyDescent="0.3">
      <c r="A8" s="47">
        <v>7</v>
      </c>
      <c r="B8" s="1" t="s">
        <v>93</v>
      </c>
      <c r="C8" s="2" t="s">
        <v>94</v>
      </c>
      <c r="E8" s="5" t="s">
        <v>828</v>
      </c>
      <c r="F8" s="3">
        <v>73.400000000000006</v>
      </c>
      <c r="G8" s="3">
        <v>220.3</v>
      </c>
      <c r="H8" s="4" t="s">
        <v>1023</v>
      </c>
      <c r="I8" s="3"/>
      <c r="K8" s="14" t="s">
        <v>894</v>
      </c>
      <c r="L8" s="15">
        <v>6846</v>
      </c>
      <c r="M8" s="15">
        <v>25.914999999999999</v>
      </c>
      <c r="N8" s="15">
        <v>5.35</v>
      </c>
      <c r="O8" s="49"/>
      <c r="P8" s="15" t="s">
        <v>365</v>
      </c>
      <c r="Q8" s="16" t="s">
        <v>1027</v>
      </c>
      <c r="S8" s="5" t="s">
        <v>828</v>
      </c>
      <c r="T8" s="3">
        <v>-382.2</v>
      </c>
      <c r="U8" s="3"/>
      <c r="V8" s="3">
        <v>184.1</v>
      </c>
      <c r="W8" s="3"/>
      <c r="X8" s="48">
        <v>-196.25</v>
      </c>
      <c r="Y8" s="3">
        <v>-437.1</v>
      </c>
      <c r="Z8" s="6">
        <v>-323.6880625</v>
      </c>
      <c r="AA8" s="3">
        <v>107.5</v>
      </c>
      <c r="AB8" s="3"/>
      <c r="AC8" s="4" t="s">
        <v>1027</v>
      </c>
      <c r="AE8" s="5" t="s">
        <v>828</v>
      </c>
      <c r="AF8" s="3">
        <v>13</v>
      </c>
      <c r="AG8" s="3">
        <v>37.5</v>
      </c>
      <c r="AH8" s="3">
        <v>47.8</v>
      </c>
      <c r="AI8" s="3">
        <v>96.3</v>
      </c>
      <c r="AJ8" s="7">
        <v>60.8</v>
      </c>
      <c r="AK8" s="7">
        <v>133.80000000000001</v>
      </c>
      <c r="AL8" s="4" t="s">
        <v>1027</v>
      </c>
    </row>
    <row r="9" spans="1:38" ht="20.25" thickBot="1" x14ac:dyDescent="0.3">
      <c r="A9" s="47">
        <v>8</v>
      </c>
      <c r="B9" s="1" t="s">
        <v>95</v>
      </c>
      <c r="C9" s="2" t="s">
        <v>96</v>
      </c>
      <c r="E9" s="5" t="s">
        <v>830</v>
      </c>
      <c r="F9" s="3">
        <v>4</v>
      </c>
      <c r="G9" s="34">
        <v>140</v>
      </c>
      <c r="H9" s="4" t="s">
        <v>1023</v>
      </c>
      <c r="I9" s="3"/>
      <c r="K9" s="86" t="s">
        <v>366</v>
      </c>
      <c r="L9" s="87"/>
      <c r="M9" s="87"/>
      <c r="N9" s="87"/>
      <c r="O9" s="87"/>
      <c r="P9" s="87"/>
      <c r="Q9" s="88"/>
      <c r="S9" s="5" t="s">
        <v>831</v>
      </c>
      <c r="T9" s="3">
        <v>-190.2</v>
      </c>
      <c r="U9" s="3"/>
      <c r="V9" s="3">
        <v>161.4</v>
      </c>
      <c r="W9" s="3"/>
      <c r="X9" s="48">
        <v>-111.39999999999999</v>
      </c>
      <c r="Y9" s="3">
        <v>-238.3</v>
      </c>
      <c r="Z9" s="6">
        <v>-156.98608999999999</v>
      </c>
      <c r="AA9" s="3">
        <v>83.7</v>
      </c>
      <c r="AB9" s="3"/>
      <c r="AC9" s="4" t="s">
        <v>1027</v>
      </c>
      <c r="AE9" s="5" t="s">
        <v>830</v>
      </c>
      <c r="AF9" s="3"/>
      <c r="AG9" s="3"/>
      <c r="AH9" s="3">
        <v>36.1</v>
      </c>
      <c r="AI9" s="3">
        <v>87.3</v>
      </c>
      <c r="AJ9" s="3"/>
      <c r="AK9" s="3"/>
      <c r="AL9" s="4" t="s">
        <v>1027</v>
      </c>
    </row>
    <row r="10" spans="1:38" ht="19.5" x14ac:dyDescent="0.25">
      <c r="A10" s="47">
        <v>9</v>
      </c>
      <c r="B10" s="1" t="s">
        <v>97</v>
      </c>
      <c r="C10" s="2" t="s">
        <v>98</v>
      </c>
      <c r="E10" s="5" t="s">
        <v>831</v>
      </c>
      <c r="F10" s="3">
        <v>208</v>
      </c>
      <c r="G10" s="3">
        <v>328</v>
      </c>
      <c r="H10" s="4" t="s">
        <v>1023</v>
      </c>
      <c r="I10" s="3"/>
      <c r="K10" s="14" t="s">
        <v>895</v>
      </c>
      <c r="L10" s="15">
        <v>2306</v>
      </c>
      <c r="M10" s="15">
        <v>18.846</v>
      </c>
      <c r="N10" s="15">
        <v>4.72</v>
      </c>
      <c r="O10" s="49"/>
      <c r="P10" s="15" t="s">
        <v>367</v>
      </c>
      <c r="Q10" s="16" t="s">
        <v>1027</v>
      </c>
      <c r="S10" s="5" t="s">
        <v>832</v>
      </c>
      <c r="T10" s="3">
        <v>-326.39999999999998</v>
      </c>
      <c r="U10" s="3"/>
      <c r="V10" s="3"/>
      <c r="W10" s="3"/>
      <c r="X10" s="48"/>
      <c r="Y10" s="3"/>
      <c r="Z10" s="6"/>
      <c r="AA10" s="3">
        <v>138.5</v>
      </c>
      <c r="AB10" s="3"/>
      <c r="AC10" s="4" t="s">
        <v>1023</v>
      </c>
      <c r="AE10" s="5" t="s">
        <v>831</v>
      </c>
      <c r="AF10" s="3">
        <v>11.3</v>
      </c>
      <c r="AG10" s="3">
        <v>25.2</v>
      </c>
      <c r="AH10" s="3">
        <v>57.6</v>
      </c>
      <c r="AI10" s="3">
        <v>97.1</v>
      </c>
      <c r="AJ10" s="7">
        <v>68.900000000000006</v>
      </c>
      <c r="AK10" s="7">
        <v>122.3</v>
      </c>
      <c r="AL10" s="4" t="s">
        <v>1027</v>
      </c>
    </row>
    <row r="11" spans="1:38" ht="19.5" x14ac:dyDescent="0.25">
      <c r="A11" s="47">
        <v>10</v>
      </c>
      <c r="B11" s="1" t="s">
        <v>99</v>
      </c>
      <c r="C11" s="2" t="s">
        <v>100</v>
      </c>
      <c r="E11" s="5" t="s">
        <v>832</v>
      </c>
      <c r="F11" s="3">
        <v>224</v>
      </c>
      <c r="G11" s="3">
        <v>387</v>
      </c>
      <c r="H11" s="4" t="s">
        <v>1023</v>
      </c>
      <c r="I11" s="3"/>
      <c r="K11" s="14" t="s">
        <v>896</v>
      </c>
      <c r="L11" s="15">
        <v>2917</v>
      </c>
      <c r="M11" s="15">
        <v>22.53</v>
      </c>
      <c r="N11" s="15">
        <v>5.9</v>
      </c>
      <c r="O11" s="49"/>
      <c r="P11" s="15" t="s">
        <v>368</v>
      </c>
      <c r="Q11" s="16" t="s">
        <v>1027</v>
      </c>
      <c r="S11" s="5" t="s">
        <v>832</v>
      </c>
      <c r="T11" s="3">
        <v>-323.8</v>
      </c>
      <c r="U11" s="3"/>
      <c r="V11" s="3">
        <v>203</v>
      </c>
      <c r="W11" s="3"/>
      <c r="X11" s="48">
        <v>-292.89999999999998</v>
      </c>
      <c r="Y11" s="3">
        <v>-384.4</v>
      </c>
      <c r="Z11" s="6">
        <v>-236.47186500000001</v>
      </c>
      <c r="AA11" s="3">
        <v>138.5</v>
      </c>
      <c r="AB11" s="3"/>
      <c r="AC11" s="4" t="s">
        <v>1027</v>
      </c>
      <c r="AE11" s="5" t="s">
        <v>832</v>
      </c>
      <c r="AF11" s="3">
        <v>18.899999999999999</v>
      </c>
      <c r="AG11" s="3">
        <v>38</v>
      </c>
      <c r="AH11" s="3">
        <v>64.400000000000006</v>
      </c>
      <c r="AI11" s="3">
        <v>93.8</v>
      </c>
      <c r="AJ11" s="7">
        <v>83.3</v>
      </c>
      <c r="AK11" s="7">
        <v>131.80000000000001</v>
      </c>
      <c r="AL11" s="4" t="s">
        <v>1027</v>
      </c>
    </row>
    <row r="12" spans="1:38" ht="20.25" thickBot="1" x14ac:dyDescent="0.3">
      <c r="A12" s="47">
        <v>11</v>
      </c>
      <c r="B12" s="1" t="s">
        <v>5</v>
      </c>
      <c r="C12" s="2" t="s">
        <v>101</v>
      </c>
      <c r="E12" s="5" t="s">
        <v>357</v>
      </c>
      <c r="F12" s="3">
        <v>27.38</v>
      </c>
      <c r="G12" s="34">
        <v>97</v>
      </c>
      <c r="H12" s="4" t="s">
        <v>1023</v>
      </c>
      <c r="I12" s="3"/>
      <c r="K12" s="14" t="s">
        <v>891</v>
      </c>
      <c r="L12" s="15">
        <v>6925</v>
      </c>
      <c r="M12" s="15">
        <v>23.12</v>
      </c>
      <c r="N12" s="15">
        <v>5.19</v>
      </c>
      <c r="O12" s="49"/>
      <c r="P12" s="15" t="s">
        <v>369</v>
      </c>
      <c r="Q12" s="16" t="s">
        <v>1027</v>
      </c>
      <c r="S12" s="5" t="s">
        <v>832</v>
      </c>
      <c r="T12" s="3">
        <v>-323.8</v>
      </c>
      <c r="U12" s="3"/>
      <c r="V12" s="3">
        <v>200.8</v>
      </c>
      <c r="W12" s="3"/>
      <c r="X12" s="48">
        <v>-295.09999999999997</v>
      </c>
      <c r="Y12" s="3">
        <v>-235.9</v>
      </c>
      <c r="Z12" s="6">
        <v>-235.815935</v>
      </c>
      <c r="AA12" s="3">
        <v>138.5</v>
      </c>
      <c r="AB12" s="3"/>
      <c r="AC12" s="4" t="s">
        <v>703</v>
      </c>
      <c r="AE12" s="5" t="s">
        <v>833</v>
      </c>
      <c r="AF12" s="3">
        <v>11.4</v>
      </c>
      <c r="AG12" s="3"/>
      <c r="AH12" s="3">
        <v>41.3</v>
      </c>
      <c r="AI12" s="3"/>
      <c r="AJ12" s="7">
        <v>52.8</v>
      </c>
      <c r="AK12" s="7"/>
      <c r="AL12" s="4" t="s">
        <v>704</v>
      </c>
    </row>
    <row r="13" spans="1:38" ht="20.25" thickBot="1" x14ac:dyDescent="0.3">
      <c r="A13" s="47">
        <v>12</v>
      </c>
      <c r="B13" s="1" t="s">
        <v>3</v>
      </c>
      <c r="C13" s="2" t="s">
        <v>102</v>
      </c>
      <c r="E13" s="5" t="s">
        <v>833</v>
      </c>
      <c r="F13" s="3">
        <v>63</v>
      </c>
      <c r="G13" s="34">
        <v>97</v>
      </c>
      <c r="H13" s="4" t="s">
        <v>1023</v>
      </c>
      <c r="I13" s="3"/>
      <c r="K13" s="14" t="s">
        <v>897</v>
      </c>
      <c r="L13" s="15">
        <v>3262</v>
      </c>
      <c r="M13" s="15">
        <v>32.036000000000001</v>
      </c>
      <c r="N13" s="15">
        <v>9.1</v>
      </c>
      <c r="O13" s="49"/>
      <c r="P13" s="15" t="s">
        <v>370</v>
      </c>
      <c r="Q13" s="16" t="s">
        <v>1027</v>
      </c>
      <c r="S13" s="5" t="s">
        <v>357</v>
      </c>
      <c r="T13" s="3">
        <v>-35.4</v>
      </c>
      <c r="U13" s="3"/>
      <c r="V13" s="3">
        <v>97.9</v>
      </c>
      <c r="W13" s="3"/>
      <c r="X13" s="48">
        <v>-71.699999999999989</v>
      </c>
      <c r="Y13" s="3">
        <v>-14.048999999999999</v>
      </c>
      <c r="Z13" s="6">
        <v>-14.022645000000004</v>
      </c>
      <c r="AA13" s="3">
        <v>55.228999999999999</v>
      </c>
      <c r="AB13" s="3"/>
      <c r="AC13" s="4" t="s">
        <v>1162</v>
      </c>
      <c r="AE13" s="86" t="s">
        <v>465</v>
      </c>
      <c r="AF13" s="87"/>
      <c r="AG13" s="87"/>
      <c r="AH13" s="87"/>
      <c r="AI13" s="87"/>
      <c r="AJ13" s="87"/>
      <c r="AK13" s="87"/>
      <c r="AL13" s="88"/>
    </row>
    <row r="14" spans="1:38" ht="20.25" thickBot="1" x14ac:dyDescent="0.3">
      <c r="A14" s="47">
        <v>13</v>
      </c>
      <c r="B14" s="1" t="s">
        <v>6</v>
      </c>
      <c r="C14" s="2" t="s">
        <v>103</v>
      </c>
      <c r="E14" s="86" t="s">
        <v>465</v>
      </c>
      <c r="F14" s="87"/>
      <c r="G14" s="87"/>
      <c r="H14" s="88"/>
      <c r="I14" s="55"/>
      <c r="K14" s="5" t="s">
        <v>829</v>
      </c>
      <c r="L14" s="3">
        <v>1925</v>
      </c>
      <c r="M14" s="3">
        <v>7.8650000000000002</v>
      </c>
      <c r="N14" s="3"/>
      <c r="P14" s="3" t="s">
        <v>371</v>
      </c>
      <c r="Q14" s="4" t="s">
        <v>1026</v>
      </c>
      <c r="S14" s="5" t="s">
        <v>833</v>
      </c>
      <c r="T14" s="3">
        <v>-89.5</v>
      </c>
      <c r="U14" s="3"/>
      <c r="V14" s="3">
        <v>167.4</v>
      </c>
      <c r="W14" s="3"/>
      <c r="X14" s="48">
        <v>-225.29999999999995</v>
      </c>
      <c r="Y14" s="3">
        <v>-22.3</v>
      </c>
      <c r="Z14" s="6">
        <v>-22.326805000000022</v>
      </c>
      <c r="AA14" s="3"/>
      <c r="AB14" s="3"/>
      <c r="AC14" s="4" t="s">
        <v>1163</v>
      </c>
      <c r="AE14" s="5" t="s">
        <v>834</v>
      </c>
      <c r="AF14" s="3">
        <v>42.7</v>
      </c>
      <c r="AG14" s="3">
        <v>42.7</v>
      </c>
      <c r="AH14" s="3">
        <v>163.6</v>
      </c>
      <c r="AI14" s="3">
        <v>104.6</v>
      </c>
      <c r="AJ14" s="7">
        <v>206.3</v>
      </c>
      <c r="AK14" s="7">
        <v>147.30000000000001</v>
      </c>
      <c r="AL14" s="4" t="s">
        <v>1027</v>
      </c>
    </row>
    <row r="15" spans="1:38" ht="20.25" thickBot="1" x14ac:dyDescent="0.3">
      <c r="A15" s="47">
        <v>14</v>
      </c>
      <c r="B15" s="1" t="s">
        <v>104</v>
      </c>
      <c r="C15" s="2" t="s">
        <v>105</v>
      </c>
      <c r="E15" s="5" t="s">
        <v>834</v>
      </c>
      <c r="F15" s="3">
        <v>722</v>
      </c>
      <c r="G15" s="3">
        <v>1291</v>
      </c>
      <c r="H15" s="4" t="s">
        <v>1037</v>
      </c>
      <c r="I15" s="3"/>
      <c r="K15" s="14" t="s">
        <v>892</v>
      </c>
      <c r="L15" s="15">
        <v>3644</v>
      </c>
      <c r="M15" s="15">
        <v>21.741</v>
      </c>
      <c r="N15" s="15">
        <v>5.34</v>
      </c>
      <c r="O15" s="49"/>
      <c r="P15" s="15" t="s">
        <v>372</v>
      </c>
      <c r="Q15" s="16" t="s">
        <v>1027</v>
      </c>
      <c r="S15" s="86" t="s">
        <v>366</v>
      </c>
      <c r="T15" s="87"/>
      <c r="U15" s="87"/>
      <c r="V15" s="87"/>
      <c r="W15" s="87"/>
      <c r="X15" s="87"/>
      <c r="Y15" s="87"/>
      <c r="Z15" s="87"/>
      <c r="AA15" s="87"/>
      <c r="AB15" s="87"/>
      <c r="AC15" s="88"/>
      <c r="AE15" s="5" t="s">
        <v>835</v>
      </c>
      <c r="AF15" s="3"/>
      <c r="AG15" s="3"/>
      <c r="AH15" s="3"/>
      <c r="AI15" s="3"/>
      <c r="AJ15" s="3">
        <v>103.1</v>
      </c>
      <c r="AK15" s="3">
        <v>169.2</v>
      </c>
      <c r="AL15" s="4" t="s">
        <v>1027</v>
      </c>
    </row>
    <row r="16" spans="1:38" ht="19.5" x14ac:dyDescent="0.25">
      <c r="A16" s="47">
        <v>15</v>
      </c>
      <c r="B16" s="1" t="s">
        <v>106</v>
      </c>
      <c r="C16" s="2" t="s">
        <v>107</v>
      </c>
      <c r="E16" s="5" t="s">
        <v>836</v>
      </c>
      <c r="F16" s="3">
        <v>627</v>
      </c>
      <c r="G16" s="3"/>
      <c r="H16" s="4" t="s">
        <v>1023</v>
      </c>
      <c r="I16" s="3"/>
      <c r="K16" s="5" t="s">
        <v>828</v>
      </c>
      <c r="L16" s="3">
        <v>3770</v>
      </c>
      <c r="M16" s="3">
        <v>29.48</v>
      </c>
      <c r="N16" s="3">
        <v>7.04</v>
      </c>
      <c r="P16" s="3" t="s">
        <v>373</v>
      </c>
      <c r="Q16" s="4" t="s">
        <v>1026</v>
      </c>
      <c r="S16" s="5" t="s">
        <v>825</v>
      </c>
      <c r="T16" s="3">
        <v>-50</v>
      </c>
      <c r="U16" s="3"/>
      <c r="V16" s="3">
        <v>183.7</v>
      </c>
      <c r="W16" s="3"/>
      <c r="X16" s="48">
        <v>-71.5</v>
      </c>
      <c r="Y16" s="3">
        <v>-104.8</v>
      </c>
      <c r="Z16" s="6">
        <v>-28.682275000000001</v>
      </c>
      <c r="AA16" s="3">
        <v>91</v>
      </c>
      <c r="AB16" s="3"/>
      <c r="AC16" s="4" t="s">
        <v>1037</v>
      </c>
      <c r="AE16" s="5" t="s">
        <v>837</v>
      </c>
      <c r="AF16" s="3"/>
      <c r="AG16" s="3"/>
      <c r="AH16" s="3"/>
      <c r="AI16" s="3"/>
      <c r="AJ16" s="3">
        <v>101.5</v>
      </c>
      <c r="AK16" s="3">
        <v>168.4</v>
      </c>
      <c r="AL16" s="4" t="s">
        <v>1027</v>
      </c>
    </row>
    <row r="17" spans="1:38" ht="19.5" x14ac:dyDescent="0.25">
      <c r="A17" s="47">
        <v>16</v>
      </c>
      <c r="B17" s="1" t="s">
        <v>7</v>
      </c>
      <c r="C17" s="2" t="s">
        <v>108</v>
      </c>
      <c r="E17" s="5" t="s">
        <v>835</v>
      </c>
      <c r="F17" s="3">
        <v>437</v>
      </c>
      <c r="G17" s="3"/>
      <c r="H17" s="4" t="s">
        <v>1037</v>
      </c>
      <c r="I17" s="3"/>
      <c r="K17" s="14" t="s">
        <v>898</v>
      </c>
      <c r="L17" s="15">
        <v>2779</v>
      </c>
      <c r="M17" s="15">
        <v>19.861000000000001</v>
      </c>
      <c r="N17" s="15">
        <v>5.0199999999999996</v>
      </c>
      <c r="O17" s="49"/>
      <c r="P17" s="15" t="s">
        <v>374</v>
      </c>
      <c r="Q17" s="16" t="s">
        <v>1027</v>
      </c>
      <c r="S17" s="5" t="s">
        <v>827</v>
      </c>
      <c r="T17" s="3">
        <v>-57.9</v>
      </c>
      <c r="U17" s="3"/>
      <c r="V17" s="3">
        <v>224.4</v>
      </c>
      <c r="W17" s="3"/>
      <c r="X17" s="48">
        <v>-62.900000000000006</v>
      </c>
      <c r="Y17" s="3">
        <v>-124.8</v>
      </c>
      <c r="Z17" s="6">
        <v>-39.146364999999996</v>
      </c>
      <c r="AA17" s="3">
        <v>124.3</v>
      </c>
      <c r="AB17" s="3"/>
      <c r="AC17" s="4" t="s">
        <v>1027</v>
      </c>
      <c r="AE17" s="5" t="s">
        <v>838</v>
      </c>
      <c r="AF17" s="3"/>
      <c r="AG17" s="3">
        <v>40.200000000000003</v>
      </c>
      <c r="AH17" s="3"/>
      <c r="AI17" s="3"/>
      <c r="AJ17" s="3"/>
      <c r="AK17" s="3"/>
      <c r="AL17" s="4" t="s">
        <v>1027</v>
      </c>
    </row>
    <row r="18" spans="1:38" ht="19.5" x14ac:dyDescent="0.25">
      <c r="A18" s="47">
        <v>17</v>
      </c>
      <c r="B18" s="1" t="s">
        <v>8</v>
      </c>
      <c r="C18" s="2" t="s">
        <v>109</v>
      </c>
      <c r="E18" s="5" t="s">
        <v>839</v>
      </c>
      <c r="F18" s="34">
        <v>500</v>
      </c>
      <c r="G18" s="3"/>
      <c r="H18" s="4" t="s">
        <v>1023</v>
      </c>
      <c r="I18" s="3"/>
      <c r="K18" s="5" t="s">
        <v>830</v>
      </c>
      <c r="L18" s="3">
        <v>2530</v>
      </c>
      <c r="M18" s="3">
        <v>8.56</v>
      </c>
      <c r="N18" s="3"/>
      <c r="P18" s="3" t="s">
        <v>375</v>
      </c>
      <c r="Q18" s="4" t="s">
        <v>1026</v>
      </c>
      <c r="S18" s="5" t="s">
        <v>827</v>
      </c>
      <c r="T18" s="3">
        <v>-58.2</v>
      </c>
      <c r="U18" s="3"/>
      <c r="V18" s="3">
        <v>223.8</v>
      </c>
      <c r="W18" s="3"/>
      <c r="X18" s="48">
        <v>-63.499999999999972</v>
      </c>
      <c r="Y18" s="3">
        <v>-39.26</v>
      </c>
      <c r="Z18" s="6">
        <v>-39.267475000000005</v>
      </c>
      <c r="AA18" s="3">
        <v>124.29</v>
      </c>
      <c r="AB18" s="3"/>
      <c r="AC18" s="4" t="s">
        <v>1164</v>
      </c>
      <c r="AE18" s="5" t="s">
        <v>840</v>
      </c>
      <c r="AF18" s="3">
        <v>18.399999999999999</v>
      </c>
      <c r="AG18" s="3">
        <v>19.3</v>
      </c>
      <c r="AH18" s="3"/>
      <c r="AI18" s="3"/>
      <c r="AJ18" s="3"/>
      <c r="AK18" s="3"/>
      <c r="AL18" s="4" t="s">
        <v>1027</v>
      </c>
    </row>
    <row r="19" spans="1:38" ht="19.5" x14ac:dyDescent="0.25">
      <c r="A19" s="47">
        <v>18</v>
      </c>
      <c r="B19" s="1" t="s">
        <v>110</v>
      </c>
      <c r="C19" s="2" t="s">
        <v>111</v>
      </c>
      <c r="E19" s="5" t="s">
        <v>841</v>
      </c>
      <c r="F19" s="34">
        <v>400</v>
      </c>
      <c r="G19" s="3"/>
      <c r="H19" s="4" t="s">
        <v>1160</v>
      </c>
      <c r="I19" s="3"/>
      <c r="K19" s="14" t="s">
        <v>893</v>
      </c>
      <c r="L19" s="15">
        <v>4163</v>
      </c>
      <c r="M19" s="15">
        <v>19.472000000000001</v>
      </c>
      <c r="N19" s="15">
        <v>4.49</v>
      </c>
      <c r="O19" s="49"/>
      <c r="P19" s="15" t="s">
        <v>376</v>
      </c>
      <c r="Q19" s="16" t="s">
        <v>1027</v>
      </c>
      <c r="S19" s="5" t="s">
        <v>829</v>
      </c>
      <c r="T19" s="3">
        <v>-511.3</v>
      </c>
      <c r="U19" s="3"/>
      <c r="V19" s="3">
        <v>258.7</v>
      </c>
      <c r="W19" s="3"/>
      <c r="X19" s="48">
        <v>-238.7</v>
      </c>
      <c r="Y19" s="3">
        <v>-588.4</v>
      </c>
      <c r="Z19" s="6">
        <v>-440.131595</v>
      </c>
      <c r="AA19" s="3">
        <v>165.3</v>
      </c>
      <c r="AB19" s="3"/>
      <c r="AC19" s="4" t="s">
        <v>1027</v>
      </c>
      <c r="AE19" s="5" t="s">
        <v>81</v>
      </c>
      <c r="AF19" s="3">
        <v>13.2</v>
      </c>
      <c r="AG19" s="3">
        <v>18.100000000000001</v>
      </c>
      <c r="AH19" s="3">
        <v>171.7</v>
      </c>
      <c r="AI19" s="3">
        <v>93.6</v>
      </c>
      <c r="AJ19" s="7">
        <v>184.9</v>
      </c>
      <c r="AK19" s="7">
        <v>111.7</v>
      </c>
      <c r="AL19" s="4" t="s">
        <v>1027</v>
      </c>
    </row>
    <row r="20" spans="1:38" ht="20.25" thickBot="1" x14ac:dyDescent="0.3">
      <c r="A20" s="47">
        <v>19</v>
      </c>
      <c r="B20" s="1" t="s">
        <v>9</v>
      </c>
      <c r="C20" s="2" t="s">
        <v>112</v>
      </c>
      <c r="E20" s="5" t="s">
        <v>837</v>
      </c>
      <c r="F20" s="3">
        <v>317</v>
      </c>
      <c r="G20" s="3">
        <v>322</v>
      </c>
      <c r="H20" s="4" t="s">
        <v>1161</v>
      </c>
      <c r="I20" s="3"/>
      <c r="K20" s="5" t="s">
        <v>831</v>
      </c>
      <c r="L20" s="3">
        <v>3350</v>
      </c>
      <c r="M20" s="3">
        <v>8.51</v>
      </c>
      <c r="N20" s="3"/>
      <c r="P20" s="3" t="s">
        <v>377</v>
      </c>
      <c r="Q20" s="4" t="s">
        <v>1026</v>
      </c>
      <c r="S20" s="5" t="s">
        <v>829</v>
      </c>
      <c r="T20" s="3">
        <v>-511.29</v>
      </c>
      <c r="U20" s="3"/>
      <c r="V20" s="3">
        <v>258.74</v>
      </c>
      <c r="W20" s="3"/>
      <c r="X20" s="48">
        <v>-238.65999999999997</v>
      </c>
      <c r="Y20" s="3">
        <v>-440.12</v>
      </c>
      <c r="Z20" s="6">
        <v>-440.13352100000003</v>
      </c>
      <c r="AA20" s="3">
        <v>165.27</v>
      </c>
      <c r="AB20" s="3"/>
      <c r="AC20" s="4" t="s">
        <v>1144</v>
      </c>
      <c r="AE20" s="5" t="s">
        <v>842</v>
      </c>
      <c r="AF20" s="3">
        <v>37.299999999999997</v>
      </c>
      <c r="AG20" s="3">
        <v>44.3</v>
      </c>
      <c r="AH20" s="3">
        <v>118.9</v>
      </c>
      <c r="AI20" s="3">
        <v>96.2</v>
      </c>
      <c r="AJ20" s="7">
        <v>156.19999999999999</v>
      </c>
      <c r="AK20" s="7">
        <v>140.5</v>
      </c>
      <c r="AL20" s="4" t="s">
        <v>1027</v>
      </c>
    </row>
    <row r="21" spans="1:38" ht="20.25" thickBot="1" x14ac:dyDescent="0.3">
      <c r="A21" s="47">
        <v>20</v>
      </c>
      <c r="B21" s="1" t="s">
        <v>10</v>
      </c>
      <c r="C21" s="2" t="s">
        <v>113</v>
      </c>
      <c r="E21" s="5" t="s">
        <v>838</v>
      </c>
      <c r="F21" s="3">
        <v>194</v>
      </c>
      <c r="G21" s="3">
        <v>268</v>
      </c>
      <c r="H21" s="4" t="s">
        <v>1023</v>
      </c>
      <c r="I21" s="3"/>
      <c r="K21" s="14" t="s">
        <v>894</v>
      </c>
      <c r="L21" s="15">
        <v>8211</v>
      </c>
      <c r="M21" s="15">
        <v>58.024999999999999</v>
      </c>
      <c r="N21" s="15">
        <v>16.239999999999998</v>
      </c>
      <c r="O21" s="49"/>
      <c r="P21" s="15" t="s">
        <v>378</v>
      </c>
      <c r="Q21" s="16" t="s">
        <v>1027</v>
      </c>
      <c r="S21" s="5" t="s">
        <v>830</v>
      </c>
      <c r="T21" s="3">
        <v>-440.2</v>
      </c>
      <c r="U21" s="3"/>
      <c r="V21" s="3">
        <v>301.2</v>
      </c>
      <c r="W21" s="3"/>
      <c r="X21" s="48">
        <v>-302.25</v>
      </c>
      <c r="Y21" s="3">
        <v>-350.2</v>
      </c>
      <c r="Z21" s="6">
        <v>-350.08416249999999</v>
      </c>
      <c r="AA21" s="3">
        <v>159</v>
      </c>
      <c r="AB21" s="3"/>
      <c r="AC21" s="4" t="s">
        <v>1165</v>
      </c>
      <c r="AE21" s="86" t="s">
        <v>359</v>
      </c>
      <c r="AF21" s="87"/>
      <c r="AG21" s="87"/>
      <c r="AH21" s="87"/>
      <c r="AI21" s="87"/>
      <c r="AJ21" s="87"/>
      <c r="AK21" s="87"/>
      <c r="AL21" s="88"/>
    </row>
    <row r="22" spans="1:38" ht="20.25" thickBot="1" x14ac:dyDescent="0.3">
      <c r="A22" s="47">
        <v>21</v>
      </c>
      <c r="B22" s="1" t="s">
        <v>11</v>
      </c>
      <c r="C22" s="2" t="s">
        <v>114</v>
      </c>
      <c r="E22" s="5" t="s">
        <v>843</v>
      </c>
      <c r="F22" s="3"/>
      <c r="G22" s="3">
        <v>300</v>
      </c>
      <c r="H22" s="4" t="s">
        <v>1149</v>
      </c>
      <c r="I22" s="3"/>
      <c r="K22" s="86" t="s">
        <v>379</v>
      </c>
      <c r="L22" s="87"/>
      <c r="M22" s="87"/>
      <c r="N22" s="87"/>
      <c r="O22" s="87"/>
      <c r="P22" s="87"/>
      <c r="Q22" s="88"/>
      <c r="S22" s="5" t="s">
        <v>357</v>
      </c>
      <c r="T22" s="3">
        <v>-23.9</v>
      </c>
      <c r="U22" s="3"/>
      <c r="V22" s="3">
        <v>135.19999999999999</v>
      </c>
      <c r="W22" s="3"/>
      <c r="X22" s="48">
        <v>-34.400000000000006</v>
      </c>
      <c r="Y22" s="3">
        <v>-14</v>
      </c>
      <c r="Z22" s="6">
        <v>-13.64364</v>
      </c>
      <c r="AA22" s="3">
        <v>102.8</v>
      </c>
      <c r="AB22" s="3"/>
      <c r="AC22" s="4" t="s">
        <v>1162</v>
      </c>
      <c r="AE22" s="5" t="s">
        <v>844</v>
      </c>
      <c r="AF22" s="3">
        <v>67.400000000000006</v>
      </c>
      <c r="AG22" s="3">
        <v>54.3</v>
      </c>
      <c r="AH22" s="3">
        <v>150.4</v>
      </c>
      <c r="AI22" s="3">
        <v>110.6</v>
      </c>
      <c r="AJ22" s="7">
        <v>217.8</v>
      </c>
      <c r="AK22" s="7">
        <v>164.9</v>
      </c>
      <c r="AL22" s="4" t="s">
        <v>1027</v>
      </c>
    </row>
    <row r="23" spans="1:38" ht="20.25" thickBot="1" x14ac:dyDescent="0.3">
      <c r="A23" s="47">
        <v>22</v>
      </c>
      <c r="B23" s="1" t="s">
        <v>12</v>
      </c>
      <c r="C23" s="2" t="s">
        <v>115</v>
      </c>
      <c r="E23" s="5" t="s">
        <v>845</v>
      </c>
      <c r="F23" s="3"/>
      <c r="G23" s="3">
        <v>232</v>
      </c>
      <c r="H23" s="4" t="s">
        <v>1150</v>
      </c>
      <c r="I23" s="3"/>
      <c r="K23" s="14" t="s">
        <v>899</v>
      </c>
      <c r="L23" s="15">
        <v>783</v>
      </c>
      <c r="M23" s="15">
        <v>-5.8410000000000002</v>
      </c>
      <c r="N23" s="15">
        <v>-1.61</v>
      </c>
      <c r="O23" s="49"/>
      <c r="P23" s="15" t="s">
        <v>380</v>
      </c>
      <c r="Q23" s="16" t="s">
        <v>1027</v>
      </c>
      <c r="S23" s="86" t="s">
        <v>379</v>
      </c>
      <c r="T23" s="87"/>
      <c r="U23" s="87"/>
      <c r="V23" s="87"/>
      <c r="W23" s="87"/>
      <c r="X23" s="87"/>
      <c r="Y23" s="87"/>
      <c r="Z23" s="87"/>
      <c r="AA23" s="87"/>
      <c r="AB23" s="87"/>
      <c r="AC23" s="88"/>
      <c r="AE23" s="5" t="s">
        <v>846</v>
      </c>
      <c r="AF23" s="3">
        <v>31.5</v>
      </c>
      <c r="AG23" s="3">
        <v>31.7</v>
      </c>
      <c r="AH23" s="3">
        <v>200.1</v>
      </c>
      <c r="AI23" s="3">
        <v>113.7</v>
      </c>
      <c r="AJ23" s="7">
        <v>231.6</v>
      </c>
      <c r="AK23" s="7">
        <v>231.8</v>
      </c>
      <c r="AL23" s="4" t="s">
        <v>1027</v>
      </c>
    </row>
    <row r="24" spans="1:38" ht="19.5" x14ac:dyDescent="0.25">
      <c r="A24" s="47">
        <v>23</v>
      </c>
      <c r="B24" s="1" t="s">
        <v>13</v>
      </c>
      <c r="C24" s="2" t="s">
        <v>116</v>
      </c>
      <c r="E24" s="5" t="s">
        <v>847</v>
      </c>
      <c r="F24" s="34">
        <v>500</v>
      </c>
      <c r="G24" s="3"/>
      <c r="H24" s="4" t="s">
        <v>1118</v>
      </c>
      <c r="I24" s="3"/>
      <c r="K24" s="14" t="s">
        <v>900</v>
      </c>
      <c r="L24" s="15">
        <v>2831</v>
      </c>
      <c r="M24" s="15">
        <v>2.0030000000000001</v>
      </c>
      <c r="N24" s="15">
        <v>0.04</v>
      </c>
      <c r="O24" s="49"/>
      <c r="P24" s="15" t="s">
        <v>381</v>
      </c>
      <c r="Q24" s="16" t="s">
        <v>1027</v>
      </c>
      <c r="S24" s="5" t="s">
        <v>825</v>
      </c>
      <c r="T24" s="3">
        <v>-17.600000000000001</v>
      </c>
      <c r="U24" s="3"/>
      <c r="V24" s="3">
        <v>281.3</v>
      </c>
      <c r="W24" s="3"/>
      <c r="X24" s="48">
        <v>26.100000000000023</v>
      </c>
      <c r="Y24" s="3">
        <v>-101.4</v>
      </c>
      <c r="Z24" s="6">
        <v>-25.381715000000007</v>
      </c>
      <c r="AA24" s="3">
        <v>50.9</v>
      </c>
      <c r="AB24" s="3"/>
      <c r="AC24" s="4" t="s">
        <v>1027</v>
      </c>
      <c r="AE24" s="5" t="s">
        <v>848</v>
      </c>
      <c r="AF24" s="3">
        <v>38</v>
      </c>
      <c r="AG24" s="3"/>
      <c r="AH24" s="7">
        <v>137.1</v>
      </c>
      <c r="AI24" s="3"/>
      <c r="AJ24" s="7">
        <v>175.1</v>
      </c>
      <c r="AK24" s="7"/>
      <c r="AL24" s="4" t="s">
        <v>1142</v>
      </c>
    </row>
    <row r="25" spans="1:38" ht="19.5" x14ac:dyDescent="0.25">
      <c r="A25" s="47">
        <v>24</v>
      </c>
      <c r="B25" s="1" t="s">
        <v>14</v>
      </c>
      <c r="C25" s="2" t="s">
        <v>117</v>
      </c>
      <c r="E25" s="5" t="s">
        <v>849</v>
      </c>
      <c r="F25" s="83">
        <v>450</v>
      </c>
      <c r="G25" s="3">
        <v>717</v>
      </c>
      <c r="H25" s="4" t="s">
        <v>1023</v>
      </c>
      <c r="I25" s="3"/>
      <c r="K25" s="14" t="s">
        <v>901</v>
      </c>
      <c r="L25" s="15">
        <v>587</v>
      </c>
      <c r="M25" s="15">
        <v>-11.537000000000001</v>
      </c>
      <c r="N25" s="15">
        <v>-3.37</v>
      </c>
      <c r="O25" s="49"/>
      <c r="P25" s="15" t="s">
        <v>382</v>
      </c>
      <c r="Q25" s="16" t="s">
        <v>1027</v>
      </c>
      <c r="S25" s="5" t="s">
        <v>827</v>
      </c>
      <c r="T25" s="3">
        <v>-16.7</v>
      </c>
      <c r="U25" s="3"/>
      <c r="V25" s="3">
        <v>327.2</v>
      </c>
      <c r="W25" s="3"/>
      <c r="X25" s="48">
        <v>39.900000000000006</v>
      </c>
      <c r="Y25" s="3">
        <v>-114.3</v>
      </c>
      <c r="Z25" s="6">
        <v>-28.596185000000002</v>
      </c>
      <c r="AA25" s="3">
        <v>73</v>
      </c>
      <c r="AB25" s="3"/>
      <c r="AC25" s="4" t="s">
        <v>1027</v>
      </c>
      <c r="AE25" s="5" t="s">
        <v>850</v>
      </c>
      <c r="AF25" s="3">
        <v>58</v>
      </c>
      <c r="AG25" s="3">
        <v>51.3</v>
      </c>
      <c r="AH25" s="3"/>
      <c r="AI25" s="3">
        <v>91.2</v>
      </c>
      <c r="AJ25" s="7"/>
      <c r="AK25" s="7">
        <v>142.5</v>
      </c>
      <c r="AL25" s="4" t="s">
        <v>1027</v>
      </c>
    </row>
    <row r="26" spans="1:38" ht="19.5" x14ac:dyDescent="0.25">
      <c r="A26" s="47">
        <v>25</v>
      </c>
      <c r="B26" s="1" t="s">
        <v>15</v>
      </c>
      <c r="C26" s="2" t="s">
        <v>118</v>
      </c>
      <c r="E26" s="5" t="s">
        <v>840</v>
      </c>
      <c r="F26" s="3">
        <v>679</v>
      </c>
      <c r="G26" s="3"/>
      <c r="H26" s="4" t="s">
        <v>1023</v>
      </c>
      <c r="I26" s="3"/>
      <c r="K26" s="14" t="s">
        <v>902</v>
      </c>
      <c r="L26" s="15">
        <v>3868</v>
      </c>
      <c r="M26" s="15">
        <v>4.7140000000000004</v>
      </c>
      <c r="N26" s="15">
        <v>0.5</v>
      </c>
      <c r="O26" s="49"/>
      <c r="P26" s="15" t="s">
        <v>381</v>
      </c>
      <c r="Q26" s="16" t="s">
        <v>1027</v>
      </c>
      <c r="S26" s="5" t="s">
        <v>851</v>
      </c>
      <c r="T26" s="3">
        <v>-33.5</v>
      </c>
      <c r="U26" s="3"/>
      <c r="V26" s="3">
        <v>295.7</v>
      </c>
      <c r="W26" s="3"/>
      <c r="X26" s="48">
        <v>30.199999999999989</v>
      </c>
      <c r="Y26" s="3">
        <v>-121.6</v>
      </c>
      <c r="Z26" s="6">
        <v>-42.504129999999996</v>
      </c>
      <c r="AA26" s="3">
        <v>53.7</v>
      </c>
      <c r="AB26" s="3"/>
      <c r="AC26" s="4" t="s">
        <v>1027</v>
      </c>
      <c r="AE26" s="5" t="s">
        <v>850</v>
      </c>
      <c r="AF26" s="3">
        <v>55.7</v>
      </c>
      <c r="AG26" s="3"/>
      <c r="AH26" s="7">
        <v>284.60000000000002</v>
      </c>
      <c r="AI26" s="3"/>
      <c r="AJ26" s="83">
        <v>340.3</v>
      </c>
      <c r="AK26" s="7"/>
      <c r="AL26" s="4" t="s">
        <v>1142</v>
      </c>
    </row>
    <row r="27" spans="1:38" ht="19.5" x14ac:dyDescent="0.25">
      <c r="A27" s="47">
        <v>26</v>
      </c>
      <c r="B27" s="1" t="s">
        <v>16</v>
      </c>
      <c r="C27" s="2" t="s">
        <v>119</v>
      </c>
      <c r="E27" s="5" t="s">
        <v>81</v>
      </c>
      <c r="F27" s="3">
        <v>455</v>
      </c>
      <c r="G27" s="3">
        <v>1547</v>
      </c>
      <c r="H27" s="4" t="s">
        <v>1023</v>
      </c>
      <c r="I27" s="3"/>
      <c r="K27" s="14" t="s">
        <v>891</v>
      </c>
      <c r="L27" s="15">
        <v>1967</v>
      </c>
      <c r="M27" s="15">
        <v>8.3859999999999992</v>
      </c>
      <c r="N27" s="15">
        <v>1.24</v>
      </c>
      <c r="O27" s="49"/>
      <c r="P27" s="15" t="s">
        <v>383</v>
      </c>
      <c r="Q27" s="16" t="s">
        <v>1027</v>
      </c>
      <c r="S27" s="5" t="s">
        <v>851</v>
      </c>
      <c r="T27" s="3">
        <v>-33.5</v>
      </c>
      <c r="U27" s="3"/>
      <c r="V27" s="3">
        <v>295.7</v>
      </c>
      <c r="W27" s="3"/>
      <c r="X27" s="48">
        <v>30.199999999999989</v>
      </c>
      <c r="Y27" s="3">
        <v>-42.5</v>
      </c>
      <c r="Z27" s="6">
        <v>-42.504129999999996</v>
      </c>
      <c r="AA27" s="3">
        <v>53.5</v>
      </c>
      <c r="AB27" s="3"/>
      <c r="AC27" s="4" t="s">
        <v>1166</v>
      </c>
      <c r="AE27" s="5" t="s">
        <v>852</v>
      </c>
      <c r="AF27" s="3">
        <v>38.299999999999997</v>
      </c>
      <c r="AG27" s="3"/>
      <c r="AH27" s="7">
        <v>197.2</v>
      </c>
      <c r="AI27" s="3"/>
      <c r="AJ27" s="83">
        <v>235.5</v>
      </c>
      <c r="AK27" s="7"/>
      <c r="AL27" s="4" t="s">
        <v>1142</v>
      </c>
    </row>
    <row r="28" spans="1:38" ht="20.25" thickBot="1" x14ac:dyDescent="0.3">
      <c r="A28" s="47">
        <v>27</v>
      </c>
      <c r="B28" s="1" t="s">
        <v>17</v>
      </c>
      <c r="C28" s="2" t="s">
        <v>120</v>
      </c>
      <c r="E28" s="5" t="s">
        <v>842</v>
      </c>
      <c r="F28" s="3">
        <v>568</v>
      </c>
      <c r="G28" s="3">
        <v>964</v>
      </c>
      <c r="H28" s="4" t="s">
        <v>1023</v>
      </c>
      <c r="I28" s="3"/>
      <c r="K28" s="14" t="s">
        <v>897</v>
      </c>
      <c r="L28" s="15">
        <v>7251</v>
      </c>
      <c r="M28" s="15">
        <v>6.4349999999999996</v>
      </c>
      <c r="N28" s="15">
        <v>0.73</v>
      </c>
      <c r="O28" s="49"/>
      <c r="P28" s="15" t="s">
        <v>384</v>
      </c>
      <c r="Q28" s="16" t="s">
        <v>1027</v>
      </c>
      <c r="S28" s="5" t="s">
        <v>826</v>
      </c>
      <c r="T28" s="3">
        <v>-197.9</v>
      </c>
      <c r="U28" s="3"/>
      <c r="V28" s="3">
        <v>305.89999999999998</v>
      </c>
      <c r="W28" s="3"/>
      <c r="X28" s="48">
        <v>31.599999999999994</v>
      </c>
      <c r="Y28" s="3">
        <v>-289.10000000000002</v>
      </c>
      <c r="Z28" s="6">
        <v>-207.32154</v>
      </c>
      <c r="AA28" s="3">
        <v>54.6</v>
      </c>
      <c r="AB28" s="3"/>
      <c r="AC28" s="4" t="s">
        <v>1027</v>
      </c>
      <c r="AE28" s="5" t="s">
        <v>853</v>
      </c>
      <c r="AF28" s="3">
        <v>45.2</v>
      </c>
      <c r="AG28" s="3">
        <v>41.8</v>
      </c>
      <c r="AH28" s="3"/>
      <c r="AI28" s="3">
        <v>97.8</v>
      </c>
      <c r="AJ28" s="7"/>
      <c r="AK28" s="7">
        <v>139.6</v>
      </c>
      <c r="AL28" s="4" t="s">
        <v>1027</v>
      </c>
    </row>
    <row r="29" spans="1:38" ht="20.25" thickBot="1" x14ac:dyDescent="0.3">
      <c r="A29" s="47">
        <v>28</v>
      </c>
      <c r="B29" s="1" t="s">
        <v>18</v>
      </c>
      <c r="C29" s="2" t="s">
        <v>121</v>
      </c>
      <c r="E29" s="86" t="s">
        <v>359</v>
      </c>
      <c r="F29" s="87"/>
      <c r="G29" s="87"/>
      <c r="H29" s="88"/>
      <c r="I29" s="55"/>
      <c r="K29" s="14" t="s">
        <v>903</v>
      </c>
      <c r="L29" s="15">
        <v>1017</v>
      </c>
      <c r="M29" s="15">
        <v>-10.387</v>
      </c>
      <c r="N29" s="15">
        <v>-4.34</v>
      </c>
      <c r="O29" s="49"/>
      <c r="P29" s="15" t="s">
        <v>385</v>
      </c>
      <c r="Q29" s="16" t="s">
        <v>1027</v>
      </c>
      <c r="S29" s="5" t="s">
        <v>826</v>
      </c>
      <c r="T29" s="3">
        <v>-197.94499999999999</v>
      </c>
      <c r="U29" s="3"/>
      <c r="V29" s="3">
        <v>305.85500000000002</v>
      </c>
      <c r="W29" s="3"/>
      <c r="X29" s="48">
        <v>31.555000000000035</v>
      </c>
      <c r="Y29" s="3">
        <v>-207.35</v>
      </c>
      <c r="Z29" s="6">
        <v>-207.35312325000001</v>
      </c>
      <c r="AA29" s="3">
        <v>54.631999999999998</v>
      </c>
      <c r="AB29" s="3"/>
      <c r="AC29" s="4" t="s">
        <v>1144</v>
      </c>
      <c r="AE29" s="5" t="s">
        <v>853</v>
      </c>
      <c r="AF29" s="3">
        <v>55.5</v>
      </c>
      <c r="AG29" s="3"/>
      <c r="AH29" s="7">
        <v>275.60000000000002</v>
      </c>
      <c r="AI29" s="3"/>
      <c r="AJ29" s="83">
        <v>331.1</v>
      </c>
      <c r="AK29" s="7"/>
      <c r="AL29" s="4" t="s">
        <v>1142</v>
      </c>
    </row>
    <row r="30" spans="1:38" ht="19.5" x14ac:dyDescent="0.25">
      <c r="A30" s="47">
        <v>29</v>
      </c>
      <c r="B30" s="1" t="s">
        <v>19</v>
      </c>
      <c r="C30" s="2" t="s">
        <v>122</v>
      </c>
      <c r="E30" s="5" t="s">
        <v>844</v>
      </c>
      <c r="F30" s="3">
        <v>967</v>
      </c>
      <c r="G30" s="3">
        <v>1086</v>
      </c>
      <c r="H30" s="4" t="s">
        <v>1037</v>
      </c>
      <c r="I30" s="3"/>
      <c r="K30" s="14" t="s">
        <v>904</v>
      </c>
      <c r="L30" s="15">
        <v>2349</v>
      </c>
      <c r="M30" s="15">
        <v>5.9290000000000003</v>
      </c>
      <c r="N30" s="15">
        <v>0.57999999999999996</v>
      </c>
      <c r="O30" s="49"/>
      <c r="P30" s="15" t="s">
        <v>386</v>
      </c>
      <c r="Q30" s="16" t="s">
        <v>1027</v>
      </c>
      <c r="S30" s="5" t="s">
        <v>829</v>
      </c>
      <c r="T30" s="3">
        <v>-471.5</v>
      </c>
      <c r="U30" s="3"/>
      <c r="V30" s="3">
        <v>365</v>
      </c>
      <c r="W30" s="3"/>
      <c r="X30" s="48">
        <v>-132.39999999999998</v>
      </c>
      <c r="Y30" s="3">
        <v>-580.29999999999995</v>
      </c>
      <c r="Z30" s="6">
        <v>-432.02494000000002</v>
      </c>
      <c r="AA30" s="3">
        <v>98.4</v>
      </c>
      <c r="AB30" s="3"/>
      <c r="AC30" s="4" t="s">
        <v>1027</v>
      </c>
      <c r="AE30" s="5" t="s">
        <v>854</v>
      </c>
      <c r="AF30" s="3">
        <v>38.700000000000003</v>
      </c>
      <c r="AG30" s="3"/>
      <c r="AH30" s="7">
        <v>277.2</v>
      </c>
      <c r="AI30" s="3"/>
      <c r="AJ30" s="83">
        <v>315.89999999999998</v>
      </c>
      <c r="AK30" s="7"/>
      <c r="AL30" s="4" t="s">
        <v>1142</v>
      </c>
    </row>
    <row r="31" spans="1:38" ht="19.5" x14ac:dyDescent="0.25">
      <c r="A31" s="47">
        <v>30</v>
      </c>
      <c r="B31" s="1" t="s">
        <v>123</v>
      </c>
      <c r="C31" s="2" t="s">
        <v>124</v>
      </c>
      <c r="E31" s="5" t="s">
        <v>846</v>
      </c>
      <c r="F31" s="3">
        <v>721</v>
      </c>
      <c r="G31" s="3">
        <v>1482</v>
      </c>
      <c r="H31" s="4" t="s">
        <v>1023</v>
      </c>
      <c r="I31" s="3"/>
      <c r="K31" s="14" t="s">
        <v>893</v>
      </c>
      <c r="L31" s="15">
        <v>6562</v>
      </c>
      <c r="M31" s="15">
        <v>0.89900000000000002</v>
      </c>
      <c r="N31" s="15">
        <v>-0.21</v>
      </c>
      <c r="O31" s="49"/>
      <c r="P31" s="15" t="s">
        <v>387</v>
      </c>
      <c r="Q31" s="16" t="s">
        <v>1027</v>
      </c>
      <c r="S31" s="5" t="s">
        <v>829</v>
      </c>
      <c r="T31" s="3">
        <v>-471.54</v>
      </c>
      <c r="U31" s="3"/>
      <c r="V31" s="3">
        <v>364.95</v>
      </c>
      <c r="W31" s="3"/>
      <c r="X31" s="48">
        <v>-132.44999999999999</v>
      </c>
      <c r="Y31" s="3">
        <v>-432.04</v>
      </c>
      <c r="Z31" s="6">
        <v>-432.05003250000004</v>
      </c>
      <c r="AA31" s="3">
        <v>98.45</v>
      </c>
      <c r="AB31" s="3"/>
      <c r="AC31" s="4" t="s">
        <v>1144</v>
      </c>
      <c r="AE31" s="5" t="s">
        <v>855</v>
      </c>
      <c r="AF31" s="3">
        <v>50.6</v>
      </c>
      <c r="AG31" s="3">
        <v>47.8</v>
      </c>
      <c r="AH31" s="3"/>
      <c r="AI31" s="3">
        <v>105.1</v>
      </c>
      <c r="AJ31" s="7"/>
      <c r="AK31" s="7">
        <v>152.9</v>
      </c>
      <c r="AL31" s="4" t="s">
        <v>1027</v>
      </c>
    </row>
    <row r="32" spans="1:38" ht="20.25" thickBot="1" x14ac:dyDescent="0.3">
      <c r="A32" s="47">
        <v>31</v>
      </c>
      <c r="B32" s="1" t="s">
        <v>125</v>
      </c>
      <c r="C32" s="2" t="s">
        <v>126</v>
      </c>
      <c r="E32" s="5" t="s">
        <v>850</v>
      </c>
      <c r="F32" s="3">
        <v>858</v>
      </c>
      <c r="G32" s="3">
        <v>1750</v>
      </c>
      <c r="H32" s="4" t="s">
        <v>1160</v>
      </c>
      <c r="I32" s="3"/>
      <c r="K32" s="14" t="s">
        <v>894</v>
      </c>
      <c r="L32" s="15">
        <v>2452</v>
      </c>
      <c r="M32" s="15">
        <v>3.4340000000000002</v>
      </c>
      <c r="N32" s="15">
        <v>0.05</v>
      </c>
      <c r="O32" s="49"/>
      <c r="P32" s="15" t="s">
        <v>388</v>
      </c>
      <c r="Q32" s="16" t="s">
        <v>1027</v>
      </c>
      <c r="S32" s="5" t="s">
        <v>828</v>
      </c>
      <c r="T32" s="3">
        <v>-313.10000000000002</v>
      </c>
      <c r="U32" s="3"/>
      <c r="V32" s="3">
        <v>339.1</v>
      </c>
      <c r="W32" s="3"/>
      <c r="X32" s="48">
        <v>-41.249999999999943</v>
      </c>
      <c r="Y32" s="3">
        <v>-412.2</v>
      </c>
      <c r="Z32" s="6">
        <v>-300.80131249999999</v>
      </c>
      <c r="AA32" s="3">
        <v>76.8</v>
      </c>
      <c r="AB32" s="3"/>
      <c r="AC32" s="4" t="s">
        <v>1027</v>
      </c>
      <c r="AE32" s="5" t="s">
        <v>856</v>
      </c>
      <c r="AF32" s="3">
        <v>39</v>
      </c>
      <c r="AG32" s="3"/>
      <c r="AH32" s="7">
        <v>298.7</v>
      </c>
      <c r="AI32" s="3"/>
      <c r="AJ32" s="83">
        <v>337.7</v>
      </c>
      <c r="AK32" s="7"/>
      <c r="AL32" s="4" t="s">
        <v>1142</v>
      </c>
    </row>
    <row r="33" spans="1:38" ht="20.25" thickBot="1" x14ac:dyDescent="0.3">
      <c r="A33" s="47">
        <v>32</v>
      </c>
      <c r="B33" s="1" t="s">
        <v>127</v>
      </c>
      <c r="C33" s="2" t="s">
        <v>128</v>
      </c>
      <c r="E33" s="5" t="s">
        <v>853</v>
      </c>
      <c r="F33" s="3">
        <v>807</v>
      </c>
      <c r="G33" s="3">
        <v>1730</v>
      </c>
      <c r="H33" s="4" t="s">
        <v>1118</v>
      </c>
      <c r="I33" s="3"/>
      <c r="K33" s="86" t="s">
        <v>389</v>
      </c>
      <c r="L33" s="87"/>
      <c r="M33" s="87"/>
      <c r="N33" s="87"/>
      <c r="O33" s="87"/>
      <c r="P33" s="87"/>
      <c r="Q33" s="88"/>
      <c r="S33" s="5" t="s">
        <v>828</v>
      </c>
      <c r="T33" s="3">
        <v>-313.8</v>
      </c>
      <c r="U33" s="3"/>
      <c r="V33" s="3">
        <v>337.7</v>
      </c>
      <c r="W33" s="3"/>
      <c r="X33" s="48">
        <v>-42.649999999999977</v>
      </c>
      <c r="Y33" s="3">
        <v>-301.2</v>
      </c>
      <c r="Z33" s="6">
        <v>-301.08390250000002</v>
      </c>
      <c r="AA33" s="3">
        <v>76.7</v>
      </c>
      <c r="AB33" s="3"/>
      <c r="AC33" s="4" t="s">
        <v>1156</v>
      </c>
      <c r="AE33" s="5" t="s">
        <v>857</v>
      </c>
      <c r="AF33" s="3">
        <v>50.2</v>
      </c>
      <c r="AG33" s="3">
        <v>48.7</v>
      </c>
      <c r="AH33" s="3"/>
      <c r="AI33" s="3">
        <v>98.7</v>
      </c>
      <c r="AJ33" s="7"/>
      <c r="AK33" s="7">
        <v>147.4</v>
      </c>
      <c r="AL33" s="4" t="s">
        <v>1027</v>
      </c>
    </row>
    <row r="34" spans="1:38" ht="19.5" x14ac:dyDescent="0.25">
      <c r="A34" s="47">
        <v>33</v>
      </c>
      <c r="B34" s="1" t="s">
        <v>129</v>
      </c>
      <c r="C34" s="2" t="s">
        <v>130</v>
      </c>
      <c r="E34" s="5" t="s">
        <v>855</v>
      </c>
      <c r="F34" s="3">
        <v>786</v>
      </c>
      <c r="G34" s="3">
        <v>1700</v>
      </c>
      <c r="H34" s="4" t="s">
        <v>1024</v>
      </c>
      <c r="I34" s="3"/>
      <c r="K34" s="14" t="s">
        <v>905</v>
      </c>
      <c r="L34" s="17">
        <v>12761</v>
      </c>
      <c r="M34" s="15">
        <v>17.489999999999998</v>
      </c>
      <c r="N34" s="15">
        <v>2.66</v>
      </c>
      <c r="O34" s="49"/>
      <c r="P34" s="15" t="s">
        <v>390</v>
      </c>
      <c r="Q34" s="16" t="s">
        <v>1027</v>
      </c>
      <c r="S34" s="5" t="s">
        <v>830</v>
      </c>
      <c r="T34" s="3">
        <v>-399.4</v>
      </c>
      <c r="U34" s="3"/>
      <c r="V34" s="3">
        <v>401.8</v>
      </c>
      <c r="W34" s="3"/>
      <c r="X34" s="48">
        <v>-201.64999999999998</v>
      </c>
      <c r="Y34" s="3">
        <v>-519.20000000000005</v>
      </c>
      <c r="Z34" s="6">
        <v>-339.2780525</v>
      </c>
      <c r="AA34" s="3">
        <v>112.6</v>
      </c>
      <c r="AB34" s="3"/>
      <c r="AC34" s="4" t="s">
        <v>1027</v>
      </c>
      <c r="AE34" s="5" t="s">
        <v>857</v>
      </c>
      <c r="AF34" s="3">
        <v>48.1</v>
      </c>
      <c r="AG34" s="3"/>
      <c r="AH34" s="7">
        <v>283.7</v>
      </c>
      <c r="AI34" s="3"/>
      <c r="AJ34" s="83">
        <v>331.8</v>
      </c>
      <c r="AK34" s="7"/>
      <c r="AL34" s="4" t="s">
        <v>1142</v>
      </c>
    </row>
    <row r="35" spans="1:38" ht="19.5" x14ac:dyDescent="0.25">
      <c r="A35" s="47">
        <v>34</v>
      </c>
      <c r="B35" s="1" t="s">
        <v>20</v>
      </c>
      <c r="C35" s="2" t="s">
        <v>131</v>
      </c>
      <c r="E35" s="5" t="s">
        <v>857</v>
      </c>
      <c r="F35" s="3">
        <v>759</v>
      </c>
      <c r="G35" s="3">
        <v>1600</v>
      </c>
      <c r="H35" s="4" t="s">
        <v>1023</v>
      </c>
      <c r="I35" s="3"/>
      <c r="K35" s="5" t="s">
        <v>834</v>
      </c>
      <c r="L35" s="3">
        <v>8500</v>
      </c>
      <c r="M35" s="3">
        <v>16.61</v>
      </c>
      <c r="N35" s="3">
        <v>1.5</v>
      </c>
      <c r="P35" s="3" t="s">
        <v>391</v>
      </c>
      <c r="Q35" s="4" t="s">
        <v>1026</v>
      </c>
      <c r="S35" s="5" t="s">
        <v>830</v>
      </c>
      <c r="T35" s="3">
        <v>-388.82</v>
      </c>
      <c r="U35" s="3"/>
      <c r="V35" s="3">
        <v>401.77</v>
      </c>
      <c r="W35" s="3"/>
      <c r="X35" s="48">
        <v>-201.68</v>
      </c>
      <c r="Y35" s="3">
        <v>-328.73</v>
      </c>
      <c r="Z35" s="6">
        <v>-328.68910800000003</v>
      </c>
      <c r="AA35" s="3">
        <v>120.92</v>
      </c>
      <c r="AB35" s="3"/>
      <c r="AC35" s="4" t="s">
        <v>1166</v>
      </c>
      <c r="AE35" s="5" t="s">
        <v>858</v>
      </c>
      <c r="AF35" s="3">
        <v>39.4</v>
      </c>
      <c r="AG35" s="3"/>
      <c r="AH35" s="7">
        <v>298.2</v>
      </c>
      <c r="AI35" s="3"/>
      <c r="AJ35" s="83">
        <v>337.6</v>
      </c>
      <c r="AK35" s="7"/>
      <c r="AL35" s="4" t="s">
        <v>1142</v>
      </c>
    </row>
    <row r="36" spans="1:38" ht="19.5" x14ac:dyDescent="0.25">
      <c r="A36" s="47">
        <v>35</v>
      </c>
      <c r="B36" s="1" t="s">
        <v>132</v>
      </c>
      <c r="C36" s="2" t="s">
        <v>133</v>
      </c>
      <c r="E36" s="5" t="s">
        <v>859</v>
      </c>
      <c r="F36" s="3">
        <v>655</v>
      </c>
      <c r="G36" s="3">
        <v>1670</v>
      </c>
      <c r="H36" s="4" t="s">
        <v>1160</v>
      </c>
      <c r="I36" s="3"/>
      <c r="K36" s="14" t="s">
        <v>906</v>
      </c>
      <c r="L36" s="15">
        <v>6979</v>
      </c>
      <c r="M36" s="15">
        <v>23.643999999999998</v>
      </c>
      <c r="N36" s="15">
        <v>4.8600000000000003</v>
      </c>
      <c r="O36" s="49"/>
      <c r="P36" s="15" t="s">
        <v>392</v>
      </c>
      <c r="Q36" s="16" t="s">
        <v>1027</v>
      </c>
      <c r="S36" s="5" t="s">
        <v>831</v>
      </c>
      <c r="T36" s="3">
        <v>-113</v>
      </c>
      <c r="U36" s="3"/>
      <c r="V36" s="3">
        <v>305.7</v>
      </c>
      <c r="W36" s="3"/>
      <c r="X36" s="48">
        <v>32.900000000000006</v>
      </c>
      <c r="Y36" s="3">
        <v>-122.822</v>
      </c>
      <c r="Z36" s="6">
        <v>-122.809135</v>
      </c>
      <c r="AA36" s="3">
        <v>54.345999999999997</v>
      </c>
      <c r="AB36" s="3"/>
      <c r="AC36" s="4" t="s">
        <v>703</v>
      </c>
      <c r="AE36" s="5" t="s">
        <v>859</v>
      </c>
      <c r="AF36" s="3">
        <v>47.8</v>
      </c>
      <c r="AG36" s="3"/>
      <c r="AH36" s="7">
        <v>284.2</v>
      </c>
      <c r="AI36" s="3"/>
      <c r="AJ36" s="83">
        <v>332</v>
      </c>
      <c r="AK36" s="7"/>
      <c r="AL36" s="4" t="s">
        <v>1142</v>
      </c>
    </row>
    <row r="37" spans="1:38" ht="20.25" thickBot="1" x14ac:dyDescent="0.3">
      <c r="A37" s="47">
        <v>36</v>
      </c>
      <c r="B37" s="1" t="s">
        <v>134</v>
      </c>
      <c r="C37" s="2" t="s">
        <v>135</v>
      </c>
      <c r="E37" s="5" t="s">
        <v>860</v>
      </c>
      <c r="F37" s="3">
        <v>858</v>
      </c>
      <c r="G37" s="3">
        <v>1960</v>
      </c>
      <c r="H37" s="4" t="s">
        <v>1027</v>
      </c>
      <c r="I37" s="3"/>
      <c r="K37" s="14" t="s">
        <v>907</v>
      </c>
      <c r="L37" s="15">
        <v>6134</v>
      </c>
      <c r="M37" s="15">
        <v>17.869</v>
      </c>
      <c r="N37" s="15">
        <v>2.8</v>
      </c>
      <c r="O37" s="49"/>
      <c r="P37" s="15" t="s">
        <v>393</v>
      </c>
      <c r="Q37" s="16" t="s">
        <v>1027</v>
      </c>
      <c r="S37" s="5" t="s">
        <v>357</v>
      </c>
      <c r="T37" s="3">
        <v>17.100000000000001</v>
      </c>
      <c r="U37" s="3"/>
      <c r="V37" s="3">
        <v>247.6</v>
      </c>
      <c r="W37" s="3"/>
      <c r="X37" s="48">
        <v>78.000000000000014</v>
      </c>
      <c r="Y37" s="3">
        <v>-5.7</v>
      </c>
      <c r="Z37" s="6">
        <v>-6.1557000000000004</v>
      </c>
      <c r="AA37" s="3">
        <v>35.5</v>
      </c>
      <c r="AB37" s="3"/>
      <c r="AC37" s="4" t="s">
        <v>1162</v>
      </c>
      <c r="AE37" s="5" t="s">
        <v>860</v>
      </c>
      <c r="AF37" s="3">
        <v>14.2</v>
      </c>
      <c r="AG37" s="3">
        <v>14</v>
      </c>
      <c r="AH37" s="7">
        <v>324.5</v>
      </c>
      <c r="AI37" s="3">
        <v>101.3</v>
      </c>
      <c r="AJ37" s="83">
        <v>338.7</v>
      </c>
      <c r="AK37" s="7">
        <v>115.3</v>
      </c>
      <c r="AL37" s="4" t="s">
        <v>1175</v>
      </c>
    </row>
    <row r="38" spans="1:38" ht="20.25" thickBot="1" x14ac:dyDescent="0.3">
      <c r="A38" s="47">
        <v>37</v>
      </c>
      <c r="B38" s="1" t="s">
        <v>21</v>
      </c>
      <c r="C38" s="2" t="s">
        <v>136</v>
      </c>
      <c r="E38" s="5" t="s">
        <v>861</v>
      </c>
      <c r="F38" s="3">
        <v>682</v>
      </c>
      <c r="G38" s="3"/>
      <c r="H38" s="4" t="s">
        <v>1023</v>
      </c>
      <c r="I38" s="3"/>
      <c r="K38" s="14" t="s">
        <v>908</v>
      </c>
      <c r="L38" s="17">
        <v>10792</v>
      </c>
      <c r="M38" s="15">
        <v>31.381</v>
      </c>
      <c r="N38" s="15">
        <v>7.3</v>
      </c>
      <c r="O38" s="49"/>
      <c r="P38" s="15" t="s">
        <v>394</v>
      </c>
      <c r="Q38" s="16" t="s">
        <v>1027</v>
      </c>
      <c r="S38" s="86" t="s">
        <v>462</v>
      </c>
      <c r="T38" s="87"/>
      <c r="U38" s="87"/>
      <c r="V38" s="87"/>
      <c r="W38" s="87"/>
      <c r="X38" s="87"/>
      <c r="Y38" s="87"/>
      <c r="Z38" s="87"/>
      <c r="AA38" s="87"/>
      <c r="AB38" s="87"/>
      <c r="AC38" s="88"/>
      <c r="AE38" s="5" t="s">
        <v>861</v>
      </c>
      <c r="AF38" s="3">
        <v>46</v>
      </c>
      <c r="AG38" s="3">
        <v>48.4</v>
      </c>
      <c r="AH38" s="3"/>
      <c r="AI38" s="3"/>
      <c r="AJ38" s="3"/>
      <c r="AK38" s="3"/>
      <c r="AL38" s="4" t="s">
        <v>1027</v>
      </c>
    </row>
    <row r="39" spans="1:38" ht="19.5" x14ac:dyDescent="0.25">
      <c r="A39" s="47">
        <v>38</v>
      </c>
      <c r="B39" s="1" t="s">
        <v>22</v>
      </c>
      <c r="C39" s="2" t="s">
        <v>137</v>
      </c>
      <c r="E39" s="5" t="s">
        <v>862</v>
      </c>
      <c r="F39" s="3">
        <v>731</v>
      </c>
      <c r="G39" s="3"/>
      <c r="H39" s="4" t="s">
        <v>1023</v>
      </c>
      <c r="I39" s="3"/>
      <c r="K39" s="14" t="s">
        <v>909</v>
      </c>
      <c r="L39" s="17">
        <v>12630</v>
      </c>
      <c r="M39" s="15">
        <v>55.648000000000003</v>
      </c>
      <c r="N39" s="15">
        <v>14.16</v>
      </c>
      <c r="O39" s="49"/>
      <c r="P39" s="15" t="s">
        <v>395</v>
      </c>
      <c r="Q39" s="16" t="s">
        <v>1027</v>
      </c>
      <c r="S39" s="5" t="s">
        <v>834</v>
      </c>
      <c r="T39" s="3">
        <v>-502</v>
      </c>
      <c r="U39" s="3"/>
      <c r="V39" s="3"/>
      <c r="W39" s="3"/>
      <c r="Y39" s="3"/>
      <c r="Z39" s="3"/>
      <c r="AA39" s="3"/>
      <c r="AB39" s="3"/>
      <c r="AC39" s="4" t="s">
        <v>1023</v>
      </c>
      <c r="AE39" s="5" t="s">
        <v>861</v>
      </c>
      <c r="AF39" s="3">
        <v>47.6</v>
      </c>
      <c r="AG39" s="3"/>
      <c r="AH39" s="7">
        <v>267.39999999999998</v>
      </c>
      <c r="AI39" s="3"/>
      <c r="AJ39" s="3">
        <v>315</v>
      </c>
      <c r="AK39" s="3"/>
      <c r="AL39" s="4" t="s">
        <v>1142</v>
      </c>
    </row>
    <row r="40" spans="1:38" ht="19.5" x14ac:dyDescent="0.25">
      <c r="A40" s="47">
        <v>39</v>
      </c>
      <c r="B40" s="1" t="s">
        <v>23</v>
      </c>
      <c r="C40" s="2" t="s">
        <v>138</v>
      </c>
      <c r="E40" s="5" t="s">
        <v>863</v>
      </c>
      <c r="F40" s="3">
        <v>623</v>
      </c>
      <c r="G40" s="34" t="s">
        <v>360</v>
      </c>
      <c r="H40" s="4" t="s">
        <v>1024</v>
      </c>
      <c r="I40" s="3"/>
      <c r="K40" s="14" t="s">
        <v>910</v>
      </c>
      <c r="L40" s="15">
        <v>6279</v>
      </c>
      <c r="M40" s="15">
        <v>20.785</v>
      </c>
      <c r="N40" s="15">
        <v>3.73</v>
      </c>
      <c r="O40" s="49"/>
      <c r="P40" s="15" t="s">
        <v>396</v>
      </c>
      <c r="Q40" s="16" t="s">
        <v>1027</v>
      </c>
      <c r="S40" s="5" t="s">
        <v>834</v>
      </c>
      <c r="T40" s="3">
        <v>-431</v>
      </c>
      <c r="U40" s="3"/>
      <c r="V40" s="3">
        <v>110</v>
      </c>
      <c r="W40" s="3"/>
      <c r="X40" s="48">
        <v>-152.1</v>
      </c>
      <c r="Y40" s="3">
        <v>-463.8</v>
      </c>
      <c r="Z40" s="6">
        <v>-385.651385</v>
      </c>
      <c r="AA40" s="3">
        <v>72.599999999999994</v>
      </c>
      <c r="AB40" s="3"/>
      <c r="AC40" s="4" t="s">
        <v>1027</v>
      </c>
      <c r="AE40" s="5" t="s">
        <v>862</v>
      </c>
      <c r="AF40" s="3">
        <v>23</v>
      </c>
      <c r="AG40" s="3"/>
      <c r="AH40" s="7">
        <v>320.7</v>
      </c>
      <c r="AI40" s="3"/>
      <c r="AJ40" s="3">
        <v>343.7</v>
      </c>
      <c r="AK40" s="3"/>
      <c r="AL40" s="4" t="s">
        <v>1142</v>
      </c>
    </row>
    <row r="41" spans="1:38" ht="19.5" x14ac:dyDescent="0.25">
      <c r="A41" s="47">
        <v>40</v>
      </c>
      <c r="B41" s="1" t="s">
        <v>24</v>
      </c>
      <c r="C41" s="2" t="s">
        <v>139</v>
      </c>
      <c r="E41" s="5" t="s">
        <v>864</v>
      </c>
      <c r="F41" s="3">
        <v>602</v>
      </c>
      <c r="G41" s="3">
        <v>1580</v>
      </c>
      <c r="H41" s="4" t="s">
        <v>1024</v>
      </c>
      <c r="I41" s="3"/>
      <c r="K41" s="14" t="s">
        <v>911</v>
      </c>
      <c r="L41" s="15">
        <v>4978</v>
      </c>
      <c r="M41" s="15">
        <v>22.315000000000001</v>
      </c>
      <c r="N41" s="15">
        <v>4.79</v>
      </c>
      <c r="O41" s="49"/>
      <c r="P41" s="15" t="s">
        <v>397</v>
      </c>
      <c r="Q41" s="16" t="s">
        <v>1027</v>
      </c>
      <c r="S41" s="5" t="s">
        <v>834</v>
      </c>
      <c r="T41" s="3">
        <v>-431</v>
      </c>
      <c r="U41" s="3"/>
      <c r="V41" s="3">
        <v>110</v>
      </c>
      <c r="W41" s="3"/>
      <c r="X41" s="48">
        <v>-152.1</v>
      </c>
      <c r="Y41" s="3">
        <v>-385.7</v>
      </c>
      <c r="Z41" s="6">
        <v>-385.651385</v>
      </c>
      <c r="AA41" s="3">
        <v>72.599999999999994</v>
      </c>
      <c r="AB41" s="3"/>
      <c r="AC41" s="4" t="s">
        <v>1162</v>
      </c>
      <c r="AE41" s="5" t="s">
        <v>863</v>
      </c>
      <c r="AF41" s="3">
        <v>51</v>
      </c>
      <c r="AG41" s="3">
        <v>56.9</v>
      </c>
      <c r="AH41" s="3"/>
      <c r="AI41" s="3"/>
      <c r="AJ41" s="3"/>
      <c r="AK41" s="3"/>
      <c r="AL41" s="4" t="s">
        <v>1027</v>
      </c>
    </row>
    <row r="42" spans="1:38" ht="19.5" x14ac:dyDescent="0.25">
      <c r="A42" s="47">
        <v>41</v>
      </c>
      <c r="B42" s="1" t="s">
        <v>25</v>
      </c>
      <c r="C42" s="2" t="s">
        <v>140</v>
      </c>
      <c r="E42" s="5" t="s">
        <v>865</v>
      </c>
      <c r="F42" s="3">
        <v>582</v>
      </c>
      <c r="G42" s="3">
        <v>1596</v>
      </c>
      <c r="H42" s="4" t="s">
        <v>1037</v>
      </c>
      <c r="I42" s="3"/>
      <c r="K42" s="5" t="s">
        <v>838</v>
      </c>
      <c r="L42" s="3">
        <v>5210</v>
      </c>
      <c r="M42" s="3">
        <v>13.1</v>
      </c>
      <c r="N42" s="3"/>
      <c r="P42" s="3" t="s">
        <v>398</v>
      </c>
      <c r="Q42" s="4" t="s">
        <v>1026</v>
      </c>
      <c r="S42" s="5" t="s">
        <v>836</v>
      </c>
      <c r="T42" s="3">
        <v>-711.9</v>
      </c>
      <c r="U42" s="3"/>
      <c r="V42" s="3">
        <v>145.9</v>
      </c>
      <c r="W42" s="3"/>
      <c r="X42" s="48">
        <v>-227.74999999999997</v>
      </c>
      <c r="Y42" s="3">
        <v>-755.4</v>
      </c>
      <c r="Z42" s="6">
        <v>-643.99633749999998</v>
      </c>
      <c r="AA42" s="3">
        <v>96.2</v>
      </c>
      <c r="AB42" s="3"/>
      <c r="AC42" s="4" t="s">
        <v>1027</v>
      </c>
      <c r="AE42" s="5" t="s">
        <v>863</v>
      </c>
      <c r="AF42" s="3">
        <v>45</v>
      </c>
      <c r="AG42" s="3"/>
      <c r="AH42" s="7">
        <v>230</v>
      </c>
      <c r="AI42" s="3"/>
      <c r="AJ42" s="3">
        <v>275</v>
      </c>
      <c r="AK42" s="3"/>
      <c r="AL42" s="4" t="s">
        <v>1142</v>
      </c>
    </row>
    <row r="43" spans="1:38" ht="19.5" x14ac:dyDescent="0.25">
      <c r="A43" s="47">
        <v>42</v>
      </c>
      <c r="B43" s="1" t="s">
        <v>26</v>
      </c>
      <c r="C43" s="2" t="s">
        <v>141</v>
      </c>
      <c r="E43" s="5" t="s">
        <v>866</v>
      </c>
      <c r="F43" s="3">
        <v>718</v>
      </c>
      <c r="G43" s="3">
        <v>1530</v>
      </c>
      <c r="H43" s="4" t="s">
        <v>1023</v>
      </c>
      <c r="I43" s="3"/>
      <c r="K43" s="14" t="s">
        <v>912</v>
      </c>
      <c r="L43" s="15">
        <v>8870</v>
      </c>
      <c r="M43" s="15">
        <v>15.8</v>
      </c>
      <c r="N43" s="15">
        <v>2.59</v>
      </c>
      <c r="O43" s="49"/>
      <c r="P43" s="15" t="s">
        <v>399</v>
      </c>
      <c r="Q43" s="16" t="s">
        <v>1027</v>
      </c>
      <c r="S43" s="5" t="s">
        <v>836</v>
      </c>
      <c r="T43" s="3">
        <v>-714.2</v>
      </c>
      <c r="U43" s="3"/>
      <c r="V43" s="3">
        <v>145.80000000000001</v>
      </c>
      <c r="W43" s="3"/>
      <c r="X43" s="48">
        <v>-227.84999999999997</v>
      </c>
      <c r="Y43" s="3">
        <v>-646.29999999999995</v>
      </c>
      <c r="Z43" s="6">
        <v>-646.26652249999995</v>
      </c>
      <c r="AA43" s="3">
        <v>96.2</v>
      </c>
      <c r="AB43" s="3"/>
      <c r="AC43" s="4" t="s">
        <v>1162</v>
      </c>
      <c r="AE43" s="5" t="s">
        <v>867</v>
      </c>
      <c r="AF43" s="3">
        <v>40.6</v>
      </c>
      <c r="AG43" s="3"/>
      <c r="AH43" s="7">
        <v>133.1</v>
      </c>
      <c r="AI43" s="3"/>
      <c r="AJ43" s="3">
        <v>173.7</v>
      </c>
      <c r="AK43" s="3"/>
      <c r="AL43" s="4" t="s">
        <v>1142</v>
      </c>
    </row>
    <row r="44" spans="1:38" ht="19.5" x14ac:dyDescent="0.25">
      <c r="A44" s="47">
        <v>43</v>
      </c>
      <c r="B44" s="1" t="s">
        <v>27</v>
      </c>
      <c r="C44" s="2" t="s">
        <v>142</v>
      </c>
      <c r="E44" s="5" t="s">
        <v>868</v>
      </c>
      <c r="F44" s="3">
        <v>720</v>
      </c>
      <c r="G44" s="3">
        <v>1500</v>
      </c>
      <c r="H44" s="4" t="s">
        <v>1023</v>
      </c>
      <c r="I44" s="3"/>
      <c r="K44" s="5" t="s">
        <v>847</v>
      </c>
      <c r="L44" s="8">
        <v>16750</v>
      </c>
      <c r="M44" s="3">
        <v>30.53</v>
      </c>
      <c r="N44" s="3">
        <v>4.63</v>
      </c>
      <c r="P44" s="3" t="s">
        <v>400</v>
      </c>
      <c r="Q44" s="4" t="s">
        <v>1026</v>
      </c>
      <c r="S44" s="5" t="s">
        <v>835</v>
      </c>
      <c r="T44" s="3">
        <v>-980.5</v>
      </c>
      <c r="U44" s="3"/>
      <c r="V44" s="3">
        <v>181.6</v>
      </c>
      <c r="W44" s="3"/>
      <c r="X44" s="48">
        <v>-303.60000000000002</v>
      </c>
      <c r="Y44" s="3">
        <v>-889.9</v>
      </c>
      <c r="Z44" s="6">
        <v>-889.98166000000003</v>
      </c>
      <c r="AA44" s="3">
        <v>119.8</v>
      </c>
      <c r="AB44" s="3"/>
      <c r="AC44" s="4" t="s">
        <v>1023</v>
      </c>
      <c r="AE44" s="5" t="s">
        <v>864</v>
      </c>
      <c r="AF44" s="3">
        <v>40.700000000000003</v>
      </c>
      <c r="AG44" s="3">
        <v>46.5</v>
      </c>
      <c r="AH44" s="3"/>
      <c r="AI44" s="3">
        <v>102.9</v>
      </c>
      <c r="AJ44" s="7"/>
      <c r="AK44" s="7">
        <v>149.4</v>
      </c>
      <c r="AL44" s="4" t="s">
        <v>1027</v>
      </c>
    </row>
    <row r="45" spans="1:38" ht="19.5" x14ac:dyDescent="0.25">
      <c r="A45" s="47">
        <v>44</v>
      </c>
      <c r="B45" s="1" t="s">
        <v>28</v>
      </c>
      <c r="C45" s="2" t="s">
        <v>143</v>
      </c>
      <c r="E45" s="5" t="s">
        <v>869</v>
      </c>
      <c r="F45" s="3">
        <v>776</v>
      </c>
      <c r="G45" s="3">
        <v>1477</v>
      </c>
      <c r="H45" s="4" t="s">
        <v>1037</v>
      </c>
      <c r="I45" s="3"/>
      <c r="K45" s="14" t="s">
        <v>913</v>
      </c>
      <c r="L45" s="17">
        <v>10151</v>
      </c>
      <c r="M45" s="15">
        <v>18.376999999999999</v>
      </c>
      <c r="N45" s="15">
        <v>3.26</v>
      </c>
      <c r="O45" s="49"/>
      <c r="P45" s="15" t="s">
        <v>401</v>
      </c>
      <c r="Q45" s="16" t="s">
        <v>1027</v>
      </c>
      <c r="S45" s="5" t="s">
        <v>835</v>
      </c>
      <c r="T45" s="3">
        <v>-980.5</v>
      </c>
      <c r="U45" s="3"/>
      <c r="V45" s="3">
        <v>181.6</v>
      </c>
      <c r="W45" s="3"/>
      <c r="X45" s="48">
        <v>-303.60000000000002</v>
      </c>
      <c r="Y45" s="3">
        <v>-1034.7</v>
      </c>
      <c r="Z45" s="6">
        <v>-889.98166000000003</v>
      </c>
      <c r="AA45" s="3">
        <v>119.9</v>
      </c>
      <c r="AB45" s="3"/>
      <c r="AC45" s="4" t="s">
        <v>1027</v>
      </c>
      <c r="AE45" s="5" t="s">
        <v>864</v>
      </c>
      <c r="AF45" s="3">
        <v>40.6</v>
      </c>
      <c r="AG45" s="3"/>
      <c r="AH45" s="7">
        <v>272.89999999999998</v>
      </c>
      <c r="AI45" s="3"/>
      <c r="AJ45" s="83">
        <v>313.5</v>
      </c>
      <c r="AK45" s="7"/>
      <c r="AL45" s="4" t="s">
        <v>1142</v>
      </c>
    </row>
    <row r="46" spans="1:38" ht="19.5" x14ac:dyDescent="0.25">
      <c r="A46" s="47">
        <v>45</v>
      </c>
      <c r="B46" s="1" t="s">
        <v>29</v>
      </c>
      <c r="C46" s="2" t="s">
        <v>144</v>
      </c>
      <c r="E46" s="5" t="s">
        <v>870</v>
      </c>
      <c r="F46" s="3">
        <v>845</v>
      </c>
      <c r="G46" s="3">
        <v>1527</v>
      </c>
      <c r="H46" s="4" t="s">
        <v>1037</v>
      </c>
      <c r="I46" s="3"/>
      <c r="K46" s="14" t="s">
        <v>914</v>
      </c>
      <c r="L46" s="15">
        <v>9418</v>
      </c>
      <c r="M46" s="15">
        <v>15.215</v>
      </c>
      <c r="N46" s="15">
        <v>2.37</v>
      </c>
      <c r="O46" s="49"/>
      <c r="P46" s="15" t="s">
        <v>402</v>
      </c>
      <c r="Q46" s="16" t="s">
        <v>1027</v>
      </c>
      <c r="S46" s="5" t="s">
        <v>839</v>
      </c>
      <c r="T46" s="3">
        <v>-279.7</v>
      </c>
      <c r="U46" s="3"/>
      <c r="V46" s="3">
        <v>116.3</v>
      </c>
      <c r="W46" s="3"/>
      <c r="X46" s="48">
        <v>-135.5</v>
      </c>
      <c r="Y46" s="3">
        <v>-314.39999999999998</v>
      </c>
      <c r="Z46" s="6">
        <v>-239.30067499999998</v>
      </c>
      <c r="AA46" s="3">
        <v>74.599999999999994</v>
      </c>
      <c r="AB46" s="3"/>
      <c r="AC46" s="4" t="s">
        <v>1027</v>
      </c>
      <c r="AE46" s="5" t="s">
        <v>871</v>
      </c>
      <c r="AF46" s="3">
        <v>35</v>
      </c>
      <c r="AG46" s="3"/>
      <c r="AH46" s="7">
        <v>253.2</v>
      </c>
      <c r="AI46" s="3"/>
      <c r="AJ46" s="83">
        <v>288.2</v>
      </c>
      <c r="AK46" s="7"/>
      <c r="AL46" s="4" t="s">
        <v>1142</v>
      </c>
    </row>
    <row r="47" spans="1:38" ht="19.5" x14ac:dyDescent="0.25">
      <c r="A47" s="47">
        <v>46</v>
      </c>
      <c r="B47" s="1" t="s">
        <v>30</v>
      </c>
      <c r="C47" s="2" t="s">
        <v>145</v>
      </c>
      <c r="E47" s="5" t="s">
        <v>872</v>
      </c>
      <c r="F47" s="3">
        <v>721</v>
      </c>
      <c r="G47" s="3">
        <v>1927</v>
      </c>
      <c r="H47" s="4" t="s">
        <v>1037</v>
      </c>
      <c r="I47" s="3"/>
      <c r="K47" s="5" t="s">
        <v>81</v>
      </c>
      <c r="L47" s="8">
        <v>11830</v>
      </c>
      <c r="M47" s="3">
        <v>12.39</v>
      </c>
      <c r="N47" s="3">
        <v>0.3</v>
      </c>
      <c r="O47" s="3">
        <v>-1.02</v>
      </c>
      <c r="P47" s="3" t="s">
        <v>403</v>
      </c>
      <c r="Q47" s="4" t="s">
        <v>1026</v>
      </c>
      <c r="S47" s="5" t="s">
        <v>841</v>
      </c>
      <c r="T47" s="3">
        <v>-428.1</v>
      </c>
      <c r="U47" s="3"/>
      <c r="V47" s="3">
        <v>124.7</v>
      </c>
      <c r="W47" s="3"/>
      <c r="X47" s="48">
        <v>-238.64999999999998</v>
      </c>
      <c r="Y47" s="3">
        <v>-465.3</v>
      </c>
      <c r="Z47" s="6">
        <v>-356.94650250000001</v>
      </c>
      <c r="AA47" s="3">
        <v>94.8</v>
      </c>
      <c r="AB47" s="3"/>
      <c r="AC47" s="4" t="s">
        <v>1027</v>
      </c>
      <c r="AE47" s="5" t="s">
        <v>865</v>
      </c>
      <c r="AF47" s="3">
        <v>25</v>
      </c>
      <c r="AG47" s="3">
        <v>29.3</v>
      </c>
      <c r="AH47" s="3">
        <v>194.9</v>
      </c>
      <c r="AI47" s="3">
        <v>104.3</v>
      </c>
      <c r="AJ47" s="7">
        <v>219.9</v>
      </c>
      <c r="AK47" s="7">
        <v>133.6</v>
      </c>
      <c r="AL47" s="4" t="s">
        <v>1027</v>
      </c>
    </row>
    <row r="48" spans="1:38" ht="19.5" x14ac:dyDescent="0.25">
      <c r="A48" s="47">
        <v>47</v>
      </c>
      <c r="B48" s="1" t="s">
        <v>31</v>
      </c>
      <c r="C48" s="2" t="s">
        <v>146</v>
      </c>
      <c r="E48" s="5" t="s">
        <v>873</v>
      </c>
      <c r="F48" s="3">
        <v>854</v>
      </c>
      <c r="G48" s="34">
        <v>1300</v>
      </c>
      <c r="H48" s="4" t="s">
        <v>1037</v>
      </c>
      <c r="I48" s="3"/>
      <c r="K48" s="14" t="s">
        <v>915</v>
      </c>
      <c r="L48" s="17">
        <v>10179</v>
      </c>
      <c r="M48" s="15">
        <v>17.689</v>
      </c>
      <c r="N48" s="15">
        <v>2.79</v>
      </c>
      <c r="O48" s="49"/>
      <c r="P48" s="15" t="s">
        <v>404</v>
      </c>
      <c r="Q48" s="16" t="s">
        <v>1027</v>
      </c>
      <c r="S48" s="5" t="s">
        <v>837</v>
      </c>
      <c r="T48" s="3">
        <v>-494.7</v>
      </c>
      <c r="U48" s="3"/>
      <c r="V48" s="3">
        <v>182.9</v>
      </c>
      <c r="W48" s="3"/>
      <c r="X48" s="48">
        <v>-292</v>
      </c>
      <c r="Y48" s="3">
        <v>-549.20000000000005</v>
      </c>
      <c r="Z48" s="6">
        <v>-407.64019999999999</v>
      </c>
      <c r="AA48" s="3">
        <v>124.4</v>
      </c>
      <c r="AB48" s="3"/>
      <c r="AC48" s="4" t="s">
        <v>1027</v>
      </c>
      <c r="AE48" s="5" t="s">
        <v>865</v>
      </c>
      <c r="AF48" s="3">
        <v>33.4</v>
      </c>
      <c r="AG48" s="3"/>
      <c r="AH48" s="7">
        <v>274.89999999999998</v>
      </c>
      <c r="AI48" s="3"/>
      <c r="AJ48" s="83">
        <v>308.3</v>
      </c>
      <c r="AK48" s="7"/>
      <c r="AL48" s="4" t="s">
        <v>1142</v>
      </c>
    </row>
    <row r="49" spans="1:38" ht="20.25" thickBot="1" x14ac:dyDescent="0.3">
      <c r="A49" s="47">
        <v>48</v>
      </c>
      <c r="B49" s="1" t="s">
        <v>32</v>
      </c>
      <c r="C49" s="2" t="s">
        <v>147</v>
      </c>
      <c r="E49" s="9" t="s">
        <v>874</v>
      </c>
      <c r="F49" s="10">
        <v>925</v>
      </c>
      <c r="G49" s="10">
        <v>1477</v>
      </c>
      <c r="H49" s="12" t="s">
        <v>1037</v>
      </c>
      <c r="I49" s="3"/>
      <c r="K49" s="5" t="s">
        <v>842</v>
      </c>
      <c r="L49" s="3">
        <v>9270</v>
      </c>
      <c r="M49" s="3">
        <v>17.46</v>
      </c>
      <c r="N49" s="3">
        <v>2.11</v>
      </c>
      <c r="P49" s="3" t="s">
        <v>405</v>
      </c>
      <c r="Q49" s="4" t="s">
        <v>1026</v>
      </c>
      <c r="S49" s="5" t="s">
        <v>837</v>
      </c>
      <c r="T49" s="3">
        <v>-477</v>
      </c>
      <c r="U49" s="3"/>
      <c r="V49" s="3">
        <v>223.8</v>
      </c>
      <c r="W49" s="3"/>
      <c r="X49" s="48">
        <v>-251.09999999999997</v>
      </c>
      <c r="Y49" s="3">
        <v>-402.2</v>
      </c>
      <c r="Z49" s="6">
        <v>-402.13453500000003</v>
      </c>
      <c r="AA49" s="3">
        <v>129.69999999999999</v>
      </c>
      <c r="AB49" s="3"/>
      <c r="AC49" s="4" t="s">
        <v>1162</v>
      </c>
      <c r="AE49" s="5" t="s">
        <v>875</v>
      </c>
      <c r="AF49" s="3">
        <v>34.1</v>
      </c>
      <c r="AG49" s="3"/>
      <c r="AH49" s="7">
        <v>292.60000000000002</v>
      </c>
      <c r="AI49" s="3"/>
      <c r="AJ49" s="83">
        <v>326.7</v>
      </c>
      <c r="AK49" s="7"/>
      <c r="AL49" s="4" t="s">
        <v>1142</v>
      </c>
    </row>
    <row r="50" spans="1:38" ht="20.25" thickBot="1" x14ac:dyDescent="0.3">
      <c r="A50" s="47">
        <v>49</v>
      </c>
      <c r="B50" s="1" t="s">
        <v>148</v>
      </c>
      <c r="C50" s="2" t="s">
        <v>149</v>
      </c>
      <c r="K50" s="86" t="s">
        <v>406</v>
      </c>
      <c r="L50" s="87"/>
      <c r="M50" s="87"/>
      <c r="N50" s="87"/>
      <c r="O50" s="87"/>
      <c r="P50" s="87"/>
      <c r="Q50" s="88"/>
      <c r="S50" s="5" t="s">
        <v>838</v>
      </c>
      <c r="T50" s="3">
        <v>-527.1</v>
      </c>
      <c r="U50" s="3"/>
      <c r="V50" s="3">
        <v>238.5</v>
      </c>
      <c r="W50" s="3"/>
      <c r="X50" s="48">
        <v>-347.95</v>
      </c>
      <c r="Y50" s="3">
        <v>-598.20000000000005</v>
      </c>
      <c r="Z50" s="6">
        <v>-423.35870750000004</v>
      </c>
      <c r="AA50" s="3">
        <v>155.5</v>
      </c>
      <c r="AB50" s="3"/>
      <c r="AC50" s="4" t="s">
        <v>1027</v>
      </c>
      <c r="AE50" s="5" t="s">
        <v>866</v>
      </c>
      <c r="AF50" s="3">
        <v>43.9</v>
      </c>
      <c r="AG50" s="3">
        <v>47.5</v>
      </c>
      <c r="AH50" s="3">
        <v>209.5</v>
      </c>
      <c r="AI50" s="3">
        <v>115.7</v>
      </c>
      <c r="AJ50" s="7">
        <v>253.4</v>
      </c>
      <c r="AK50" s="7">
        <v>163.19999999999999</v>
      </c>
      <c r="AL50" s="4" t="s">
        <v>1027</v>
      </c>
    </row>
    <row r="51" spans="1:38" ht="20.25" thickBot="1" x14ac:dyDescent="0.3">
      <c r="A51" s="47">
        <v>50</v>
      </c>
      <c r="B51" s="1" t="s">
        <v>33</v>
      </c>
      <c r="C51" s="2" t="s">
        <v>150</v>
      </c>
      <c r="E51" s="86" t="s">
        <v>702</v>
      </c>
      <c r="F51" s="87"/>
      <c r="G51" s="87"/>
      <c r="H51" s="87"/>
      <c r="I51" s="88"/>
      <c r="K51" s="14" t="s">
        <v>905</v>
      </c>
      <c r="L51" s="17">
        <v>10851</v>
      </c>
      <c r="M51" s="15">
        <v>17.831</v>
      </c>
      <c r="N51" s="15">
        <v>3.41</v>
      </c>
      <c r="O51" s="49"/>
      <c r="P51" s="15" t="s">
        <v>407</v>
      </c>
      <c r="Q51" s="16" t="s">
        <v>1027</v>
      </c>
      <c r="S51" s="5" t="s">
        <v>838</v>
      </c>
      <c r="T51" s="3">
        <v>-527.20000000000005</v>
      </c>
      <c r="U51" s="3"/>
      <c r="V51" s="3">
        <v>238.5</v>
      </c>
      <c r="W51" s="3"/>
      <c r="X51" s="48">
        <v>-347.95</v>
      </c>
      <c r="Y51" s="3">
        <v>-423.5</v>
      </c>
      <c r="Z51" s="6">
        <v>-423.4587075</v>
      </c>
      <c r="AA51" s="3">
        <v>155.6</v>
      </c>
      <c r="AB51" s="3"/>
      <c r="AC51" s="4" t="s">
        <v>1162</v>
      </c>
      <c r="AE51" s="5" t="s">
        <v>866</v>
      </c>
      <c r="AF51" s="3">
        <v>24.2</v>
      </c>
      <c r="AG51" s="3"/>
      <c r="AH51" s="7">
        <v>276.89999999999998</v>
      </c>
      <c r="AI51" s="3"/>
      <c r="AJ51" s="83">
        <v>300.89999999999998</v>
      </c>
      <c r="AK51" s="7"/>
      <c r="AL51" s="4" t="s">
        <v>1142</v>
      </c>
    </row>
    <row r="52" spans="1:38" ht="20.25" thickBot="1" x14ac:dyDescent="0.3">
      <c r="A52" s="47">
        <v>51</v>
      </c>
      <c r="B52" s="1" t="s">
        <v>34</v>
      </c>
      <c r="C52" s="2" t="s">
        <v>151</v>
      </c>
      <c r="E52" s="37" t="s">
        <v>585</v>
      </c>
      <c r="F52" s="86" t="s">
        <v>566</v>
      </c>
      <c r="G52" s="87"/>
      <c r="H52" s="87"/>
      <c r="I52" s="88"/>
      <c r="K52" s="5" t="s">
        <v>834</v>
      </c>
      <c r="L52" s="3">
        <v>8440</v>
      </c>
      <c r="M52" s="3">
        <v>26.37</v>
      </c>
      <c r="N52" s="3">
        <v>5.03</v>
      </c>
      <c r="P52" s="3" t="s">
        <v>408</v>
      </c>
      <c r="Q52" s="4" t="s">
        <v>1026</v>
      </c>
      <c r="S52" s="5" t="s">
        <v>876</v>
      </c>
      <c r="T52" s="3">
        <v>-523</v>
      </c>
      <c r="U52" s="3"/>
      <c r="V52" s="3">
        <v>255.2</v>
      </c>
      <c r="W52" s="3"/>
      <c r="X52" s="48">
        <v>-442.79999999999995</v>
      </c>
      <c r="Y52" s="3">
        <v>-391</v>
      </c>
      <c r="Z52" s="6">
        <v>-390.97918000000004</v>
      </c>
      <c r="AA52" s="3">
        <v>175.3</v>
      </c>
      <c r="AB52" s="3"/>
      <c r="AC52" s="4" t="s">
        <v>1162</v>
      </c>
      <c r="AE52" s="5" t="s">
        <v>877</v>
      </c>
      <c r="AF52" s="3">
        <v>33.299999999999997</v>
      </c>
      <c r="AG52" s="3"/>
      <c r="AH52" s="7">
        <v>270.3</v>
      </c>
      <c r="AI52" s="3"/>
      <c r="AJ52" s="83">
        <v>303.60000000000002</v>
      </c>
      <c r="AK52" s="7"/>
      <c r="AL52" s="4" t="s">
        <v>1142</v>
      </c>
    </row>
    <row r="53" spans="1:38" ht="20.25" thickBot="1" x14ac:dyDescent="0.3">
      <c r="A53" s="47">
        <v>52</v>
      </c>
      <c r="B53" s="1" t="s">
        <v>35</v>
      </c>
      <c r="C53" s="2" t="s">
        <v>152</v>
      </c>
      <c r="E53" s="38" t="s">
        <v>701</v>
      </c>
      <c r="F53" s="106" t="s">
        <v>590</v>
      </c>
      <c r="G53" s="107"/>
      <c r="H53" s="107"/>
      <c r="I53" s="108"/>
      <c r="K53" s="14" t="s">
        <v>914</v>
      </c>
      <c r="L53" s="15">
        <v>8765</v>
      </c>
      <c r="M53" s="15">
        <v>16.818999999999999</v>
      </c>
      <c r="N53" s="15">
        <v>3.14</v>
      </c>
      <c r="O53" s="49"/>
      <c r="P53" s="15" t="s">
        <v>409</v>
      </c>
      <c r="Q53" s="16" t="s">
        <v>1027</v>
      </c>
      <c r="S53" s="5" t="s">
        <v>847</v>
      </c>
      <c r="T53" s="3">
        <v>-205</v>
      </c>
      <c r="U53" s="3"/>
      <c r="V53" s="3"/>
      <c r="W53" s="3"/>
      <c r="X53" s="48"/>
      <c r="Y53" s="3"/>
      <c r="Z53" s="84"/>
      <c r="AA53" s="3"/>
      <c r="AB53" s="3"/>
      <c r="AC53" s="4" t="s">
        <v>1023</v>
      </c>
      <c r="AE53" s="5" t="s">
        <v>868</v>
      </c>
      <c r="AF53" s="3">
        <v>44.3</v>
      </c>
      <c r="AG53" s="3">
        <v>44.6</v>
      </c>
      <c r="AH53" s="3">
        <v>186.2</v>
      </c>
      <c r="AI53" s="3">
        <v>104.6</v>
      </c>
      <c r="AJ53" s="7">
        <v>230.5</v>
      </c>
      <c r="AK53" s="7">
        <v>149.19999999999999</v>
      </c>
      <c r="AL53" s="4" t="s">
        <v>1027</v>
      </c>
    </row>
    <row r="54" spans="1:38" ht="20.25" thickBot="1" x14ac:dyDescent="0.3">
      <c r="A54" s="47">
        <v>53</v>
      </c>
      <c r="B54" s="1" t="s">
        <v>36</v>
      </c>
      <c r="C54" s="2" t="s">
        <v>153</v>
      </c>
      <c r="E54" s="39" t="s">
        <v>588</v>
      </c>
      <c r="F54" s="106" t="s">
        <v>591</v>
      </c>
      <c r="G54" s="107"/>
      <c r="H54" s="107"/>
      <c r="I54" s="108"/>
      <c r="K54" s="14" t="s">
        <v>81</v>
      </c>
      <c r="L54" s="17">
        <v>10750</v>
      </c>
      <c r="M54" s="15">
        <v>13.332000000000001</v>
      </c>
      <c r="N54" s="15">
        <v>2.29</v>
      </c>
      <c r="O54" s="49"/>
      <c r="P54" s="15" t="s">
        <v>410</v>
      </c>
      <c r="Q54" s="16" t="s">
        <v>1027</v>
      </c>
      <c r="S54" s="5" t="s">
        <v>847</v>
      </c>
      <c r="T54" s="3">
        <v>-246.7</v>
      </c>
      <c r="U54" s="3"/>
      <c r="V54" s="3">
        <v>121.9</v>
      </c>
      <c r="W54" s="3"/>
      <c r="X54" s="48">
        <v>-241.24999999999997</v>
      </c>
      <c r="Y54" s="3">
        <v>-283.10000000000002</v>
      </c>
      <c r="Z54" s="6">
        <v>-174.77131249999999</v>
      </c>
      <c r="AA54" s="3">
        <v>115.1</v>
      </c>
      <c r="AB54" s="3"/>
      <c r="AC54" s="4" t="s">
        <v>1027</v>
      </c>
      <c r="AE54" s="5" t="s">
        <v>868</v>
      </c>
      <c r="AF54" s="3">
        <v>30.542999999999999</v>
      </c>
      <c r="AG54" s="3"/>
      <c r="AH54" s="7">
        <v>272.8</v>
      </c>
      <c r="AI54" s="3"/>
      <c r="AJ54" s="83">
        <v>303.3</v>
      </c>
      <c r="AK54" s="7"/>
      <c r="AL54" s="4" t="s">
        <v>1142</v>
      </c>
    </row>
    <row r="55" spans="1:38" ht="20.25" thickBot="1" x14ac:dyDescent="0.3">
      <c r="A55" s="47">
        <v>54</v>
      </c>
      <c r="B55" s="1" t="s">
        <v>154</v>
      </c>
      <c r="C55" s="2" t="s">
        <v>155</v>
      </c>
      <c r="E55" s="40" t="s">
        <v>589</v>
      </c>
      <c r="F55" s="106" t="s">
        <v>699</v>
      </c>
      <c r="G55" s="107"/>
      <c r="H55" s="107"/>
      <c r="I55" s="108"/>
      <c r="K55" s="5" t="s">
        <v>81</v>
      </c>
      <c r="L55" s="8">
        <v>11320</v>
      </c>
      <c r="M55" s="3">
        <v>17.34</v>
      </c>
      <c r="N55" s="3">
        <v>2.5499999999999998</v>
      </c>
      <c r="P55" s="3" t="s">
        <v>411</v>
      </c>
      <c r="Q55" s="4" t="s">
        <v>1026</v>
      </c>
      <c r="S55" s="5" t="s">
        <v>847</v>
      </c>
      <c r="T55" s="3">
        <v>-230.1</v>
      </c>
      <c r="U55" s="3"/>
      <c r="V55" s="3">
        <v>127.1</v>
      </c>
      <c r="W55" s="3"/>
      <c r="X55" s="48">
        <v>-236.04999999999998</v>
      </c>
      <c r="Y55" s="3">
        <v>-159.69999999999999</v>
      </c>
      <c r="Z55" s="6">
        <v>-159.72169250000002</v>
      </c>
      <c r="AA55" s="3">
        <v>92.2</v>
      </c>
      <c r="AB55" s="3"/>
      <c r="AC55" s="4" t="s">
        <v>1151</v>
      </c>
      <c r="AE55" s="5" t="s">
        <v>878</v>
      </c>
      <c r="AF55" s="3">
        <v>32.4</v>
      </c>
      <c r="AG55" s="3"/>
      <c r="AH55" s="7">
        <v>246.1</v>
      </c>
      <c r="AI55" s="3"/>
      <c r="AJ55" s="83">
        <v>278.5</v>
      </c>
      <c r="AK55" s="7"/>
      <c r="AL55" s="4" t="s">
        <v>1142</v>
      </c>
    </row>
    <row r="56" spans="1:38" ht="20.25" thickBot="1" x14ac:dyDescent="0.3">
      <c r="A56" s="47">
        <v>55</v>
      </c>
      <c r="B56" s="1" t="s">
        <v>37</v>
      </c>
      <c r="C56" s="2" t="s">
        <v>156</v>
      </c>
      <c r="E56" s="41" t="s">
        <v>592</v>
      </c>
      <c r="F56" s="106" t="s">
        <v>700</v>
      </c>
      <c r="G56" s="107"/>
      <c r="H56" s="107"/>
      <c r="I56" s="108"/>
      <c r="K56" s="14" t="s">
        <v>915</v>
      </c>
      <c r="L56" s="15">
        <v>9335</v>
      </c>
      <c r="M56" s="15">
        <v>25.579000000000001</v>
      </c>
      <c r="N56" s="15">
        <v>5.83</v>
      </c>
      <c r="O56" s="49"/>
      <c r="P56" s="15" t="s">
        <v>412</v>
      </c>
      <c r="Q56" s="16" t="s">
        <v>1027</v>
      </c>
      <c r="S56" s="5" t="s">
        <v>849</v>
      </c>
      <c r="T56" s="3">
        <v>-299.2</v>
      </c>
      <c r="U56" s="3"/>
      <c r="V56" s="3">
        <v>126.8</v>
      </c>
      <c r="W56" s="3"/>
      <c r="X56" s="48">
        <v>-239.34999999999997</v>
      </c>
      <c r="Y56" s="3">
        <v>-227.8</v>
      </c>
      <c r="Z56" s="6">
        <v>-227.83779750000002</v>
      </c>
      <c r="AA56" s="3">
        <v>92.2</v>
      </c>
      <c r="AB56" s="3"/>
      <c r="AC56" s="4" t="s">
        <v>1167</v>
      </c>
      <c r="AE56" s="5" t="s">
        <v>869</v>
      </c>
      <c r="AF56" s="3">
        <v>41.7</v>
      </c>
      <c r="AG56" s="3">
        <v>39.799999999999997</v>
      </c>
      <c r="AH56" s="3">
        <v>183.8</v>
      </c>
      <c r="AI56" s="3">
        <v>105</v>
      </c>
      <c r="AJ56" s="7">
        <v>225.5</v>
      </c>
      <c r="AK56" s="7">
        <v>144.80000000000001</v>
      </c>
      <c r="AL56" s="4" t="s">
        <v>1027</v>
      </c>
    </row>
    <row r="57" spans="1:38" ht="20.25" thickBot="1" x14ac:dyDescent="0.3">
      <c r="A57" s="47">
        <v>56</v>
      </c>
      <c r="B57" s="1" t="s">
        <v>38</v>
      </c>
      <c r="C57" s="2" t="s">
        <v>157</v>
      </c>
      <c r="E57" s="56" t="s">
        <v>596</v>
      </c>
      <c r="F57" s="106" t="s">
        <v>593</v>
      </c>
      <c r="G57" s="107"/>
      <c r="H57" s="107"/>
      <c r="I57" s="108"/>
      <c r="K57" s="5" t="s">
        <v>842</v>
      </c>
      <c r="L57" s="3">
        <v>9183</v>
      </c>
      <c r="M57" s="3">
        <v>25.907</v>
      </c>
      <c r="N57" s="3">
        <v>5.04</v>
      </c>
      <c r="P57" s="3" t="s">
        <v>412</v>
      </c>
      <c r="Q57" s="4" t="s">
        <v>1026</v>
      </c>
      <c r="S57" s="5" t="s">
        <v>849</v>
      </c>
      <c r="T57" s="3">
        <v>-274.60000000000002</v>
      </c>
      <c r="U57" s="3"/>
      <c r="V57" s="3">
        <v>122.1</v>
      </c>
      <c r="W57" s="3"/>
      <c r="X57" s="48">
        <v>-244.04999999999998</v>
      </c>
      <c r="Y57" s="3">
        <v>-311.10000000000002</v>
      </c>
      <c r="Z57" s="6">
        <v>-201.83649249999999</v>
      </c>
      <c r="AA57" s="3">
        <v>92.2</v>
      </c>
      <c r="AB57" s="3"/>
      <c r="AC57" s="4" t="s">
        <v>1027</v>
      </c>
      <c r="AE57" s="5" t="s">
        <v>869</v>
      </c>
      <c r="AF57" s="3">
        <v>36.4</v>
      </c>
      <c r="AG57" s="3"/>
      <c r="AH57" s="3">
        <v>266</v>
      </c>
      <c r="AI57" s="3"/>
      <c r="AJ57" s="7">
        <v>302.39999999999998</v>
      </c>
      <c r="AK57" s="7"/>
      <c r="AL57" s="4" t="s">
        <v>1142</v>
      </c>
    </row>
    <row r="58" spans="1:38" ht="20.25" thickBot="1" x14ac:dyDescent="0.3">
      <c r="A58" s="47">
        <v>57</v>
      </c>
      <c r="B58" s="1" t="s">
        <v>39</v>
      </c>
      <c r="C58" s="2" t="s">
        <v>158</v>
      </c>
      <c r="E58" s="57" t="s">
        <v>601</v>
      </c>
      <c r="F58" s="106" t="s">
        <v>600</v>
      </c>
      <c r="G58" s="107"/>
      <c r="H58" s="107"/>
      <c r="I58" s="108"/>
      <c r="K58" s="86" t="s">
        <v>413</v>
      </c>
      <c r="L58" s="87"/>
      <c r="M58" s="87"/>
      <c r="N58" s="87"/>
      <c r="O58" s="87"/>
      <c r="P58" s="87"/>
      <c r="Q58" s="88"/>
      <c r="S58" s="5" t="s">
        <v>840</v>
      </c>
      <c r="T58" s="3">
        <v>-173.2</v>
      </c>
      <c r="U58" s="3"/>
      <c r="V58" s="3">
        <v>104.5</v>
      </c>
      <c r="W58" s="3"/>
      <c r="X58" s="48">
        <v>-156.19999999999999</v>
      </c>
      <c r="Y58" s="3">
        <v>-204.3</v>
      </c>
      <c r="Z58" s="6">
        <v>-126.62897</v>
      </c>
      <c r="AA58" s="3">
        <v>75.3</v>
      </c>
      <c r="AB58" s="3"/>
      <c r="AC58" s="4" t="s">
        <v>1027</v>
      </c>
      <c r="AE58" s="5" t="s">
        <v>879</v>
      </c>
      <c r="AF58" s="3">
        <v>31.1</v>
      </c>
      <c r="AG58" s="3"/>
      <c r="AH58" s="7">
        <v>294.39999999999998</v>
      </c>
      <c r="AI58" s="3"/>
      <c r="AJ58" s="83">
        <v>325.5</v>
      </c>
      <c r="AK58" s="7"/>
      <c r="AL58" s="4" t="s">
        <v>1142</v>
      </c>
    </row>
    <row r="59" spans="1:38" ht="20.25" thickBot="1" x14ac:dyDescent="0.3">
      <c r="A59" s="47">
        <v>58</v>
      </c>
      <c r="B59" s="1" t="s">
        <v>40</v>
      </c>
      <c r="C59" s="2" t="s">
        <v>159</v>
      </c>
      <c r="E59" s="58" t="s">
        <v>587</v>
      </c>
      <c r="F59" s="106" t="s">
        <v>1049</v>
      </c>
      <c r="G59" s="107"/>
      <c r="H59" s="107"/>
      <c r="I59" s="108"/>
      <c r="K59" s="14" t="s">
        <v>905</v>
      </c>
      <c r="L59" s="17">
        <v>12637</v>
      </c>
      <c r="M59" s="15">
        <v>7.4290000000000003</v>
      </c>
      <c r="N59" s="15">
        <v>0.93</v>
      </c>
      <c r="O59" s="49"/>
      <c r="P59" s="15" t="s">
        <v>414</v>
      </c>
      <c r="Q59" s="16" t="s">
        <v>1027</v>
      </c>
      <c r="S59" s="5" t="s">
        <v>840</v>
      </c>
      <c r="T59" s="3">
        <v>-198.7</v>
      </c>
      <c r="U59" s="3"/>
      <c r="V59" s="3">
        <v>104.2</v>
      </c>
      <c r="W59" s="3"/>
      <c r="X59" s="48">
        <v>-156.5</v>
      </c>
      <c r="Y59" s="3">
        <v>-152</v>
      </c>
      <c r="Z59" s="6">
        <v>-152.039525</v>
      </c>
      <c r="AA59" s="3">
        <v>75.3</v>
      </c>
      <c r="AB59" s="3"/>
      <c r="AC59" s="4" t="s">
        <v>706</v>
      </c>
      <c r="AE59" s="5" t="s">
        <v>870</v>
      </c>
      <c r="AF59" s="3">
        <v>45.3</v>
      </c>
      <c r="AG59" s="3">
        <v>41.2</v>
      </c>
      <c r="AH59" s="3">
        <v>188.3</v>
      </c>
      <c r="AI59" s="3">
        <v>104.6</v>
      </c>
      <c r="AJ59" s="7">
        <v>233.6</v>
      </c>
      <c r="AK59" s="7">
        <v>145.80000000000001</v>
      </c>
      <c r="AL59" s="4" t="s">
        <v>1027</v>
      </c>
    </row>
    <row r="60" spans="1:38" ht="20.25" thickBot="1" x14ac:dyDescent="0.3">
      <c r="A60" s="47">
        <v>59</v>
      </c>
      <c r="B60" s="1" t="s">
        <v>41</v>
      </c>
      <c r="C60" s="2" t="s">
        <v>160</v>
      </c>
      <c r="E60" s="59" t="s">
        <v>597</v>
      </c>
      <c r="F60" s="106" t="s">
        <v>594</v>
      </c>
      <c r="G60" s="107"/>
      <c r="H60" s="107"/>
      <c r="I60" s="108"/>
      <c r="K60" s="14" t="s">
        <v>916</v>
      </c>
      <c r="L60" s="17">
        <v>10369</v>
      </c>
      <c r="M60" s="15">
        <v>18.859000000000002</v>
      </c>
      <c r="N60" s="15">
        <v>2.96</v>
      </c>
      <c r="O60" s="49"/>
      <c r="P60" s="15" t="s">
        <v>415</v>
      </c>
      <c r="Q60" s="16" t="s">
        <v>1027</v>
      </c>
      <c r="S60" s="5" t="s">
        <v>81</v>
      </c>
      <c r="T60" s="3">
        <v>-127</v>
      </c>
      <c r="U60" s="3"/>
      <c r="V60" s="3">
        <v>96.3</v>
      </c>
      <c r="W60" s="3"/>
      <c r="X60" s="48">
        <v>-57.85</v>
      </c>
      <c r="Y60" s="3">
        <v>-109.8</v>
      </c>
      <c r="Z60" s="6">
        <v>-109.7520225</v>
      </c>
      <c r="AA60" s="3">
        <v>50.8</v>
      </c>
      <c r="AB60" s="3"/>
      <c r="AC60" s="4" t="s">
        <v>1023</v>
      </c>
      <c r="AE60" s="5" t="s">
        <v>872</v>
      </c>
      <c r="AF60" s="3">
        <v>31.1</v>
      </c>
      <c r="AG60" s="3"/>
      <c r="AH60" s="7">
        <v>297.3</v>
      </c>
      <c r="AI60" s="3"/>
      <c r="AJ60" s="83">
        <v>328.4</v>
      </c>
      <c r="AK60" s="7"/>
      <c r="AL60" s="4" t="s">
        <v>1142</v>
      </c>
    </row>
    <row r="61" spans="1:38" ht="20.25" thickBot="1" x14ac:dyDescent="0.3">
      <c r="A61" s="47">
        <v>60</v>
      </c>
      <c r="B61" s="1" t="s">
        <v>42</v>
      </c>
      <c r="C61" s="2" t="s">
        <v>161</v>
      </c>
      <c r="E61" s="42" t="s">
        <v>598</v>
      </c>
      <c r="F61" s="106" t="s">
        <v>595</v>
      </c>
      <c r="G61" s="107"/>
      <c r="H61" s="107"/>
      <c r="I61" s="108"/>
      <c r="K61" s="14" t="s">
        <v>917</v>
      </c>
      <c r="L61" s="15">
        <v>6681</v>
      </c>
      <c r="M61" s="15">
        <v>2.8980000000000001</v>
      </c>
      <c r="N61" s="15">
        <v>0.1</v>
      </c>
      <c r="O61" s="49"/>
      <c r="P61" s="15" t="s">
        <v>414</v>
      </c>
      <c r="Q61" s="16" t="s">
        <v>1027</v>
      </c>
      <c r="S61" s="5" t="s">
        <v>81</v>
      </c>
      <c r="T61" s="3">
        <v>-127.1</v>
      </c>
      <c r="U61" s="3"/>
      <c r="V61" s="3">
        <v>96.2</v>
      </c>
      <c r="W61" s="3"/>
      <c r="X61" s="48">
        <v>-57.949999999999996</v>
      </c>
      <c r="Y61" s="3">
        <v>-155.80000000000001</v>
      </c>
      <c r="Z61" s="6">
        <v>-109.8222075</v>
      </c>
      <c r="AA61" s="3">
        <v>53</v>
      </c>
      <c r="AB61" s="3"/>
      <c r="AC61" s="4" t="s">
        <v>1027</v>
      </c>
      <c r="AE61" s="5" t="s">
        <v>873</v>
      </c>
      <c r="AF61" s="3">
        <v>63.6</v>
      </c>
      <c r="AG61" s="3">
        <v>55.4</v>
      </c>
      <c r="AH61" s="3">
        <v>243.3</v>
      </c>
      <c r="AI61" s="3"/>
      <c r="AJ61" s="7">
        <v>306.89999999999998</v>
      </c>
      <c r="AK61" s="3"/>
      <c r="AL61" s="4" t="s">
        <v>1027</v>
      </c>
    </row>
    <row r="62" spans="1:38" ht="20.25" thickBot="1" x14ac:dyDescent="0.3">
      <c r="A62" s="47">
        <v>61</v>
      </c>
      <c r="B62" s="1" t="s">
        <v>43</v>
      </c>
      <c r="C62" s="2" t="s">
        <v>162</v>
      </c>
      <c r="E62" s="43" t="s">
        <v>185</v>
      </c>
      <c r="F62" s="106" t="s">
        <v>1039</v>
      </c>
      <c r="G62" s="107"/>
      <c r="H62" s="107"/>
      <c r="I62" s="108"/>
      <c r="K62" s="14" t="s">
        <v>907</v>
      </c>
      <c r="L62" s="17">
        <v>17718</v>
      </c>
      <c r="M62" s="15">
        <v>3.3279999999999998</v>
      </c>
      <c r="N62" s="15">
        <v>-0.37</v>
      </c>
      <c r="O62" s="49"/>
      <c r="P62" s="15" t="s">
        <v>416</v>
      </c>
      <c r="Q62" s="16" t="s">
        <v>1027</v>
      </c>
      <c r="S62" s="5" t="s">
        <v>842</v>
      </c>
      <c r="T62" s="3">
        <v>-391.5</v>
      </c>
      <c r="U62" s="3"/>
      <c r="V62" s="3">
        <v>115.3</v>
      </c>
      <c r="W62" s="3"/>
      <c r="X62" s="48">
        <v>-159.6</v>
      </c>
      <c r="Y62" s="3">
        <v>-343.9</v>
      </c>
      <c r="Z62" s="6">
        <v>-343.91525999999999</v>
      </c>
      <c r="AA62" s="3">
        <v>74.7</v>
      </c>
      <c r="AB62" s="3"/>
      <c r="AC62" s="4" t="s">
        <v>1023</v>
      </c>
      <c r="AE62" s="5" t="s">
        <v>873</v>
      </c>
      <c r="AF62" s="1">
        <v>35.981999999999999</v>
      </c>
      <c r="AH62" s="60">
        <v>270.89999999999998</v>
      </c>
      <c r="AJ62" s="1">
        <v>306.89999999999998</v>
      </c>
      <c r="AL62" s="4" t="s">
        <v>1142</v>
      </c>
    </row>
    <row r="63" spans="1:38" ht="20.25" thickBot="1" x14ac:dyDescent="0.3">
      <c r="A63" s="47">
        <v>62</v>
      </c>
      <c r="B63" s="1" t="s">
        <v>44</v>
      </c>
      <c r="C63" s="2" t="s">
        <v>163</v>
      </c>
      <c r="I63" s="36" t="s">
        <v>1014</v>
      </c>
      <c r="K63" s="14" t="s">
        <v>918</v>
      </c>
      <c r="L63" s="17">
        <v>20008</v>
      </c>
      <c r="M63" s="15">
        <v>21.783999999999999</v>
      </c>
      <c r="N63" s="15">
        <v>3.93</v>
      </c>
      <c r="O63" s="49"/>
      <c r="P63" s="15" t="s">
        <v>417</v>
      </c>
      <c r="Q63" s="16" t="s">
        <v>1027</v>
      </c>
      <c r="S63" s="5" t="s">
        <v>842</v>
      </c>
      <c r="T63" s="3">
        <v>-391.5</v>
      </c>
      <c r="U63" s="3"/>
      <c r="V63" s="3">
        <v>115.3</v>
      </c>
      <c r="W63" s="3"/>
      <c r="X63" s="48">
        <v>-159.6</v>
      </c>
      <c r="Y63" s="3">
        <v>-425.9</v>
      </c>
      <c r="Z63" s="6">
        <v>-343.91525999999999</v>
      </c>
      <c r="AA63" s="3">
        <v>74.599999999999994</v>
      </c>
      <c r="AB63" s="3"/>
      <c r="AC63" s="4" t="s">
        <v>1027</v>
      </c>
      <c r="AE63" s="5" t="s">
        <v>880</v>
      </c>
      <c r="AF63" s="1">
        <v>29.8</v>
      </c>
      <c r="AH63" s="1">
        <v>119.9</v>
      </c>
      <c r="AJ63" s="1">
        <v>149.69999999999999</v>
      </c>
      <c r="AL63" s="4" t="s">
        <v>1142</v>
      </c>
    </row>
    <row r="64" spans="1:38" ht="20.25" thickBot="1" x14ac:dyDescent="0.3">
      <c r="A64" s="47">
        <v>63</v>
      </c>
      <c r="B64" s="1" t="s">
        <v>45</v>
      </c>
      <c r="C64" s="2" t="s">
        <v>164</v>
      </c>
      <c r="K64" s="14" t="s">
        <v>919</v>
      </c>
      <c r="L64" s="17">
        <v>16089</v>
      </c>
      <c r="M64" s="15">
        <v>14.465</v>
      </c>
      <c r="N64" s="15">
        <v>2.6</v>
      </c>
      <c r="O64" s="49"/>
      <c r="P64" s="15" t="s">
        <v>418</v>
      </c>
      <c r="Q64" s="16" t="s">
        <v>1027</v>
      </c>
      <c r="S64" s="86" t="s">
        <v>406</v>
      </c>
      <c r="T64" s="87"/>
      <c r="U64" s="87"/>
      <c r="V64" s="87"/>
      <c r="W64" s="87"/>
      <c r="X64" s="87"/>
      <c r="Y64" s="87"/>
      <c r="Z64" s="87"/>
      <c r="AA64" s="87"/>
      <c r="AB64" s="87"/>
      <c r="AC64" s="88"/>
      <c r="AE64" s="9" t="s">
        <v>874</v>
      </c>
      <c r="AF64" s="53">
        <v>39.33</v>
      </c>
      <c r="AG64" s="53"/>
      <c r="AH64" s="53">
        <v>266.47000000000003</v>
      </c>
      <c r="AI64" s="53"/>
      <c r="AJ64" s="53">
        <v>305.8</v>
      </c>
      <c r="AK64" s="53"/>
      <c r="AL64" s="12" t="s">
        <v>1142</v>
      </c>
    </row>
    <row r="65" spans="1:29" ht="19.5" x14ac:dyDescent="0.25">
      <c r="A65" s="47">
        <v>64</v>
      </c>
      <c r="B65" s="1" t="s">
        <v>46</v>
      </c>
      <c r="C65" s="2" t="s">
        <v>165</v>
      </c>
      <c r="K65" s="14" t="s">
        <v>920</v>
      </c>
      <c r="L65" s="17">
        <v>16243</v>
      </c>
      <c r="M65" s="15">
        <v>38.972999999999999</v>
      </c>
      <c r="N65" s="15">
        <v>9.23</v>
      </c>
      <c r="O65" s="49"/>
      <c r="P65" s="15" t="s">
        <v>419</v>
      </c>
      <c r="Q65" s="16" t="s">
        <v>1027</v>
      </c>
      <c r="S65" s="5" t="s">
        <v>834</v>
      </c>
      <c r="T65" s="3">
        <v>-411.6</v>
      </c>
      <c r="U65" s="3"/>
      <c r="V65" s="3">
        <v>122.5</v>
      </c>
      <c r="W65" s="3"/>
      <c r="X65" s="48">
        <v>-139.6</v>
      </c>
      <c r="Y65" s="3">
        <v>-370</v>
      </c>
      <c r="Z65" s="6">
        <v>-369.97826000000003</v>
      </c>
      <c r="AA65" s="3">
        <v>91</v>
      </c>
      <c r="AB65" s="3"/>
      <c r="AC65" s="4" t="s">
        <v>1162</v>
      </c>
    </row>
    <row r="66" spans="1:29" ht="19.5" x14ac:dyDescent="0.25">
      <c r="A66" s="47">
        <v>65</v>
      </c>
      <c r="B66" s="1" t="s">
        <v>47</v>
      </c>
      <c r="C66" s="2" t="s">
        <v>166</v>
      </c>
      <c r="I66" s="36" t="s">
        <v>1016</v>
      </c>
      <c r="K66" s="14" t="s">
        <v>921</v>
      </c>
      <c r="L66" s="15">
        <v>7357</v>
      </c>
      <c r="M66" s="15">
        <v>3.9790000000000001</v>
      </c>
      <c r="N66" s="15">
        <v>0.51</v>
      </c>
      <c r="O66" s="49"/>
      <c r="P66" s="15" t="s">
        <v>418</v>
      </c>
      <c r="Q66" s="16" t="s">
        <v>1027</v>
      </c>
      <c r="S66" s="5" t="s">
        <v>837</v>
      </c>
      <c r="T66" s="3">
        <v>-462.8</v>
      </c>
      <c r="U66" s="3"/>
      <c r="V66" s="3">
        <v>245.5</v>
      </c>
      <c r="W66" s="3"/>
      <c r="X66" s="48">
        <v>-229.39999999999998</v>
      </c>
      <c r="Y66" s="3">
        <v>-394.5</v>
      </c>
      <c r="Z66" s="6">
        <v>-394.40439000000003</v>
      </c>
      <c r="AA66" s="3">
        <v>146.4</v>
      </c>
      <c r="AB66" s="3"/>
      <c r="AC66" s="4" t="s">
        <v>1162</v>
      </c>
    </row>
    <row r="67" spans="1:29" ht="20.25" thickBot="1" x14ac:dyDescent="0.3">
      <c r="A67" s="47">
        <v>66</v>
      </c>
      <c r="B67" s="1" t="s">
        <v>48</v>
      </c>
      <c r="C67" s="2" t="s">
        <v>167</v>
      </c>
      <c r="K67" s="14" t="s">
        <v>922</v>
      </c>
      <c r="L67" s="15">
        <v>4237</v>
      </c>
      <c r="M67" s="15">
        <v>30.87</v>
      </c>
      <c r="N67" s="15">
        <v>8.1999999999999993</v>
      </c>
      <c r="O67" s="49"/>
      <c r="P67" s="15" t="s">
        <v>420</v>
      </c>
      <c r="Q67" s="16" t="s">
        <v>1027</v>
      </c>
      <c r="S67" s="5" t="s">
        <v>838</v>
      </c>
      <c r="T67" s="3">
        <v>-510.1</v>
      </c>
      <c r="U67" s="3"/>
      <c r="V67" s="3">
        <v>273.8</v>
      </c>
      <c r="W67" s="3"/>
      <c r="X67" s="48">
        <v>-312.64999999999998</v>
      </c>
      <c r="Y67" s="3">
        <v>-416.9</v>
      </c>
      <c r="Z67" s="6">
        <v>-416.88340250000005</v>
      </c>
      <c r="AA67" s="3">
        <v>175.7</v>
      </c>
      <c r="AB67" s="3"/>
      <c r="AC67" s="4" t="s">
        <v>1162</v>
      </c>
    </row>
    <row r="68" spans="1:29" ht="19.5" thickBot="1" x14ac:dyDescent="0.3">
      <c r="A68" s="47">
        <v>67</v>
      </c>
      <c r="B68" s="1" t="s">
        <v>49</v>
      </c>
      <c r="C68" s="2" t="s">
        <v>168</v>
      </c>
      <c r="I68" s="36" t="s">
        <v>1018</v>
      </c>
      <c r="K68" s="14" t="s">
        <v>923</v>
      </c>
      <c r="L68" s="17">
        <v>11183</v>
      </c>
      <c r="M68" s="15">
        <v>2.5379999999999998</v>
      </c>
      <c r="N68" s="15">
        <v>-0.51</v>
      </c>
      <c r="O68" s="49"/>
      <c r="P68" s="15" t="s">
        <v>418</v>
      </c>
      <c r="Q68" s="16" t="s">
        <v>1027</v>
      </c>
      <c r="S68" s="86" t="s">
        <v>413</v>
      </c>
      <c r="T68" s="87"/>
      <c r="U68" s="87"/>
      <c r="V68" s="87"/>
      <c r="W68" s="87"/>
      <c r="X68" s="87"/>
      <c r="Y68" s="87"/>
      <c r="Z68" s="87"/>
      <c r="AA68" s="87"/>
      <c r="AB68" s="87"/>
      <c r="AC68" s="88"/>
    </row>
    <row r="69" spans="1:29" ht="19.5" x14ac:dyDescent="0.25">
      <c r="A69" s="47">
        <v>68</v>
      </c>
      <c r="B69" s="1" t="s">
        <v>50</v>
      </c>
      <c r="C69" s="2" t="s">
        <v>169</v>
      </c>
      <c r="K69" s="14" t="s">
        <v>924</v>
      </c>
      <c r="L69" s="15">
        <v>7280</v>
      </c>
      <c r="M69" s="15">
        <v>3.6360000000000001</v>
      </c>
      <c r="N69" s="15">
        <v>0.42</v>
      </c>
      <c r="O69" s="49"/>
      <c r="P69" s="15" t="s">
        <v>418</v>
      </c>
      <c r="Q69" s="16" t="s">
        <v>1027</v>
      </c>
      <c r="S69" s="5" t="s">
        <v>834</v>
      </c>
      <c r="T69" s="3">
        <v>-195.1</v>
      </c>
      <c r="U69" s="3"/>
      <c r="V69" s="3">
        <v>292.60000000000002</v>
      </c>
      <c r="W69" s="3"/>
      <c r="X69" s="48">
        <v>30.500000000000028</v>
      </c>
      <c r="Y69" s="3">
        <v>-282.3</v>
      </c>
      <c r="Z69" s="6">
        <v>-204.19357500000001</v>
      </c>
      <c r="AA69" s="3">
        <v>57.7</v>
      </c>
      <c r="AB69" s="3"/>
      <c r="AC69" s="4" t="s">
        <v>1027</v>
      </c>
    </row>
    <row r="70" spans="1:29" ht="19.5" x14ac:dyDescent="0.25">
      <c r="A70" s="47">
        <v>69</v>
      </c>
      <c r="B70" s="1" t="s">
        <v>51</v>
      </c>
      <c r="C70" s="2" t="s">
        <v>170</v>
      </c>
      <c r="I70" s="36" t="s">
        <v>1019</v>
      </c>
      <c r="K70" s="14" t="s">
        <v>925</v>
      </c>
      <c r="L70" s="17">
        <v>16502</v>
      </c>
      <c r="M70" s="15">
        <v>32.048000000000002</v>
      </c>
      <c r="N70" s="15">
        <v>6.15</v>
      </c>
      <c r="O70" s="49"/>
      <c r="P70" s="15" t="s">
        <v>421</v>
      </c>
      <c r="Q70" s="16" t="s">
        <v>1027</v>
      </c>
      <c r="S70" s="5" t="s">
        <v>834</v>
      </c>
      <c r="T70" s="3">
        <v>-186.2</v>
      </c>
      <c r="U70" s="3"/>
      <c r="V70" s="3">
        <v>292.60000000000002</v>
      </c>
      <c r="W70" s="3"/>
      <c r="X70" s="48">
        <v>30.500000000000028</v>
      </c>
      <c r="Y70" s="3">
        <v>-195.3</v>
      </c>
      <c r="Z70" s="6">
        <v>-195.293575</v>
      </c>
      <c r="AA70" s="3">
        <v>57.7</v>
      </c>
      <c r="AB70" s="3"/>
      <c r="AC70" s="4" t="s">
        <v>1162</v>
      </c>
    </row>
    <row r="71" spans="1:29" ht="19.5" x14ac:dyDescent="0.25">
      <c r="A71" s="47">
        <v>70</v>
      </c>
      <c r="B71" s="1" t="s">
        <v>52</v>
      </c>
      <c r="C71" s="2" t="s">
        <v>171</v>
      </c>
      <c r="K71" s="14" t="s">
        <v>926</v>
      </c>
      <c r="L71" s="17">
        <v>15653</v>
      </c>
      <c r="M71" s="15">
        <v>18.146000000000001</v>
      </c>
      <c r="N71" s="15">
        <v>2.5</v>
      </c>
      <c r="O71" s="49"/>
      <c r="P71" s="15" t="s">
        <v>422</v>
      </c>
      <c r="Q71" s="16" t="s">
        <v>1027</v>
      </c>
      <c r="S71" s="5" t="s">
        <v>836</v>
      </c>
      <c r="T71" s="3">
        <v>-522</v>
      </c>
      <c r="U71" s="3"/>
      <c r="V71" s="3">
        <v>339.3</v>
      </c>
      <c r="W71" s="3"/>
      <c r="X71" s="48">
        <v>-34.349999999999966</v>
      </c>
      <c r="Y71" s="3">
        <v>-623.20000000000005</v>
      </c>
      <c r="Z71" s="6">
        <v>-511.75854749999996</v>
      </c>
      <c r="AA71" s="3">
        <v>76</v>
      </c>
      <c r="AB71" s="3"/>
      <c r="AC71" s="4" t="s">
        <v>1027</v>
      </c>
    </row>
    <row r="72" spans="1:29" ht="19.5" x14ac:dyDescent="0.25">
      <c r="A72" s="47">
        <v>71</v>
      </c>
      <c r="B72" s="1" t="s">
        <v>53</v>
      </c>
      <c r="C72" s="2" t="s">
        <v>172</v>
      </c>
      <c r="I72" s="36" t="s">
        <v>1021</v>
      </c>
      <c r="K72" s="14" t="s">
        <v>927</v>
      </c>
      <c r="L72" s="17">
        <v>15024</v>
      </c>
      <c r="M72" s="15">
        <v>19.898</v>
      </c>
      <c r="N72" s="15">
        <v>3.31</v>
      </c>
      <c r="O72" s="49"/>
      <c r="P72" s="15" t="s">
        <v>409</v>
      </c>
      <c r="Q72" s="16" t="s">
        <v>1027</v>
      </c>
      <c r="S72" s="5" t="s">
        <v>836</v>
      </c>
      <c r="T72" s="3">
        <v>-524.29999999999995</v>
      </c>
      <c r="U72" s="3"/>
      <c r="V72" s="3">
        <v>339.3</v>
      </c>
      <c r="W72" s="3"/>
      <c r="X72" s="48">
        <v>-34.349999999999966</v>
      </c>
      <c r="Y72" s="3">
        <v>-514.1</v>
      </c>
      <c r="Z72" s="6">
        <v>-514.05854750000003</v>
      </c>
      <c r="AA72" s="3">
        <v>76</v>
      </c>
      <c r="AB72" s="3"/>
      <c r="AC72" s="4" t="s">
        <v>1162</v>
      </c>
    </row>
    <row r="73" spans="1:29" ht="20.25" thickBot="1" x14ac:dyDescent="0.3">
      <c r="A73" s="47">
        <v>72</v>
      </c>
      <c r="B73" s="1" t="s">
        <v>54</v>
      </c>
      <c r="C73" s="2" t="s">
        <v>173</v>
      </c>
      <c r="H73" s="35" t="s">
        <v>1038</v>
      </c>
      <c r="K73" s="14" t="s">
        <v>928</v>
      </c>
      <c r="L73" s="15">
        <v>6303</v>
      </c>
      <c r="M73" s="15">
        <v>3.5790000000000002</v>
      </c>
      <c r="N73" s="15">
        <v>0.32</v>
      </c>
      <c r="O73" s="49"/>
      <c r="P73" s="15" t="s">
        <v>423</v>
      </c>
      <c r="Q73" s="16" t="s">
        <v>1027</v>
      </c>
      <c r="S73" s="5" t="s">
        <v>835</v>
      </c>
      <c r="T73" s="3">
        <v>-870</v>
      </c>
      <c r="U73" s="3"/>
      <c r="V73" s="3">
        <v>367.7</v>
      </c>
      <c r="W73" s="3"/>
      <c r="X73" s="48">
        <v>-117.5</v>
      </c>
      <c r="Y73" s="3">
        <v>-979.7</v>
      </c>
      <c r="Z73" s="6">
        <v>-834.96737499999995</v>
      </c>
      <c r="AA73" s="3">
        <v>98.2</v>
      </c>
      <c r="AB73" s="3"/>
      <c r="AC73" s="4" t="s">
        <v>1027</v>
      </c>
    </row>
    <row r="74" spans="1:29" ht="20.25" thickBot="1" x14ac:dyDescent="0.3">
      <c r="A74" s="47">
        <v>73</v>
      </c>
      <c r="B74" s="1" t="s">
        <v>55</v>
      </c>
      <c r="C74" s="2" t="s">
        <v>174</v>
      </c>
      <c r="K74" s="86" t="s">
        <v>424</v>
      </c>
      <c r="L74" s="87"/>
      <c r="M74" s="87"/>
      <c r="N74" s="87"/>
      <c r="O74" s="87"/>
      <c r="P74" s="87"/>
      <c r="Q74" s="88"/>
      <c r="S74" s="5" t="s">
        <v>835</v>
      </c>
      <c r="T74" s="3">
        <v>-870</v>
      </c>
      <c r="U74" s="3"/>
      <c r="V74" s="3">
        <v>367.7</v>
      </c>
      <c r="W74" s="3"/>
      <c r="X74" s="48">
        <v>-117.5</v>
      </c>
      <c r="Y74" s="3">
        <v>-835</v>
      </c>
      <c r="Z74" s="6">
        <v>-834.96737499999995</v>
      </c>
      <c r="AA74" s="3">
        <v>98.2</v>
      </c>
      <c r="AB74" s="3"/>
      <c r="AC74" s="4" t="s">
        <v>1162</v>
      </c>
    </row>
    <row r="75" spans="1:29" ht="19.5" x14ac:dyDescent="0.25">
      <c r="A75" s="47">
        <v>74</v>
      </c>
      <c r="B75" s="1" t="s">
        <v>56</v>
      </c>
      <c r="C75" s="2" t="s">
        <v>175</v>
      </c>
      <c r="K75" s="14" t="s">
        <v>929</v>
      </c>
      <c r="L75" s="17">
        <v>13490</v>
      </c>
      <c r="M75" s="15">
        <v>20.350000000000001</v>
      </c>
      <c r="N75" s="15">
        <v>3.24</v>
      </c>
      <c r="O75" s="49"/>
      <c r="P75" s="15" t="s">
        <v>425</v>
      </c>
      <c r="Q75" s="16" t="s">
        <v>1027</v>
      </c>
      <c r="S75" s="5" t="s">
        <v>839</v>
      </c>
      <c r="T75" s="3">
        <v>83.1</v>
      </c>
      <c r="U75" s="3"/>
      <c r="V75" s="3">
        <v>294</v>
      </c>
      <c r="W75" s="3"/>
      <c r="X75" s="48">
        <v>42.200000000000017</v>
      </c>
      <c r="Y75" s="3">
        <v>-4.5</v>
      </c>
      <c r="Z75" s="6">
        <v>70.518069999999994</v>
      </c>
      <c r="AA75" s="3">
        <v>67.400000000000006</v>
      </c>
      <c r="AB75" s="3"/>
      <c r="AC75" s="4" t="s">
        <v>1027</v>
      </c>
    </row>
    <row r="76" spans="1:29" ht="19.5" x14ac:dyDescent="0.25">
      <c r="A76" s="47">
        <v>75</v>
      </c>
      <c r="B76" s="1" t="s">
        <v>176</v>
      </c>
      <c r="C76" s="2" t="s">
        <v>177</v>
      </c>
      <c r="K76" s="5" t="s">
        <v>844</v>
      </c>
      <c r="L76" s="8">
        <v>14200</v>
      </c>
      <c r="M76" s="3">
        <v>14.37</v>
      </c>
      <c r="N76" s="3"/>
      <c r="P76" s="3" t="s">
        <v>426</v>
      </c>
      <c r="Q76" s="4" t="s">
        <v>1026</v>
      </c>
      <c r="S76" s="5" t="s">
        <v>841</v>
      </c>
      <c r="T76" s="3">
        <v>-149.6</v>
      </c>
      <c r="U76" s="3"/>
      <c r="V76" s="3">
        <v>332.5</v>
      </c>
      <c r="W76" s="3"/>
      <c r="X76" s="48">
        <v>-30.849999999999966</v>
      </c>
      <c r="Y76" s="3">
        <v>-248.8</v>
      </c>
      <c r="Z76" s="6">
        <v>-140.4020725</v>
      </c>
      <c r="AA76" s="3">
        <v>76.099999999999994</v>
      </c>
      <c r="AB76" s="3"/>
      <c r="AC76" s="4" t="s">
        <v>1027</v>
      </c>
    </row>
    <row r="77" spans="1:29" ht="19.5" x14ac:dyDescent="0.25">
      <c r="A77" s="47">
        <v>76</v>
      </c>
      <c r="B77" s="1" t="s">
        <v>178</v>
      </c>
      <c r="C77" s="2" t="s">
        <v>179</v>
      </c>
      <c r="K77" s="14" t="s">
        <v>930</v>
      </c>
      <c r="L77" s="17">
        <v>16208</v>
      </c>
      <c r="M77" s="15">
        <v>19.289000000000001</v>
      </c>
      <c r="N77" s="15">
        <v>2.77</v>
      </c>
      <c r="O77" s="49"/>
      <c r="P77" s="15" t="s">
        <v>427</v>
      </c>
      <c r="Q77" s="16" t="s">
        <v>1027</v>
      </c>
      <c r="S77" s="5" t="s">
        <v>837</v>
      </c>
      <c r="T77" s="3">
        <v>-384.1</v>
      </c>
      <c r="U77" s="3"/>
      <c r="V77" s="3">
        <v>371.8</v>
      </c>
      <c r="W77" s="3"/>
      <c r="X77" s="48">
        <v>-103.09999999999997</v>
      </c>
      <c r="Y77" s="3">
        <v>-494.9</v>
      </c>
      <c r="Z77" s="6">
        <v>-353.36073499999998</v>
      </c>
      <c r="AA77" s="3">
        <v>98.1</v>
      </c>
      <c r="AB77" s="3"/>
      <c r="AC77" s="4" t="s">
        <v>1027</v>
      </c>
    </row>
    <row r="78" spans="1:29" ht="19.5" x14ac:dyDescent="0.25">
      <c r="A78" s="47">
        <v>77</v>
      </c>
      <c r="B78" s="1" t="s">
        <v>180</v>
      </c>
      <c r="C78" s="2" t="s">
        <v>181</v>
      </c>
      <c r="K78" s="14" t="s">
        <v>931</v>
      </c>
      <c r="L78" s="17">
        <v>18843</v>
      </c>
      <c r="M78" s="15">
        <v>27.35</v>
      </c>
      <c r="N78" s="15">
        <v>5.04</v>
      </c>
      <c r="O78" s="49"/>
      <c r="P78" s="15" t="s">
        <v>428</v>
      </c>
      <c r="Q78" s="16" t="s">
        <v>1027</v>
      </c>
      <c r="S78" s="5" t="s">
        <v>837</v>
      </c>
      <c r="T78" s="3">
        <v>-384.9</v>
      </c>
      <c r="U78" s="3"/>
      <c r="V78" s="3">
        <v>371.9</v>
      </c>
      <c r="W78" s="3"/>
      <c r="X78" s="48">
        <v>-103</v>
      </c>
      <c r="Y78" s="3">
        <v>-354.3</v>
      </c>
      <c r="Z78" s="6">
        <v>-354.19054999999997</v>
      </c>
      <c r="AA78" s="3">
        <v>98.1</v>
      </c>
      <c r="AB78" s="3"/>
      <c r="AC78" s="4" t="s">
        <v>1162</v>
      </c>
    </row>
    <row r="79" spans="1:29" ht="19.5" x14ac:dyDescent="0.25">
      <c r="A79" s="47">
        <v>78</v>
      </c>
      <c r="B79" s="1" t="s">
        <v>182</v>
      </c>
      <c r="C79" s="2" t="s">
        <v>183</v>
      </c>
      <c r="K79" s="5" t="s">
        <v>850</v>
      </c>
      <c r="L79" s="8">
        <v>19040</v>
      </c>
      <c r="M79" s="3">
        <v>36.200000000000003</v>
      </c>
      <c r="N79" s="3">
        <v>7.05</v>
      </c>
      <c r="P79" s="3" t="s">
        <v>429</v>
      </c>
      <c r="Q79" s="4" t="s">
        <v>1026</v>
      </c>
      <c r="S79" s="5" t="s">
        <v>838</v>
      </c>
      <c r="T79" s="3">
        <v>-447.3</v>
      </c>
      <c r="U79" s="3"/>
      <c r="V79" s="3">
        <v>398.2</v>
      </c>
      <c r="W79" s="3"/>
      <c r="X79" s="48">
        <v>-188.25</v>
      </c>
      <c r="Y79" s="3">
        <v>-566</v>
      </c>
      <c r="Z79" s="6">
        <v>-391.17326250000002</v>
      </c>
      <c r="AA79" s="3">
        <v>121.2</v>
      </c>
      <c r="AB79" s="3"/>
      <c r="AC79" s="4" t="s">
        <v>1027</v>
      </c>
    </row>
    <row r="80" spans="1:29" ht="19.5" x14ac:dyDescent="0.25">
      <c r="A80" s="47">
        <v>79</v>
      </c>
      <c r="B80" s="1" t="s">
        <v>184</v>
      </c>
      <c r="C80" s="2" t="s">
        <v>185</v>
      </c>
      <c r="K80" s="14" t="s">
        <v>932</v>
      </c>
      <c r="L80" s="17">
        <v>18142</v>
      </c>
      <c r="M80" s="15">
        <v>25.358000000000001</v>
      </c>
      <c r="N80" s="15">
        <v>4.54</v>
      </c>
      <c r="O80" s="49"/>
      <c r="P80" s="15" t="s">
        <v>430</v>
      </c>
      <c r="Q80" s="16" t="s">
        <v>1027</v>
      </c>
      <c r="S80" s="5" t="s">
        <v>838</v>
      </c>
      <c r="T80" s="3">
        <v>-447.7</v>
      </c>
      <c r="U80" s="3"/>
      <c r="V80" s="3">
        <v>397.8</v>
      </c>
      <c r="W80" s="3"/>
      <c r="X80" s="48">
        <v>-188.64999999999998</v>
      </c>
      <c r="Y80" s="3">
        <v>-391.5</v>
      </c>
      <c r="Z80" s="6">
        <v>-391.4540025</v>
      </c>
      <c r="AA80" s="3">
        <v>119.5</v>
      </c>
      <c r="AB80" s="3"/>
      <c r="AC80" s="4" t="s">
        <v>1162</v>
      </c>
    </row>
    <row r="81" spans="1:29" ht="19.5" x14ac:dyDescent="0.25">
      <c r="A81" s="47">
        <v>80</v>
      </c>
      <c r="B81" s="1" t="s">
        <v>186</v>
      </c>
      <c r="C81" s="2" t="s">
        <v>187</v>
      </c>
      <c r="K81" s="5" t="s">
        <v>853</v>
      </c>
      <c r="L81" s="8">
        <v>18750</v>
      </c>
      <c r="M81" s="3">
        <v>36.380000000000003</v>
      </c>
      <c r="N81" s="3">
        <v>7.05</v>
      </c>
      <c r="P81" s="3" t="s">
        <v>431</v>
      </c>
      <c r="Q81" s="4" t="s">
        <v>1026</v>
      </c>
      <c r="S81" s="5" t="s">
        <v>876</v>
      </c>
      <c r="T81" s="3">
        <v>-461.4</v>
      </c>
      <c r="U81" s="3"/>
      <c r="V81" s="3">
        <v>419.8</v>
      </c>
      <c r="W81" s="3"/>
      <c r="X81" s="48">
        <v>-278.19999999999993</v>
      </c>
      <c r="Y81" s="3">
        <v>-586.6</v>
      </c>
      <c r="Z81" s="6">
        <v>-378.45467000000002</v>
      </c>
      <c r="AA81" s="3">
        <v>142.69999999999999</v>
      </c>
      <c r="AB81" s="3"/>
      <c r="AC81" s="4" t="s">
        <v>1027</v>
      </c>
    </row>
    <row r="82" spans="1:29" ht="19.5" x14ac:dyDescent="0.25">
      <c r="A82" s="47">
        <v>81</v>
      </c>
      <c r="B82" s="1" t="s">
        <v>188</v>
      </c>
      <c r="C82" s="2" t="s">
        <v>189</v>
      </c>
      <c r="K82" s="14" t="s">
        <v>933</v>
      </c>
      <c r="L82" s="17">
        <v>18151</v>
      </c>
      <c r="M82" s="15">
        <v>28.097000000000001</v>
      </c>
      <c r="N82" s="15">
        <v>5.39</v>
      </c>
      <c r="O82" s="49"/>
      <c r="P82" s="15" t="s">
        <v>432</v>
      </c>
      <c r="Q82" s="16" t="s">
        <v>1027</v>
      </c>
      <c r="S82" s="5" t="s">
        <v>876</v>
      </c>
      <c r="T82" s="3">
        <v>-439.3</v>
      </c>
      <c r="U82" s="3"/>
      <c r="V82" s="3">
        <v>419.7</v>
      </c>
      <c r="W82" s="3"/>
      <c r="X82" s="48">
        <v>-278.29999999999995</v>
      </c>
      <c r="Y82" s="3">
        <v>-356.4</v>
      </c>
      <c r="Z82" s="6">
        <v>-356.32485500000001</v>
      </c>
      <c r="AA82" s="3">
        <v>144.1</v>
      </c>
      <c r="AB82" s="3"/>
      <c r="AC82" s="4" t="s">
        <v>1162</v>
      </c>
    </row>
    <row r="83" spans="1:29" ht="19.5" x14ac:dyDescent="0.25">
      <c r="A83" s="47">
        <v>82</v>
      </c>
      <c r="B83" s="1" t="s">
        <v>190</v>
      </c>
      <c r="C83" s="2" t="s">
        <v>191</v>
      </c>
      <c r="K83" s="5" t="s">
        <v>855</v>
      </c>
      <c r="L83" s="8">
        <v>18490</v>
      </c>
      <c r="M83" s="3">
        <v>36.31</v>
      </c>
      <c r="N83" s="3">
        <v>7.05</v>
      </c>
      <c r="P83" s="3" t="s">
        <v>433</v>
      </c>
      <c r="Q83" s="4" t="s">
        <v>1026</v>
      </c>
      <c r="S83" s="5" t="s">
        <v>847</v>
      </c>
      <c r="T83" s="3">
        <v>56.1</v>
      </c>
      <c r="U83" s="3"/>
      <c r="V83" s="3">
        <v>397.6</v>
      </c>
      <c r="W83" s="3"/>
      <c r="X83" s="48">
        <v>34.450000000000045</v>
      </c>
      <c r="Y83" s="3">
        <v>-62.5</v>
      </c>
      <c r="Z83" s="6">
        <v>45.828732499999987</v>
      </c>
      <c r="AA83" s="3">
        <v>55.8</v>
      </c>
      <c r="AB83" s="3"/>
      <c r="AC83" s="4" t="s">
        <v>1027</v>
      </c>
    </row>
    <row r="84" spans="1:29" ht="19.5" x14ac:dyDescent="0.25">
      <c r="A84" s="47">
        <v>83</v>
      </c>
      <c r="B84" s="1" t="s">
        <v>192</v>
      </c>
      <c r="C84" s="2" t="s">
        <v>193</v>
      </c>
      <c r="K84" s="14" t="s">
        <v>934</v>
      </c>
      <c r="L84" s="17">
        <v>17856</v>
      </c>
      <c r="M84" s="15">
        <v>26.562999999999999</v>
      </c>
      <c r="N84" s="15">
        <v>4.9000000000000004</v>
      </c>
      <c r="O84" s="49"/>
      <c r="P84" s="15" t="s">
        <v>434</v>
      </c>
      <c r="Q84" s="16" t="s">
        <v>1027</v>
      </c>
      <c r="S84" s="5" t="s">
        <v>847</v>
      </c>
      <c r="T84" s="3">
        <v>79.099999999999994</v>
      </c>
      <c r="U84" s="3"/>
      <c r="V84" s="3">
        <v>328.4</v>
      </c>
      <c r="W84" s="3"/>
      <c r="X84" s="48">
        <v>-34.75</v>
      </c>
      <c r="Y84" s="3">
        <v>89.4</v>
      </c>
      <c r="Z84" s="6">
        <v>89.4607125</v>
      </c>
      <c r="AA84" s="3">
        <v>55.2</v>
      </c>
      <c r="AB84" s="3"/>
      <c r="AC84" s="4" t="s">
        <v>1151</v>
      </c>
    </row>
    <row r="85" spans="1:29" ht="19.5" x14ac:dyDescent="0.25">
      <c r="A85" s="47">
        <v>84</v>
      </c>
      <c r="B85" s="1" t="s">
        <v>194</v>
      </c>
      <c r="C85" s="2" t="s">
        <v>195</v>
      </c>
      <c r="K85" s="5" t="s">
        <v>857</v>
      </c>
      <c r="L85" s="8">
        <v>18220</v>
      </c>
      <c r="M85" s="3">
        <v>36.270000000000003</v>
      </c>
      <c r="N85" s="3">
        <v>7.05</v>
      </c>
      <c r="P85" s="3" t="s">
        <v>435</v>
      </c>
      <c r="Q85" s="4" t="s">
        <v>1026</v>
      </c>
      <c r="S85" s="5" t="s">
        <v>881</v>
      </c>
      <c r="T85" s="3">
        <v>-79.900000000000006</v>
      </c>
      <c r="U85" s="3"/>
      <c r="V85" s="3">
        <v>374.2</v>
      </c>
      <c r="W85" s="3"/>
      <c r="X85" s="48">
        <v>-100.5</v>
      </c>
      <c r="Y85" s="3">
        <v>-49.9</v>
      </c>
      <c r="Z85" s="6">
        <v>-49.935925000000005</v>
      </c>
      <c r="AA85" s="3">
        <v>63.4</v>
      </c>
      <c r="AB85" s="3"/>
      <c r="AC85" s="4" t="s">
        <v>1151</v>
      </c>
    </row>
    <row r="86" spans="1:29" ht="19.5" x14ac:dyDescent="0.25">
      <c r="A86" s="47">
        <v>85</v>
      </c>
      <c r="B86" s="1" t="s">
        <v>196</v>
      </c>
      <c r="C86" s="2" t="s">
        <v>197</v>
      </c>
      <c r="K86" s="14" t="s">
        <v>935</v>
      </c>
      <c r="L86" s="17">
        <v>17205</v>
      </c>
      <c r="M86" s="15">
        <v>22.728000000000002</v>
      </c>
      <c r="N86" s="15">
        <v>4.34</v>
      </c>
      <c r="O86" s="49"/>
      <c r="P86" s="15" t="s">
        <v>436</v>
      </c>
      <c r="Q86" s="16" t="s">
        <v>1027</v>
      </c>
      <c r="S86" s="5" t="s">
        <v>840</v>
      </c>
      <c r="T86" s="3">
        <v>117.6</v>
      </c>
      <c r="U86" s="3"/>
      <c r="V86" s="3">
        <v>307</v>
      </c>
      <c r="W86" s="3"/>
      <c r="X86" s="48">
        <v>46.299999999999983</v>
      </c>
      <c r="Y86" s="3">
        <v>26.1</v>
      </c>
      <c r="Z86" s="6">
        <v>103.795655</v>
      </c>
      <c r="AA86" s="3">
        <v>60.6</v>
      </c>
      <c r="AB86" s="3"/>
      <c r="AC86" s="4" t="s">
        <v>1027</v>
      </c>
    </row>
    <row r="87" spans="1:29" ht="18.75" x14ac:dyDescent="0.25">
      <c r="A87" s="47">
        <v>86</v>
      </c>
      <c r="B87" s="1" t="s">
        <v>198</v>
      </c>
      <c r="C87" s="2" t="s">
        <v>199</v>
      </c>
      <c r="K87" s="14" t="s">
        <v>936</v>
      </c>
      <c r="L87" s="15">
        <v>5362</v>
      </c>
      <c r="M87" s="15">
        <v>13.153</v>
      </c>
      <c r="N87" s="15">
        <v>2.98</v>
      </c>
      <c r="O87" s="49"/>
      <c r="P87" s="15" t="s">
        <v>437</v>
      </c>
      <c r="Q87" s="16" t="s">
        <v>1027</v>
      </c>
      <c r="S87" s="5" t="s">
        <v>81</v>
      </c>
      <c r="T87" s="3">
        <v>89</v>
      </c>
      <c r="U87" s="3"/>
      <c r="V87" s="3">
        <v>246.1</v>
      </c>
      <c r="W87" s="3"/>
      <c r="X87" s="48">
        <v>91.95</v>
      </c>
      <c r="Y87" s="3">
        <v>15.6</v>
      </c>
      <c r="Z87" s="6">
        <v>61.585107499999999</v>
      </c>
      <c r="AA87" s="3">
        <v>35.799999999999997</v>
      </c>
      <c r="AB87" s="3"/>
      <c r="AC87" s="4" t="s">
        <v>1027</v>
      </c>
    </row>
    <row r="88" spans="1:29" ht="20.25" thickBot="1" x14ac:dyDescent="0.3">
      <c r="A88" s="47">
        <v>87</v>
      </c>
      <c r="B88" s="1" t="s">
        <v>57</v>
      </c>
      <c r="C88" s="2" t="s">
        <v>200</v>
      </c>
      <c r="K88" s="14" t="s">
        <v>937</v>
      </c>
      <c r="L88" s="17">
        <v>15213</v>
      </c>
      <c r="M88" s="15">
        <v>23.117000000000001</v>
      </c>
      <c r="N88" s="15">
        <v>3.85</v>
      </c>
      <c r="O88" s="49"/>
      <c r="P88" s="15" t="s">
        <v>438</v>
      </c>
      <c r="Q88" s="16" t="s">
        <v>1027</v>
      </c>
      <c r="S88" s="5" t="s">
        <v>842</v>
      </c>
      <c r="T88" s="3">
        <v>-205.2</v>
      </c>
      <c r="U88" s="3"/>
      <c r="V88" s="3">
        <v>294.7</v>
      </c>
      <c r="W88" s="3"/>
      <c r="X88" s="48">
        <v>19.799999999999983</v>
      </c>
      <c r="Y88" s="3">
        <v>-293</v>
      </c>
      <c r="Z88" s="6">
        <v>-211.10336999999998</v>
      </c>
      <c r="AA88" s="3">
        <v>58.1</v>
      </c>
      <c r="AB88" s="3"/>
      <c r="AC88" s="4" t="s">
        <v>1027</v>
      </c>
    </row>
    <row r="89" spans="1:29" ht="19.5" thickBot="1" x14ac:dyDescent="0.3">
      <c r="A89" s="47">
        <v>88</v>
      </c>
      <c r="B89" s="1" t="s">
        <v>58</v>
      </c>
      <c r="C89" s="2" t="s">
        <v>201</v>
      </c>
      <c r="K89" s="14" t="s">
        <v>938</v>
      </c>
      <c r="L89" s="17">
        <v>16949</v>
      </c>
      <c r="M89" s="15">
        <v>22.85</v>
      </c>
      <c r="N89" s="15">
        <v>3.77</v>
      </c>
      <c r="O89" s="49"/>
      <c r="P89" s="15">
        <v>875</v>
      </c>
      <c r="Q89" s="16" t="s">
        <v>1027</v>
      </c>
      <c r="S89" s="86" t="s">
        <v>463</v>
      </c>
      <c r="T89" s="87"/>
      <c r="U89" s="87"/>
      <c r="V89" s="87"/>
      <c r="W89" s="87"/>
      <c r="X89" s="87"/>
      <c r="Y89" s="87"/>
      <c r="Z89" s="87"/>
      <c r="AA89" s="87"/>
      <c r="AB89" s="87"/>
      <c r="AC89" s="88"/>
    </row>
    <row r="90" spans="1:29" ht="19.5" x14ac:dyDescent="0.25">
      <c r="A90" s="47">
        <v>89</v>
      </c>
      <c r="B90" s="1" t="s">
        <v>59</v>
      </c>
      <c r="C90" s="2" t="s">
        <v>202</v>
      </c>
      <c r="K90" s="14" t="s">
        <v>939</v>
      </c>
      <c r="L90" s="17">
        <v>16247</v>
      </c>
      <c r="M90" s="15">
        <v>25.385000000000002</v>
      </c>
      <c r="N90" s="15">
        <v>4.78</v>
      </c>
      <c r="O90" s="49"/>
      <c r="P90" s="15" t="s">
        <v>439</v>
      </c>
      <c r="Q90" s="16" t="s">
        <v>1027</v>
      </c>
      <c r="S90" s="5" t="s">
        <v>844</v>
      </c>
      <c r="T90" s="3">
        <v>-925.1</v>
      </c>
      <c r="U90" s="3"/>
      <c r="V90" s="3">
        <v>127.2</v>
      </c>
      <c r="W90" s="3"/>
      <c r="X90" s="48">
        <v>-242.04999999999998</v>
      </c>
      <c r="Y90" s="3">
        <v>-852.9</v>
      </c>
      <c r="Z90" s="6">
        <v>-852.93279250000001</v>
      </c>
      <c r="AA90" s="3">
        <v>91.6</v>
      </c>
      <c r="AB90" s="3"/>
      <c r="AC90" s="4" t="s">
        <v>1168</v>
      </c>
    </row>
    <row r="91" spans="1:29" ht="19.5" x14ac:dyDescent="0.25">
      <c r="A91" s="47">
        <v>90</v>
      </c>
      <c r="B91" s="1" t="s">
        <v>60</v>
      </c>
      <c r="C91" s="2" t="s">
        <v>203</v>
      </c>
      <c r="K91" s="14" t="s">
        <v>940</v>
      </c>
      <c r="L91" s="17">
        <v>17297</v>
      </c>
      <c r="M91" s="15">
        <v>21.582999999999998</v>
      </c>
      <c r="N91" s="15">
        <v>3.22</v>
      </c>
      <c r="O91" s="49"/>
      <c r="P91" s="15" t="s">
        <v>440</v>
      </c>
      <c r="Q91" s="16" t="s">
        <v>1027</v>
      </c>
      <c r="S91" s="5" t="s">
        <v>844</v>
      </c>
      <c r="T91" s="3">
        <v>-918.8</v>
      </c>
      <c r="U91" s="3"/>
      <c r="V91" s="3">
        <v>121.3</v>
      </c>
      <c r="W91" s="3"/>
      <c r="X91" s="48">
        <v>-247.95</v>
      </c>
      <c r="Y91" s="3">
        <v>-955</v>
      </c>
      <c r="Z91" s="6">
        <v>-844.87370750000002</v>
      </c>
      <c r="AA91" s="3">
        <v>92.1</v>
      </c>
      <c r="AB91" s="3"/>
      <c r="AC91" s="4" t="s">
        <v>1027</v>
      </c>
    </row>
    <row r="92" spans="1:29" ht="19.5" x14ac:dyDescent="0.25">
      <c r="A92" s="47">
        <v>91</v>
      </c>
      <c r="B92" s="1" t="s">
        <v>61</v>
      </c>
      <c r="C92" s="2" t="s">
        <v>204</v>
      </c>
      <c r="K92" s="14" t="s">
        <v>941</v>
      </c>
      <c r="L92" s="17">
        <v>15695</v>
      </c>
      <c r="M92" s="15">
        <v>19.187999999999999</v>
      </c>
      <c r="N92" s="15">
        <v>2.79</v>
      </c>
      <c r="O92" s="49"/>
      <c r="P92" s="15" t="s">
        <v>441</v>
      </c>
      <c r="Q92" s="16" t="s">
        <v>1027</v>
      </c>
      <c r="S92" s="5" t="s">
        <v>846</v>
      </c>
      <c r="T92" s="3">
        <v>-1000</v>
      </c>
      <c r="U92" s="3"/>
      <c r="V92" s="3"/>
      <c r="W92" s="3"/>
      <c r="X92" s="48"/>
      <c r="Y92" s="3"/>
      <c r="Z92" s="84"/>
      <c r="AA92" s="3"/>
      <c r="AB92" s="3"/>
      <c r="AC92" s="4" t="s">
        <v>1023</v>
      </c>
    </row>
    <row r="93" spans="1:29" ht="19.5" x14ac:dyDescent="0.25">
      <c r="A93" s="47">
        <v>92</v>
      </c>
      <c r="B93" s="1" t="s">
        <v>62</v>
      </c>
      <c r="C93" s="2" t="s">
        <v>205</v>
      </c>
      <c r="K93" s="14" t="s">
        <v>942</v>
      </c>
      <c r="L93" s="17">
        <v>15816</v>
      </c>
      <c r="M93" s="15">
        <v>21.658000000000001</v>
      </c>
      <c r="N93" s="15">
        <v>3.57</v>
      </c>
      <c r="O93" s="49"/>
      <c r="P93" s="15" t="s">
        <v>442</v>
      </c>
      <c r="Q93" s="16" t="s">
        <v>1027</v>
      </c>
      <c r="S93" s="5" t="s">
        <v>846</v>
      </c>
      <c r="T93" s="3">
        <v>-1000</v>
      </c>
      <c r="U93" s="3"/>
      <c r="V93" s="3">
        <v>140.19999999999999</v>
      </c>
      <c r="W93" s="3"/>
      <c r="X93" s="48">
        <v>-238.85</v>
      </c>
      <c r="Y93" s="3">
        <v>-1014.8</v>
      </c>
      <c r="Z93" s="6">
        <v>-928.78687250000007</v>
      </c>
      <c r="AA93" s="3">
        <v>92</v>
      </c>
      <c r="AB93" s="3"/>
      <c r="AC93" s="4" t="s">
        <v>1027</v>
      </c>
    </row>
    <row r="94" spans="1:29" ht="19.5" x14ac:dyDescent="0.25">
      <c r="A94" s="47">
        <v>93</v>
      </c>
      <c r="B94" s="1" t="s">
        <v>63</v>
      </c>
      <c r="C94" s="2" t="s">
        <v>206</v>
      </c>
      <c r="K94" s="14" t="s">
        <v>943</v>
      </c>
      <c r="L94" s="17">
        <v>15992</v>
      </c>
      <c r="M94" s="15">
        <v>19.385999999999999</v>
      </c>
      <c r="N94" s="15">
        <v>2.9</v>
      </c>
      <c r="O94" s="49"/>
      <c r="P94" s="15" t="s">
        <v>443</v>
      </c>
      <c r="Q94" s="16" t="s">
        <v>1027</v>
      </c>
      <c r="S94" s="5" t="s">
        <v>846</v>
      </c>
      <c r="T94" s="3">
        <v>-973.6</v>
      </c>
      <c r="U94" s="3"/>
      <c r="V94" s="3">
        <v>137.69999999999999</v>
      </c>
      <c r="W94" s="3"/>
      <c r="X94" s="48">
        <v>-241.35</v>
      </c>
      <c r="Y94" s="3">
        <v>-1014.7</v>
      </c>
      <c r="Z94" s="6">
        <v>-901.64149750000001</v>
      </c>
      <c r="AA94" s="3">
        <v>92</v>
      </c>
      <c r="AB94" s="3"/>
      <c r="AC94" s="4" t="s">
        <v>1155</v>
      </c>
    </row>
    <row r="95" spans="1:29" ht="20.25" thickBot="1" x14ac:dyDescent="0.3">
      <c r="A95" s="47">
        <v>94</v>
      </c>
      <c r="B95" s="1" t="s">
        <v>64</v>
      </c>
      <c r="C95" s="2" t="s">
        <v>207</v>
      </c>
      <c r="K95" s="14" t="s">
        <v>944</v>
      </c>
      <c r="L95" s="17">
        <v>17268</v>
      </c>
      <c r="M95" s="15">
        <v>19.98</v>
      </c>
      <c r="N95" s="15">
        <v>2.58</v>
      </c>
      <c r="O95" s="49"/>
      <c r="P95" s="15" t="s">
        <v>444</v>
      </c>
      <c r="Q95" s="16" t="s">
        <v>1027</v>
      </c>
      <c r="S95" s="5" t="s">
        <v>882</v>
      </c>
      <c r="T95" s="3">
        <v>-501.73200000000003</v>
      </c>
      <c r="U95" s="3"/>
      <c r="V95" s="3">
        <v>125.94</v>
      </c>
      <c r="W95" s="3"/>
      <c r="X95" s="48"/>
      <c r="Y95" s="3"/>
      <c r="Z95" s="6">
        <v>-455.82</v>
      </c>
      <c r="AA95" s="3">
        <v>75.819999999999993</v>
      </c>
      <c r="AB95" s="3"/>
      <c r="AC95" s="4" t="s">
        <v>1142</v>
      </c>
    </row>
    <row r="96" spans="1:29" ht="20.25" thickBot="1" x14ac:dyDescent="0.3">
      <c r="A96" s="47">
        <v>95</v>
      </c>
      <c r="B96" s="1" t="s">
        <v>65</v>
      </c>
      <c r="C96" s="2" t="s">
        <v>208</v>
      </c>
      <c r="K96" s="86" t="s">
        <v>445</v>
      </c>
      <c r="L96" s="87"/>
      <c r="M96" s="87"/>
      <c r="N96" s="87"/>
      <c r="O96" s="87"/>
      <c r="P96" s="87"/>
      <c r="Q96" s="88"/>
      <c r="S96" s="5" t="s">
        <v>850</v>
      </c>
      <c r="T96" s="3">
        <v>-1072.2</v>
      </c>
      <c r="U96" s="3"/>
      <c r="V96" s="3"/>
      <c r="W96" s="3"/>
      <c r="X96" s="48"/>
      <c r="Y96" s="3"/>
      <c r="Z96" s="84"/>
      <c r="AA96" s="3">
        <v>108.8</v>
      </c>
      <c r="AB96" s="3"/>
      <c r="AC96" s="4" t="s">
        <v>1023</v>
      </c>
    </row>
    <row r="97" spans="1:29" ht="19.5" x14ac:dyDescent="0.25">
      <c r="A97" s="47">
        <v>96</v>
      </c>
      <c r="B97" s="1" t="s">
        <v>66</v>
      </c>
      <c r="C97" s="2" t="s">
        <v>209</v>
      </c>
      <c r="K97" s="14" t="s">
        <v>929</v>
      </c>
      <c r="L97" s="17">
        <v>12104</v>
      </c>
      <c r="M97" s="15">
        <v>31.466999999999999</v>
      </c>
      <c r="N97" s="15">
        <v>7.2</v>
      </c>
      <c r="O97" s="49"/>
      <c r="P97" s="15" t="s">
        <v>446</v>
      </c>
      <c r="Q97" s="16" t="s">
        <v>1027</v>
      </c>
      <c r="S97" s="5" t="s">
        <v>850</v>
      </c>
      <c r="T97" s="3">
        <v>-1070.7</v>
      </c>
      <c r="U97" s="3"/>
      <c r="V97" s="3">
        <v>137.69999999999999</v>
      </c>
      <c r="W97" s="3"/>
      <c r="X97" s="48">
        <v>-253.85</v>
      </c>
      <c r="Y97" s="3">
        <v>-1111.7</v>
      </c>
      <c r="Z97" s="6">
        <v>-995.01462250000009</v>
      </c>
      <c r="AA97" s="3">
        <v>98.1</v>
      </c>
      <c r="AB97" s="3"/>
      <c r="AC97" s="4" t="s">
        <v>1027</v>
      </c>
    </row>
    <row r="98" spans="1:29" ht="19.5" x14ac:dyDescent="0.25">
      <c r="A98" s="47">
        <v>97</v>
      </c>
      <c r="B98" s="1" t="s">
        <v>67</v>
      </c>
      <c r="C98" s="2" t="s">
        <v>210</v>
      </c>
      <c r="K98" s="14" t="s">
        <v>930</v>
      </c>
      <c r="L98" s="17">
        <v>17157</v>
      </c>
      <c r="M98" s="15">
        <v>38.319000000000003</v>
      </c>
      <c r="N98" s="15">
        <v>8.8000000000000007</v>
      </c>
      <c r="O98" s="49"/>
      <c r="P98" s="15" t="s">
        <v>447</v>
      </c>
      <c r="Q98" s="16" t="s">
        <v>1027</v>
      </c>
      <c r="S98" s="5" t="s">
        <v>850</v>
      </c>
      <c r="T98" s="3">
        <v>-1071.5999999999999</v>
      </c>
      <c r="U98" s="3">
        <v>1.5</v>
      </c>
      <c r="V98" s="3">
        <v>137.9</v>
      </c>
      <c r="W98" s="3"/>
      <c r="X98" s="48"/>
      <c r="Y98" s="3"/>
      <c r="Z98" s="6">
        <v>-996</v>
      </c>
      <c r="AA98" s="3">
        <v>97.81</v>
      </c>
      <c r="AB98" s="3"/>
      <c r="AC98" s="4" t="s">
        <v>1142</v>
      </c>
    </row>
    <row r="99" spans="1:29" ht="19.5" x14ac:dyDescent="0.25">
      <c r="A99" s="47">
        <v>98</v>
      </c>
      <c r="B99" s="1" t="s">
        <v>68</v>
      </c>
      <c r="C99" s="2" t="s">
        <v>211</v>
      </c>
      <c r="K99" s="14" t="s">
        <v>931</v>
      </c>
      <c r="L99" s="17">
        <v>17750</v>
      </c>
      <c r="M99" s="15">
        <v>38.475999999999999</v>
      </c>
      <c r="N99" s="15">
        <v>9</v>
      </c>
      <c r="O99" s="49"/>
      <c r="P99" s="15" t="s">
        <v>448</v>
      </c>
      <c r="Q99" s="16" t="s">
        <v>1027</v>
      </c>
      <c r="S99" s="5" t="s">
        <v>883</v>
      </c>
      <c r="T99" s="3">
        <v>-554.80700000000002</v>
      </c>
      <c r="U99" s="3"/>
      <c r="V99" s="3">
        <v>131.80000000000001</v>
      </c>
      <c r="W99" s="3"/>
      <c r="X99" s="48"/>
      <c r="Y99" s="3"/>
      <c r="Z99" s="6">
        <v>-506.14</v>
      </c>
      <c r="AA99" s="3">
        <v>76.260000000000005</v>
      </c>
      <c r="AB99" s="3"/>
      <c r="AC99" s="4" t="s">
        <v>1142</v>
      </c>
    </row>
    <row r="100" spans="1:29" ht="19.5" x14ac:dyDescent="0.25">
      <c r="A100" s="47">
        <v>99</v>
      </c>
      <c r="B100" s="1" t="s">
        <v>69</v>
      </c>
      <c r="C100" s="2" t="s">
        <v>212</v>
      </c>
      <c r="K100" s="14" t="s">
        <v>932</v>
      </c>
      <c r="L100" s="17">
        <v>17705</v>
      </c>
      <c r="M100" s="15">
        <v>37.481000000000002</v>
      </c>
      <c r="N100" s="15">
        <v>8.67</v>
      </c>
      <c r="O100" s="49"/>
      <c r="P100" s="15" t="s">
        <v>449</v>
      </c>
      <c r="Q100" s="16" t="s">
        <v>1027</v>
      </c>
      <c r="S100" s="5" t="s">
        <v>853</v>
      </c>
      <c r="T100" s="3">
        <v>-1060.5</v>
      </c>
      <c r="U100" s="3"/>
      <c r="V100" s="3">
        <v>151</v>
      </c>
      <c r="W100" s="3"/>
      <c r="X100" s="48">
        <v>-255.64999999999998</v>
      </c>
      <c r="Y100" s="3">
        <v>-984.8</v>
      </c>
      <c r="Z100" s="6">
        <v>-984.27795249999997</v>
      </c>
      <c r="AA100" s="3">
        <v>87.4</v>
      </c>
      <c r="AB100" s="3"/>
      <c r="AC100" s="4" t="s">
        <v>1023</v>
      </c>
    </row>
    <row r="101" spans="1:29" ht="19.5" x14ac:dyDescent="0.25">
      <c r="A101" s="47">
        <v>100</v>
      </c>
      <c r="B101" s="1" t="s">
        <v>70</v>
      </c>
      <c r="C101" s="2" t="s">
        <v>213</v>
      </c>
      <c r="K101" s="14" t="s">
        <v>933</v>
      </c>
      <c r="L101" s="17">
        <v>15442</v>
      </c>
      <c r="M101" s="15">
        <v>25.265999999999998</v>
      </c>
      <c r="N101" s="15">
        <v>5.3</v>
      </c>
      <c r="O101" s="49"/>
      <c r="P101" s="15" t="s">
        <v>450</v>
      </c>
      <c r="Q101" s="16" t="s">
        <v>1027</v>
      </c>
      <c r="S101" s="5" t="s">
        <v>853</v>
      </c>
      <c r="T101" s="3">
        <v>-1053.5</v>
      </c>
      <c r="U101" s="3"/>
      <c r="V101" s="3">
        <v>150.6</v>
      </c>
      <c r="W101" s="3"/>
      <c r="X101" s="48">
        <v>-256.04999999999995</v>
      </c>
      <c r="Y101" s="3">
        <v>-1098.4000000000001</v>
      </c>
      <c r="Z101" s="6">
        <v>-977.15869250000003</v>
      </c>
      <c r="AA101" s="3">
        <v>87.8</v>
      </c>
      <c r="AB101" s="3"/>
      <c r="AC101" s="4" t="s">
        <v>1027</v>
      </c>
    </row>
    <row r="102" spans="1:29" ht="19.5" x14ac:dyDescent="0.25">
      <c r="A102" s="47">
        <v>101</v>
      </c>
      <c r="B102" s="1" t="s">
        <v>71</v>
      </c>
      <c r="C102" s="2" t="s">
        <v>214</v>
      </c>
      <c r="K102" s="14" t="s">
        <v>934</v>
      </c>
      <c r="L102" s="17">
        <v>16105</v>
      </c>
      <c r="M102" s="15">
        <v>30.893000000000001</v>
      </c>
      <c r="N102" s="15">
        <v>6.9</v>
      </c>
      <c r="O102" s="49"/>
      <c r="P102" s="15" t="s">
        <v>451</v>
      </c>
      <c r="Q102" s="16" t="s">
        <v>1027</v>
      </c>
      <c r="S102" s="5" t="s">
        <v>853</v>
      </c>
      <c r="T102" s="3">
        <v>-1060.0999999999999</v>
      </c>
      <c r="U102" s="3">
        <v>1.5</v>
      </c>
      <c r="V102" s="3">
        <v>151.83000000000001</v>
      </c>
      <c r="W102" s="3"/>
      <c r="X102" s="48"/>
      <c r="Y102" s="3"/>
      <c r="Z102" s="6">
        <v>-984.2</v>
      </c>
      <c r="AA102" s="3">
        <v>98.11</v>
      </c>
      <c r="AB102" s="3"/>
      <c r="AC102" s="4" t="s">
        <v>1142</v>
      </c>
    </row>
    <row r="103" spans="1:29" ht="19.5" x14ac:dyDescent="0.25">
      <c r="A103" s="47">
        <v>102</v>
      </c>
      <c r="B103" s="1" t="s">
        <v>72</v>
      </c>
      <c r="C103" s="2" t="s">
        <v>215</v>
      </c>
      <c r="K103" s="14" t="s">
        <v>935</v>
      </c>
      <c r="L103" s="17">
        <v>16807</v>
      </c>
      <c r="M103" s="15">
        <v>24.709</v>
      </c>
      <c r="N103" s="15">
        <v>5.13</v>
      </c>
      <c r="O103" s="49"/>
      <c r="P103" s="15" t="s">
        <v>452</v>
      </c>
      <c r="Q103" s="16" t="s">
        <v>1027</v>
      </c>
      <c r="S103" s="5" t="s">
        <v>854</v>
      </c>
      <c r="T103" s="3">
        <v>-669.96900000000005</v>
      </c>
      <c r="U103" s="3"/>
      <c r="V103" s="3">
        <v>131.78</v>
      </c>
      <c r="W103" s="3"/>
      <c r="X103" s="48"/>
      <c r="Y103" s="3"/>
      <c r="Z103" s="6">
        <v>-620.94000000000005</v>
      </c>
      <c r="AA103" s="3">
        <v>77.03</v>
      </c>
      <c r="AB103" s="3"/>
      <c r="AC103" s="4" t="s">
        <v>1142</v>
      </c>
    </row>
    <row r="104" spans="1:29" ht="19.5" x14ac:dyDescent="0.25">
      <c r="A104" s="47">
        <v>103</v>
      </c>
      <c r="B104" s="1" t="s">
        <v>73</v>
      </c>
      <c r="C104" s="2" t="s">
        <v>216</v>
      </c>
      <c r="K104" s="14" t="s">
        <v>937</v>
      </c>
      <c r="L104" s="17">
        <v>13395</v>
      </c>
      <c r="M104" s="15">
        <v>27.498000000000001</v>
      </c>
      <c r="N104" s="15">
        <v>6.02</v>
      </c>
      <c r="O104" s="49"/>
      <c r="P104" s="15" t="s">
        <v>453</v>
      </c>
      <c r="Q104" s="16" t="s">
        <v>1027</v>
      </c>
      <c r="S104" s="5" t="s">
        <v>855</v>
      </c>
      <c r="T104" s="3">
        <v>-1056.9000000000001</v>
      </c>
      <c r="U104" s="3"/>
      <c r="V104" s="3"/>
      <c r="W104" s="3"/>
      <c r="X104" s="48"/>
      <c r="Y104" s="3"/>
      <c r="Z104" s="84"/>
      <c r="AA104" s="3">
        <v>100</v>
      </c>
      <c r="AB104" s="3"/>
      <c r="AC104" s="4" t="s">
        <v>1023</v>
      </c>
    </row>
    <row r="105" spans="1:29" ht="19.5" x14ac:dyDescent="0.25">
      <c r="A105" s="47">
        <v>104</v>
      </c>
      <c r="B105" s="1" t="s">
        <v>218</v>
      </c>
      <c r="C105" s="2" t="s">
        <v>219</v>
      </c>
      <c r="K105" s="14" t="s">
        <v>938</v>
      </c>
      <c r="L105" s="17">
        <v>15971</v>
      </c>
      <c r="M105" s="15">
        <v>30.648</v>
      </c>
      <c r="N105" s="15">
        <v>6.8</v>
      </c>
      <c r="O105" s="49"/>
      <c r="P105" s="15" t="s">
        <v>454</v>
      </c>
      <c r="Q105" s="16" t="s">
        <v>1027</v>
      </c>
      <c r="S105" s="5" t="s">
        <v>855</v>
      </c>
      <c r="T105" s="3">
        <v>-1056.9000000000001</v>
      </c>
      <c r="U105" s="3"/>
      <c r="V105" s="3">
        <v>153.30000000000001</v>
      </c>
      <c r="W105" s="3"/>
      <c r="X105" s="48">
        <v>-254.54999999999995</v>
      </c>
      <c r="Y105" s="3">
        <v>-1102.5999999999999</v>
      </c>
      <c r="Z105" s="6">
        <v>-981.00591750000001</v>
      </c>
      <c r="AA105" s="3">
        <v>98.9</v>
      </c>
      <c r="AB105" s="3"/>
      <c r="AC105" s="4" t="s">
        <v>1027</v>
      </c>
    </row>
    <row r="106" spans="1:29" ht="19.5" x14ac:dyDescent="0.25">
      <c r="A106" s="47">
        <v>105</v>
      </c>
      <c r="B106" s="1" t="s">
        <v>220</v>
      </c>
      <c r="C106" s="2" t="s">
        <v>221</v>
      </c>
      <c r="K106" s="14" t="s">
        <v>945</v>
      </c>
      <c r="L106" s="17">
        <v>15664</v>
      </c>
      <c r="M106" s="15">
        <v>30.596</v>
      </c>
      <c r="N106" s="15">
        <v>6.79</v>
      </c>
      <c r="O106" s="49"/>
      <c r="P106" s="15" t="s">
        <v>455</v>
      </c>
      <c r="Q106" s="16" t="s">
        <v>1027</v>
      </c>
      <c r="S106" s="5" t="s">
        <v>855</v>
      </c>
      <c r="T106" s="3">
        <v>-1056.9000000000001</v>
      </c>
      <c r="U106" s="3"/>
      <c r="V106" s="3">
        <v>153.30000000000001</v>
      </c>
      <c r="W106" s="3"/>
      <c r="X106" s="48">
        <v>-254.54999999999995</v>
      </c>
      <c r="Y106" s="3">
        <v>-980.8</v>
      </c>
      <c r="Z106" s="6">
        <v>-981.00591750000001</v>
      </c>
      <c r="AA106" s="3">
        <v>98.97</v>
      </c>
      <c r="AB106" s="3"/>
      <c r="AC106" s="4" t="s">
        <v>1169</v>
      </c>
    </row>
    <row r="107" spans="1:29" ht="19.5" x14ac:dyDescent="0.25">
      <c r="A107" s="47">
        <v>106</v>
      </c>
      <c r="B107" s="1" t="s">
        <v>222</v>
      </c>
      <c r="C107" s="2" t="s">
        <v>223</v>
      </c>
      <c r="K107" s="14" t="s">
        <v>940</v>
      </c>
      <c r="L107" s="17">
        <v>16585</v>
      </c>
      <c r="M107" s="15">
        <v>32.585999999999999</v>
      </c>
      <c r="N107" s="15">
        <v>7.19</v>
      </c>
      <c r="O107" s="49"/>
      <c r="P107" s="15" t="s">
        <v>456</v>
      </c>
      <c r="Q107" s="16" t="s">
        <v>1027</v>
      </c>
      <c r="S107" s="5" t="s">
        <v>856</v>
      </c>
      <c r="T107" s="3">
        <v>-693.12800000000004</v>
      </c>
      <c r="U107" s="3"/>
      <c r="V107" s="3">
        <v>130.82</v>
      </c>
      <c r="W107" s="3"/>
      <c r="X107" s="48"/>
      <c r="Y107" s="3"/>
      <c r="Z107" s="6">
        <v>-644.32000000000005</v>
      </c>
      <c r="AA107" s="3">
        <v>77.2</v>
      </c>
      <c r="AB107" s="3"/>
      <c r="AC107" s="4" t="s">
        <v>1142</v>
      </c>
    </row>
    <row r="108" spans="1:29" ht="19.5" x14ac:dyDescent="0.25">
      <c r="A108" s="47">
        <v>107</v>
      </c>
      <c r="B108" s="1" t="s">
        <v>224</v>
      </c>
      <c r="C108" s="2" t="s">
        <v>225</v>
      </c>
      <c r="K108" s="14" t="s">
        <v>941</v>
      </c>
      <c r="L108" s="17">
        <v>15270</v>
      </c>
      <c r="M108" s="15">
        <v>31.917000000000002</v>
      </c>
      <c r="N108" s="15">
        <v>7.18</v>
      </c>
      <c r="O108" s="49"/>
      <c r="P108" s="15" t="s">
        <v>457</v>
      </c>
      <c r="Q108" s="16" t="s">
        <v>1027</v>
      </c>
      <c r="S108" s="5" t="s">
        <v>856</v>
      </c>
      <c r="T108" s="3"/>
      <c r="U108" s="3"/>
      <c r="V108" s="3">
        <v>140.1</v>
      </c>
      <c r="W108" s="3">
        <v>0.5</v>
      </c>
      <c r="X108" s="48"/>
      <c r="Y108" s="3"/>
      <c r="Z108" s="6"/>
      <c r="AA108" s="3">
        <v>77.7</v>
      </c>
      <c r="AB108" s="3">
        <v>0.3</v>
      </c>
      <c r="AC108" s="4" t="s">
        <v>1153</v>
      </c>
    </row>
    <row r="109" spans="1:29" ht="19.5" x14ac:dyDescent="0.25">
      <c r="A109" s="47">
        <v>108</v>
      </c>
      <c r="B109" s="1" t="s">
        <v>226</v>
      </c>
      <c r="C109" s="2" t="s">
        <v>227</v>
      </c>
      <c r="K109" s="14" t="s">
        <v>942</v>
      </c>
      <c r="L109" s="17">
        <v>15605</v>
      </c>
      <c r="M109" s="15">
        <v>34.536999999999999</v>
      </c>
      <c r="N109" s="15">
        <v>7.9</v>
      </c>
      <c r="O109" s="49"/>
      <c r="P109" s="15" t="s">
        <v>458</v>
      </c>
      <c r="Q109" s="16" t="s">
        <v>1027</v>
      </c>
      <c r="S109" s="5" t="s">
        <v>857</v>
      </c>
      <c r="T109" s="3">
        <v>-1041</v>
      </c>
      <c r="U109" s="3"/>
      <c r="V109" s="3"/>
      <c r="W109" s="3"/>
      <c r="X109" s="48"/>
      <c r="Y109" s="3"/>
      <c r="Z109" s="84"/>
      <c r="AA109" s="3">
        <v>113</v>
      </c>
      <c r="AB109" s="3"/>
      <c r="AC109" s="4" t="s">
        <v>1023</v>
      </c>
    </row>
    <row r="110" spans="1:29" ht="19.5" x14ac:dyDescent="0.25">
      <c r="A110" s="47">
        <v>109</v>
      </c>
      <c r="B110" s="1" t="s">
        <v>228</v>
      </c>
      <c r="C110" s="2" t="s">
        <v>229</v>
      </c>
      <c r="K110" s="14" t="s">
        <v>943</v>
      </c>
      <c r="L110" s="17">
        <v>16009</v>
      </c>
      <c r="M110" s="15">
        <v>34.610999999999997</v>
      </c>
      <c r="N110" s="15">
        <v>7.9</v>
      </c>
      <c r="O110" s="49"/>
      <c r="P110" s="15" t="s">
        <v>459</v>
      </c>
      <c r="Q110" s="16" t="s">
        <v>1027</v>
      </c>
      <c r="S110" s="5" t="s">
        <v>857</v>
      </c>
      <c r="T110" s="3">
        <v>-1041.8</v>
      </c>
      <c r="U110" s="3"/>
      <c r="V110" s="3">
        <v>153.5</v>
      </c>
      <c r="W110" s="3"/>
      <c r="X110" s="48">
        <v>-252.64999999999998</v>
      </c>
      <c r="Y110" s="3">
        <v>-1087.5999999999999</v>
      </c>
      <c r="Z110" s="6">
        <v>-966.47240249999993</v>
      </c>
      <c r="AA110" s="3">
        <v>99.2</v>
      </c>
      <c r="AB110" s="3"/>
      <c r="AC110" s="4" t="s">
        <v>1027</v>
      </c>
    </row>
    <row r="111" spans="1:29" ht="20.25" thickBot="1" x14ac:dyDescent="0.3">
      <c r="A111" s="47">
        <v>110</v>
      </c>
      <c r="B111" s="1" t="s">
        <v>230</v>
      </c>
      <c r="C111" s="2" t="s">
        <v>231</v>
      </c>
      <c r="K111" s="18" t="s">
        <v>944</v>
      </c>
      <c r="L111" s="85">
        <v>14971</v>
      </c>
      <c r="M111" s="19">
        <v>24.283000000000001</v>
      </c>
      <c r="N111" s="19">
        <v>4.6399999999999997</v>
      </c>
      <c r="O111" s="51"/>
      <c r="P111" s="19" t="s">
        <v>460</v>
      </c>
      <c r="Q111" s="20" t="s">
        <v>1027</v>
      </c>
      <c r="S111" s="5" t="s">
        <v>857</v>
      </c>
      <c r="T111" s="3">
        <v>-1041</v>
      </c>
      <c r="U111" s="3"/>
      <c r="V111" s="3">
        <v>143.9</v>
      </c>
      <c r="W111" s="3"/>
      <c r="X111" s="48">
        <v>-262.25</v>
      </c>
      <c r="Y111" s="3">
        <v>-1083.9000000000001</v>
      </c>
      <c r="Z111" s="6">
        <v>-962.81016249999993</v>
      </c>
      <c r="AA111" s="3">
        <v>96.2</v>
      </c>
      <c r="AB111" s="3"/>
      <c r="AC111" s="4" t="s">
        <v>1155</v>
      </c>
    </row>
    <row r="112" spans="1:29" ht="19.5" x14ac:dyDescent="0.25">
      <c r="A112" s="47">
        <v>111</v>
      </c>
      <c r="B112" s="1" t="s">
        <v>232</v>
      </c>
      <c r="C112" s="2" t="s">
        <v>233</v>
      </c>
      <c r="S112" s="5" t="s">
        <v>857</v>
      </c>
      <c r="T112" s="3">
        <v>-1041.0999999999999</v>
      </c>
      <c r="U112" s="3">
        <v>1</v>
      </c>
      <c r="V112" s="3">
        <v>154.25</v>
      </c>
      <c r="W112" s="3"/>
      <c r="X112" s="48"/>
      <c r="Y112" s="3"/>
      <c r="Z112" s="6">
        <v>-966</v>
      </c>
      <c r="AA112" s="3">
        <v>99.4</v>
      </c>
      <c r="AB112" s="3"/>
      <c r="AC112" s="4" t="s">
        <v>1142</v>
      </c>
    </row>
    <row r="113" spans="1:29" ht="19.5" x14ac:dyDescent="0.25">
      <c r="A113" s="47">
        <v>112</v>
      </c>
      <c r="B113" s="1" t="s">
        <v>234</v>
      </c>
      <c r="C113" s="2" t="s">
        <v>235</v>
      </c>
      <c r="S113" s="5" t="s">
        <v>857</v>
      </c>
      <c r="T113" s="3">
        <v>-1041.8</v>
      </c>
      <c r="U113" s="3"/>
      <c r="V113" s="3">
        <v>153.4</v>
      </c>
      <c r="W113" s="3"/>
      <c r="X113" s="48">
        <v>-252.74999999999997</v>
      </c>
      <c r="Y113" s="3">
        <v>-966.6</v>
      </c>
      <c r="Z113" s="6">
        <v>-966.44258750000006</v>
      </c>
      <c r="AA113" s="3">
        <v>99.1</v>
      </c>
      <c r="AB113" s="3"/>
      <c r="AC113" s="4" t="s">
        <v>1143</v>
      </c>
    </row>
    <row r="114" spans="1:29" ht="19.5" x14ac:dyDescent="0.25">
      <c r="A114" s="47">
        <v>113</v>
      </c>
      <c r="B114" s="1" t="s">
        <v>236</v>
      </c>
      <c r="C114" s="2" t="s">
        <v>237</v>
      </c>
      <c r="S114" s="5" t="s">
        <v>858</v>
      </c>
      <c r="T114" s="3">
        <v>-754.79300000000001</v>
      </c>
      <c r="U114" s="3"/>
      <c r="V114" s="3">
        <v>127.69</v>
      </c>
      <c r="W114" s="3"/>
      <c r="X114" s="48"/>
      <c r="Y114" s="3"/>
      <c r="Z114" s="6">
        <v>-705.05</v>
      </c>
      <c r="AA114" s="3">
        <v>78.64</v>
      </c>
      <c r="AB114" s="3"/>
      <c r="AC114" s="4" t="s">
        <v>1142</v>
      </c>
    </row>
    <row r="115" spans="1:29" ht="19.5" x14ac:dyDescent="0.25">
      <c r="A115" s="47">
        <v>114</v>
      </c>
      <c r="B115" s="1" t="s">
        <v>238</v>
      </c>
      <c r="C115" s="2" t="s">
        <v>239</v>
      </c>
      <c r="S115" s="5" t="s">
        <v>859</v>
      </c>
      <c r="T115" s="3">
        <v>-1033.7</v>
      </c>
      <c r="U115" s="3">
        <v>10</v>
      </c>
      <c r="V115" s="3">
        <v>153.57</v>
      </c>
      <c r="W115" s="3"/>
      <c r="X115" s="48"/>
      <c r="Y115" s="3"/>
      <c r="Z115" s="6">
        <v>-958.4</v>
      </c>
      <c r="AA115" s="3">
        <v>98.74</v>
      </c>
      <c r="AB115" s="3"/>
      <c r="AC115" s="4" t="s">
        <v>1142</v>
      </c>
    </row>
    <row r="116" spans="1:29" ht="19.5" x14ac:dyDescent="0.25">
      <c r="A116" s="47">
        <v>115</v>
      </c>
      <c r="B116" s="1" t="s">
        <v>240</v>
      </c>
      <c r="C116" s="2" t="s">
        <v>241</v>
      </c>
      <c r="S116" s="5" t="s">
        <v>860</v>
      </c>
      <c r="T116" s="3">
        <v>-802.96100000000001</v>
      </c>
      <c r="U116" s="3"/>
      <c r="V116" s="3">
        <v>122.59</v>
      </c>
      <c r="W116" s="3"/>
      <c r="X116" s="48"/>
      <c r="Y116" s="3"/>
      <c r="Z116" s="6">
        <v>-752.27</v>
      </c>
      <c r="AA116" s="3">
        <v>84.64</v>
      </c>
      <c r="AB116" s="3"/>
      <c r="AC116" s="4" t="s">
        <v>1142</v>
      </c>
    </row>
    <row r="117" spans="1:29" ht="19.5" x14ac:dyDescent="0.25">
      <c r="A117" s="47">
        <v>116</v>
      </c>
      <c r="B117" s="1" t="s">
        <v>242</v>
      </c>
      <c r="C117" s="2" t="s">
        <v>243</v>
      </c>
      <c r="S117" s="5" t="s">
        <v>860</v>
      </c>
      <c r="T117" s="3"/>
      <c r="U117" s="3"/>
      <c r="V117" s="3">
        <v>132.19999999999999</v>
      </c>
      <c r="W117" s="3">
        <v>0.4</v>
      </c>
      <c r="X117" s="48"/>
      <c r="Y117" s="3"/>
      <c r="Z117" s="6"/>
      <c r="AA117" s="3">
        <v>84.41</v>
      </c>
      <c r="AB117" s="3">
        <v>0.3</v>
      </c>
      <c r="AC117" s="4" t="s">
        <v>1153</v>
      </c>
    </row>
    <row r="118" spans="1:29" ht="19.5" x14ac:dyDescent="0.25">
      <c r="A118" s="47">
        <v>117</v>
      </c>
      <c r="B118" s="1" t="s">
        <v>244</v>
      </c>
      <c r="C118" s="2" t="s">
        <v>245</v>
      </c>
      <c r="S118" s="5" t="s">
        <v>861</v>
      </c>
      <c r="T118" s="3">
        <v>-1025.9000000000001</v>
      </c>
      <c r="U118" s="3"/>
      <c r="V118" s="3">
        <v>150.1</v>
      </c>
      <c r="W118" s="3"/>
      <c r="X118" s="48">
        <v>-254.14999999999998</v>
      </c>
      <c r="Y118" s="3">
        <v>-950.2</v>
      </c>
      <c r="Z118" s="6">
        <v>-950.12517750000006</v>
      </c>
      <c r="AA118" s="3">
        <v>99.5</v>
      </c>
      <c r="AB118" s="3"/>
      <c r="AC118" s="4" t="s">
        <v>1170</v>
      </c>
    </row>
    <row r="119" spans="1:29" ht="20.25" thickBot="1" x14ac:dyDescent="0.3">
      <c r="A119" s="52">
        <v>118</v>
      </c>
      <c r="B119" s="53" t="s">
        <v>246</v>
      </c>
      <c r="C119" s="54" t="s">
        <v>247</v>
      </c>
      <c r="S119" s="5" t="s">
        <v>861</v>
      </c>
      <c r="T119" s="3">
        <v>-1025.9000000000001</v>
      </c>
      <c r="U119" s="3"/>
      <c r="V119" s="3">
        <v>147.69999999999999</v>
      </c>
      <c r="W119" s="3"/>
      <c r="X119" s="48">
        <v>-256.54999999999995</v>
      </c>
      <c r="Y119" s="3">
        <v>-1070</v>
      </c>
      <c r="Z119" s="6">
        <v>-949.40961750000019</v>
      </c>
      <c r="AA119" s="3">
        <v>99.5</v>
      </c>
      <c r="AB119" s="3"/>
      <c r="AC119" s="4" t="s">
        <v>1027</v>
      </c>
    </row>
    <row r="120" spans="1:29" ht="19.5" x14ac:dyDescent="0.25">
      <c r="S120" s="5" t="s">
        <v>861</v>
      </c>
      <c r="T120" s="3">
        <v>-1025.3</v>
      </c>
      <c r="U120" s="3">
        <v>2</v>
      </c>
      <c r="V120" s="3">
        <v>150.47</v>
      </c>
      <c r="W120" s="3"/>
      <c r="X120" s="48"/>
      <c r="Y120" s="3"/>
      <c r="Z120" s="6">
        <v>-949.7</v>
      </c>
      <c r="AA120" s="3">
        <v>99.45</v>
      </c>
      <c r="AB120" s="3"/>
      <c r="AC120" s="4" t="s">
        <v>1142</v>
      </c>
    </row>
    <row r="121" spans="1:29" ht="19.5" x14ac:dyDescent="0.25">
      <c r="S121" s="5" t="s">
        <v>862</v>
      </c>
      <c r="T121" s="3">
        <v>-822.63499999999999</v>
      </c>
      <c r="U121" s="3"/>
      <c r="V121" s="3">
        <v>127.85</v>
      </c>
      <c r="W121" s="3"/>
      <c r="X121" s="48"/>
      <c r="Y121" s="3"/>
      <c r="Z121" s="6">
        <v>-771.07</v>
      </c>
      <c r="AA121" s="3">
        <v>75</v>
      </c>
      <c r="AB121" s="3"/>
      <c r="AC121" s="4" t="s">
        <v>1142</v>
      </c>
    </row>
    <row r="122" spans="1:29" ht="19.5" x14ac:dyDescent="0.25">
      <c r="S122" s="5" t="s">
        <v>884</v>
      </c>
      <c r="T122" s="3"/>
      <c r="U122" s="3"/>
      <c r="V122" s="3">
        <v>138.30000000000001</v>
      </c>
      <c r="W122" s="3">
        <v>0.8</v>
      </c>
      <c r="X122" s="48"/>
      <c r="Y122" s="3"/>
      <c r="Z122" s="6"/>
      <c r="AA122" s="3">
        <v>75.23</v>
      </c>
      <c r="AB122" s="3">
        <v>0.4</v>
      </c>
      <c r="AC122" s="4" t="s">
        <v>1153</v>
      </c>
    </row>
    <row r="123" spans="1:29" ht="19.5" x14ac:dyDescent="0.25">
      <c r="S123" s="5" t="s">
        <v>863</v>
      </c>
      <c r="T123" s="3">
        <v>-936</v>
      </c>
      <c r="U123" s="3"/>
      <c r="V123" s="3"/>
      <c r="W123" s="3"/>
      <c r="X123" s="48"/>
      <c r="Y123" s="3"/>
      <c r="Z123" s="84"/>
      <c r="AA123" s="3"/>
      <c r="AB123" s="3"/>
      <c r="AC123" s="4" t="s">
        <v>1023</v>
      </c>
    </row>
    <row r="124" spans="1:29" ht="19.5" x14ac:dyDescent="0.25">
      <c r="S124" s="5" t="s">
        <v>863</v>
      </c>
      <c r="T124" s="3">
        <v>-936</v>
      </c>
      <c r="U124" s="3"/>
      <c r="V124" s="3">
        <v>144.1</v>
      </c>
      <c r="W124" s="3"/>
      <c r="X124" s="48">
        <v>-268.34999999999997</v>
      </c>
      <c r="Y124" s="3">
        <v>-978.9</v>
      </c>
      <c r="Z124" s="6">
        <v>-855.99144750000005</v>
      </c>
      <c r="AA124" s="3">
        <v>107</v>
      </c>
      <c r="AB124" s="3"/>
      <c r="AC124" s="4" t="s">
        <v>1027</v>
      </c>
    </row>
    <row r="125" spans="1:29" ht="19.5" x14ac:dyDescent="0.25">
      <c r="S125" s="5" t="s">
        <v>863</v>
      </c>
      <c r="T125" s="3">
        <v>-922.2</v>
      </c>
      <c r="U125" s="3"/>
      <c r="V125" s="3">
        <v>125.5</v>
      </c>
      <c r="W125" s="3"/>
      <c r="X125" s="48">
        <v>-286.95</v>
      </c>
      <c r="Y125" s="3">
        <v>-959.6</v>
      </c>
      <c r="Z125" s="6">
        <v>-836.64585750000003</v>
      </c>
      <c r="AA125" s="3">
        <v>98.3</v>
      </c>
      <c r="AB125" s="3"/>
      <c r="AC125" s="4" t="s">
        <v>1155</v>
      </c>
    </row>
    <row r="126" spans="1:29" ht="19.5" x14ac:dyDescent="0.25">
      <c r="S126" s="5" t="s">
        <v>863</v>
      </c>
      <c r="T126" s="3">
        <v>-935.4</v>
      </c>
      <c r="U126" s="3">
        <v>3</v>
      </c>
      <c r="V126" s="3">
        <v>144.18</v>
      </c>
      <c r="W126" s="3"/>
      <c r="X126" s="48"/>
      <c r="Y126" s="3"/>
      <c r="Z126" s="6">
        <v>-855.5</v>
      </c>
      <c r="AA126" s="3">
        <v>106.93</v>
      </c>
      <c r="AB126" s="3"/>
      <c r="AC126" s="4" t="s">
        <v>1142</v>
      </c>
    </row>
    <row r="127" spans="1:29" ht="19.5" x14ac:dyDescent="0.25">
      <c r="S127" s="5" t="s">
        <v>885</v>
      </c>
      <c r="T127" s="3">
        <v>-488.28</v>
      </c>
      <c r="U127" s="3"/>
      <c r="V127" s="3">
        <v>134.58000000000001</v>
      </c>
      <c r="W127" s="3"/>
      <c r="X127" s="48"/>
      <c r="Y127" s="3"/>
      <c r="Z127" s="6">
        <v>-441.61</v>
      </c>
      <c r="AA127" s="3">
        <v>82.1</v>
      </c>
      <c r="AB127" s="3"/>
      <c r="AC127" s="4" t="s">
        <v>1142</v>
      </c>
    </row>
    <row r="128" spans="1:29" ht="19.5" x14ac:dyDescent="0.25">
      <c r="S128" s="5" t="s">
        <v>864</v>
      </c>
      <c r="T128" s="3">
        <v>-1008</v>
      </c>
      <c r="U128" s="3"/>
      <c r="V128" s="3"/>
      <c r="W128" s="3"/>
      <c r="X128" s="48"/>
      <c r="Y128" s="3"/>
      <c r="Z128" s="84"/>
      <c r="AA128" s="3">
        <v>88</v>
      </c>
      <c r="AB128" s="3"/>
      <c r="AC128" s="4" t="s">
        <v>1023</v>
      </c>
    </row>
    <row r="129" spans="19:29" ht="19.5" x14ac:dyDescent="0.25">
      <c r="S129" s="5" t="s">
        <v>864</v>
      </c>
      <c r="T129" s="3">
        <v>-1008</v>
      </c>
      <c r="U129" s="3"/>
      <c r="V129" s="3">
        <v>151.5</v>
      </c>
      <c r="W129" s="3"/>
      <c r="X129" s="48">
        <v>-251.24999999999997</v>
      </c>
      <c r="Y129" s="3">
        <v>-1053.5</v>
      </c>
      <c r="Z129" s="6">
        <v>-933.08981249999999</v>
      </c>
      <c r="AA129" s="3">
        <v>97.8</v>
      </c>
      <c r="AB129" s="3"/>
      <c r="AC129" s="4" t="s">
        <v>1027</v>
      </c>
    </row>
    <row r="130" spans="19:29" ht="19.5" x14ac:dyDescent="0.25">
      <c r="S130" s="5" t="s">
        <v>864</v>
      </c>
      <c r="T130" s="3">
        <v>-1023.3</v>
      </c>
      <c r="U130" s="3">
        <v>1.5</v>
      </c>
      <c r="V130" s="3">
        <v>151.94999999999999</v>
      </c>
      <c r="W130" s="3"/>
      <c r="X130" s="48"/>
      <c r="Y130" s="3"/>
      <c r="Z130" s="6">
        <v>-948.6</v>
      </c>
      <c r="AA130" s="3">
        <v>97.42</v>
      </c>
      <c r="AB130" s="3"/>
      <c r="AC130" s="4" t="s">
        <v>1142</v>
      </c>
    </row>
    <row r="131" spans="19:29" ht="19.5" x14ac:dyDescent="0.25">
      <c r="S131" s="5" t="s">
        <v>864</v>
      </c>
      <c r="T131" s="3">
        <v>-1008</v>
      </c>
      <c r="U131" s="3"/>
      <c r="V131" s="3">
        <v>151.4</v>
      </c>
      <c r="W131" s="3"/>
      <c r="X131" s="48">
        <v>-251.34999999999997</v>
      </c>
      <c r="Y131" s="3">
        <v>-993.1</v>
      </c>
      <c r="Z131" s="6">
        <v>-933.05999750000001</v>
      </c>
      <c r="AA131" s="3">
        <v>88</v>
      </c>
      <c r="AB131" s="3"/>
      <c r="AC131" s="4" t="s">
        <v>1154</v>
      </c>
    </row>
    <row r="132" spans="19:29" ht="19.5" x14ac:dyDescent="0.25">
      <c r="S132" s="5" t="s">
        <v>886</v>
      </c>
      <c r="T132" s="3">
        <v>-596.49699999999996</v>
      </c>
      <c r="U132" s="3"/>
      <c r="V132" s="3">
        <v>140.28</v>
      </c>
      <c r="W132" s="3"/>
      <c r="X132" s="48"/>
      <c r="Y132" s="3"/>
      <c r="Z132" s="6">
        <v>-550</v>
      </c>
      <c r="AA132" s="3">
        <v>75.92</v>
      </c>
      <c r="AB132" s="3"/>
      <c r="AC132" s="4" t="s">
        <v>1142</v>
      </c>
    </row>
    <row r="133" spans="19:29" ht="19.5" x14ac:dyDescent="0.25">
      <c r="S133" s="5" t="s">
        <v>865</v>
      </c>
      <c r="T133" s="3">
        <v>-997</v>
      </c>
      <c r="U133" s="3"/>
      <c r="V133" s="3">
        <v>153.1</v>
      </c>
      <c r="W133" s="3"/>
      <c r="X133" s="48">
        <v>-254.75</v>
      </c>
      <c r="Y133" s="3">
        <v>-921.1</v>
      </c>
      <c r="Z133" s="6">
        <v>-921.04628749999995</v>
      </c>
      <c r="AA133" s="3">
        <v>97.5</v>
      </c>
      <c r="AB133" s="3"/>
      <c r="AC133" s="4" t="s">
        <v>1171</v>
      </c>
    </row>
    <row r="134" spans="19:29" ht="19.5" x14ac:dyDescent="0.25">
      <c r="S134" s="5" t="s">
        <v>865</v>
      </c>
      <c r="T134" s="3">
        <v>-997</v>
      </c>
      <c r="U134" s="3"/>
      <c r="V134" s="3">
        <v>153.1</v>
      </c>
      <c r="W134" s="3"/>
      <c r="X134" s="48">
        <v>-254.75</v>
      </c>
      <c r="Y134" s="3">
        <v>-1042.7</v>
      </c>
      <c r="Z134" s="6">
        <v>-921.04628749999995</v>
      </c>
      <c r="AA134" s="3">
        <v>97.5</v>
      </c>
      <c r="AB134" s="3"/>
      <c r="AC134" s="4" t="s">
        <v>1027</v>
      </c>
    </row>
    <row r="135" spans="19:29" ht="19.5" x14ac:dyDescent="0.25">
      <c r="S135" s="5" t="s">
        <v>865</v>
      </c>
      <c r="T135" s="3">
        <v>-1010.6</v>
      </c>
      <c r="U135" s="3">
        <v>3</v>
      </c>
      <c r="V135" s="3">
        <v>155.38</v>
      </c>
      <c r="W135" s="3"/>
      <c r="X135" s="48"/>
      <c r="Y135" s="3"/>
      <c r="Z135" s="6">
        <v>-935.4</v>
      </c>
      <c r="AA135" s="3">
        <v>97.76</v>
      </c>
      <c r="AB135" s="3"/>
      <c r="AC135" s="4" t="s">
        <v>1142</v>
      </c>
    </row>
    <row r="136" spans="19:29" ht="19.5" x14ac:dyDescent="0.25">
      <c r="S136" s="5" t="s">
        <v>887</v>
      </c>
      <c r="T136" s="3">
        <v>-687.68600000000004</v>
      </c>
      <c r="U136" s="3"/>
      <c r="V136" s="3">
        <v>145.21</v>
      </c>
      <c r="W136" s="3"/>
      <c r="X136" s="48"/>
      <c r="Y136" s="3"/>
      <c r="Z136" s="6">
        <v>-641.95000000000005</v>
      </c>
      <c r="AA136" s="3">
        <v>76.599999999999994</v>
      </c>
      <c r="AB136" s="3"/>
      <c r="AC136" s="4" t="s">
        <v>1142</v>
      </c>
    </row>
    <row r="137" spans="19:29" ht="19.5" x14ac:dyDescent="0.25">
      <c r="S137" s="5" t="s">
        <v>887</v>
      </c>
      <c r="T137" s="3"/>
      <c r="U137" s="3"/>
      <c r="V137" s="3">
        <v>144.19999999999999</v>
      </c>
      <c r="W137" s="3">
        <v>0.6</v>
      </c>
      <c r="X137" s="48"/>
      <c r="Y137" s="3"/>
      <c r="Z137" s="6"/>
      <c r="AA137" s="3">
        <v>77.3</v>
      </c>
      <c r="AB137" s="3">
        <v>0.3</v>
      </c>
      <c r="AC137" s="4" t="s">
        <v>1153</v>
      </c>
    </row>
    <row r="138" spans="19:29" ht="19.5" x14ac:dyDescent="0.25">
      <c r="S138" s="5" t="s">
        <v>866</v>
      </c>
      <c r="T138" s="3">
        <v>-1000</v>
      </c>
      <c r="U138" s="3"/>
      <c r="V138" s="3"/>
      <c r="W138" s="3"/>
      <c r="X138" s="48"/>
      <c r="Y138" s="3"/>
      <c r="Z138" s="84"/>
      <c r="AA138" s="3"/>
      <c r="AB138" s="3"/>
      <c r="AC138" s="4" t="s">
        <v>1023</v>
      </c>
    </row>
    <row r="139" spans="19:29" ht="19.5" x14ac:dyDescent="0.25">
      <c r="S139" s="5" t="s">
        <v>866</v>
      </c>
      <c r="T139" s="3">
        <v>-998.3</v>
      </c>
      <c r="U139" s="3"/>
      <c r="V139" s="3">
        <v>150.80000000000001</v>
      </c>
      <c r="W139" s="3"/>
      <c r="X139" s="48">
        <v>-259.44999999999993</v>
      </c>
      <c r="Y139" s="3">
        <v>-1043.3</v>
      </c>
      <c r="Z139" s="6">
        <v>-920.94498250000004</v>
      </c>
      <c r="AA139" s="3">
        <v>97.1</v>
      </c>
      <c r="AB139" s="3"/>
      <c r="AC139" s="4" t="s">
        <v>1027</v>
      </c>
    </row>
    <row r="140" spans="19:29" ht="19.5" x14ac:dyDescent="0.25">
      <c r="S140" s="5" t="s">
        <v>866</v>
      </c>
      <c r="T140" s="3">
        <v>-992.4</v>
      </c>
      <c r="U140" s="3">
        <v>3</v>
      </c>
      <c r="V140" s="3">
        <v>168.8</v>
      </c>
      <c r="W140" s="3"/>
      <c r="X140" s="48"/>
      <c r="Y140" s="3"/>
      <c r="Z140" s="6">
        <v>-920.4</v>
      </c>
      <c r="AA140" s="3">
        <v>98.9</v>
      </c>
      <c r="AB140" s="3"/>
      <c r="AC140" s="4" t="s">
        <v>1142</v>
      </c>
    </row>
    <row r="141" spans="19:29" ht="19.5" x14ac:dyDescent="0.25">
      <c r="S141" s="5" t="s">
        <v>866</v>
      </c>
      <c r="T141" s="3">
        <v>-989.9</v>
      </c>
      <c r="U141" s="3"/>
      <c r="V141" s="3">
        <v>154</v>
      </c>
      <c r="W141" s="3"/>
      <c r="X141" s="48">
        <v>-256.25</v>
      </c>
      <c r="Y141" s="3">
        <v>-913.7</v>
      </c>
      <c r="Z141" s="6">
        <v>-913.49906250000004</v>
      </c>
      <c r="AA141" s="3">
        <v>97.1</v>
      </c>
      <c r="AB141" s="3"/>
      <c r="AC141" s="4" t="s">
        <v>1148</v>
      </c>
    </row>
    <row r="142" spans="19:29" ht="19.5" x14ac:dyDescent="0.25">
      <c r="S142" s="5" t="s">
        <v>888</v>
      </c>
      <c r="T142" s="3">
        <v>-664.38</v>
      </c>
      <c r="U142" s="3"/>
      <c r="V142" s="3">
        <v>144.19999999999999</v>
      </c>
      <c r="W142" s="3"/>
      <c r="X142" s="48"/>
      <c r="Y142" s="3"/>
      <c r="Z142" s="6">
        <v>-618.42999999999995</v>
      </c>
      <c r="AA142" s="3">
        <v>76.510000000000005</v>
      </c>
      <c r="AB142" s="3"/>
      <c r="AC142" s="4" t="s">
        <v>1142</v>
      </c>
    </row>
    <row r="143" spans="19:29" ht="19.5" x14ac:dyDescent="0.25">
      <c r="S143" s="5" t="s">
        <v>868</v>
      </c>
      <c r="T143" s="3">
        <v>-1105.4000000000001</v>
      </c>
      <c r="U143" s="3"/>
      <c r="V143" s="3"/>
      <c r="W143" s="3"/>
      <c r="X143" s="48"/>
      <c r="Y143" s="3"/>
      <c r="Z143" s="84"/>
      <c r="AA143" s="3">
        <v>88</v>
      </c>
      <c r="AB143" s="3"/>
      <c r="AC143" s="4" t="s">
        <v>1023</v>
      </c>
    </row>
    <row r="144" spans="19:29" ht="19.5" x14ac:dyDescent="0.25">
      <c r="S144" s="5" t="s">
        <v>868</v>
      </c>
      <c r="T144" s="3">
        <v>-1005.4</v>
      </c>
      <c r="U144" s="3"/>
      <c r="V144" s="3">
        <v>154</v>
      </c>
      <c r="W144" s="3"/>
      <c r="X144" s="48">
        <v>-255.95</v>
      </c>
      <c r="Y144" s="3">
        <v>-1051.3</v>
      </c>
      <c r="Z144" s="6">
        <v>-929.08850750000011</v>
      </c>
      <c r="AA144" s="3">
        <v>96.2</v>
      </c>
      <c r="AB144" s="3"/>
      <c r="AC144" s="4" t="s">
        <v>1027</v>
      </c>
    </row>
    <row r="145" spans="19:29" ht="19.5" x14ac:dyDescent="0.25">
      <c r="S145" s="5" t="s">
        <v>868</v>
      </c>
      <c r="T145" s="3">
        <v>-997.5</v>
      </c>
      <c r="U145" s="3">
        <v>2.5</v>
      </c>
      <c r="V145" s="3">
        <v>167.86</v>
      </c>
      <c r="W145" s="3"/>
      <c r="X145" s="48"/>
      <c r="Y145" s="3"/>
      <c r="Z145" s="6">
        <v>-925.4</v>
      </c>
      <c r="AA145" s="3">
        <v>99.28</v>
      </c>
      <c r="AB145" s="3"/>
      <c r="AC145" s="4" t="s">
        <v>1142</v>
      </c>
    </row>
    <row r="146" spans="19:29" ht="19.5" x14ac:dyDescent="0.25">
      <c r="S146" s="5" t="s">
        <v>868</v>
      </c>
      <c r="T146" s="3">
        <v>-1005.4</v>
      </c>
      <c r="U146" s="3"/>
      <c r="V146" s="3">
        <v>154</v>
      </c>
      <c r="W146" s="3"/>
      <c r="X146" s="48">
        <v>-255.95</v>
      </c>
      <c r="Y146" s="3">
        <v>-929.2</v>
      </c>
      <c r="Z146" s="6">
        <v>-929.08850750000011</v>
      </c>
      <c r="AA146" s="3">
        <v>96.2</v>
      </c>
      <c r="AB146" s="3"/>
      <c r="AC146" s="4" t="s">
        <v>1145</v>
      </c>
    </row>
    <row r="147" spans="19:29" ht="19.5" x14ac:dyDescent="0.25">
      <c r="S147" s="5" t="s">
        <v>889</v>
      </c>
      <c r="T147" s="3">
        <v>-641.577</v>
      </c>
      <c r="U147" s="3"/>
      <c r="V147" s="3">
        <v>141.93</v>
      </c>
      <c r="W147" s="3"/>
      <c r="X147" s="48"/>
      <c r="Y147" s="3"/>
      <c r="Z147" s="6">
        <v>-595.58000000000004</v>
      </c>
      <c r="AA147" s="3">
        <v>76.53</v>
      </c>
      <c r="AB147" s="3"/>
      <c r="AC147" s="4" t="s">
        <v>1142</v>
      </c>
    </row>
    <row r="148" spans="19:29" ht="19.5" x14ac:dyDescent="0.25">
      <c r="S148" s="5" t="s">
        <v>869</v>
      </c>
      <c r="T148" s="3">
        <v>-998.7</v>
      </c>
      <c r="U148" s="3"/>
      <c r="V148" s="3"/>
      <c r="W148" s="3"/>
      <c r="X148" s="48"/>
      <c r="Y148" s="3"/>
      <c r="Z148" s="84"/>
      <c r="AA148" s="3">
        <v>100</v>
      </c>
      <c r="AB148" s="3"/>
      <c r="AC148" s="4" t="s">
        <v>1023</v>
      </c>
    </row>
    <row r="149" spans="19:29" ht="19.5" x14ac:dyDescent="0.25">
      <c r="S149" s="5" t="s">
        <v>869</v>
      </c>
      <c r="T149" s="3">
        <v>-994.5</v>
      </c>
      <c r="U149" s="3"/>
      <c r="V149" s="3">
        <v>154.80000000000001</v>
      </c>
      <c r="W149" s="3"/>
      <c r="X149" s="48">
        <v>-253.04999999999995</v>
      </c>
      <c r="Y149" s="3">
        <v>-1040.7</v>
      </c>
      <c r="Z149" s="6">
        <v>-919.05314250000004</v>
      </c>
      <c r="AA149" s="3">
        <v>98.1</v>
      </c>
      <c r="AB149" s="3"/>
      <c r="AC149" s="4" t="s">
        <v>1027</v>
      </c>
    </row>
    <row r="150" spans="19:29" ht="19.5" x14ac:dyDescent="0.25">
      <c r="S150" s="5" t="s">
        <v>869</v>
      </c>
      <c r="T150" s="3">
        <v>-995.5</v>
      </c>
      <c r="U150" s="3">
        <v>2</v>
      </c>
      <c r="V150" s="3">
        <v>166.71</v>
      </c>
      <c r="W150" s="3"/>
      <c r="X150" s="48"/>
      <c r="Y150" s="3"/>
      <c r="Z150" s="6">
        <v>-923.6</v>
      </c>
      <c r="AA150" s="3">
        <v>99.15</v>
      </c>
      <c r="AB150" s="3"/>
      <c r="AC150" s="4" t="s">
        <v>1142</v>
      </c>
    </row>
    <row r="151" spans="19:29" ht="19.5" x14ac:dyDescent="0.25">
      <c r="S151" s="5" t="s">
        <v>869</v>
      </c>
      <c r="T151" s="3">
        <v>-994.5</v>
      </c>
      <c r="U151" s="3"/>
      <c r="V151" s="3">
        <v>152.69999999999999</v>
      </c>
      <c r="W151" s="3"/>
      <c r="X151" s="48">
        <v>-255.14999999999998</v>
      </c>
      <c r="Y151" s="3">
        <v>-918.5</v>
      </c>
      <c r="Z151" s="6">
        <v>-918.42702750000001</v>
      </c>
      <c r="AA151" s="3">
        <v>98.1</v>
      </c>
      <c r="AB151" s="3"/>
      <c r="AC151" s="4" t="s">
        <v>1148</v>
      </c>
    </row>
    <row r="152" spans="19:29" ht="19.5" x14ac:dyDescent="0.25">
      <c r="S152" s="5" t="s">
        <v>890</v>
      </c>
      <c r="T152" s="3">
        <v>-712.28099999999995</v>
      </c>
      <c r="U152" s="3"/>
      <c r="V152" s="3">
        <v>137.07</v>
      </c>
      <c r="W152" s="3"/>
      <c r="X152" s="48"/>
      <c r="Y152" s="3"/>
      <c r="Z152" s="6">
        <v>-664.59</v>
      </c>
      <c r="AA152" s="3">
        <v>76.77</v>
      </c>
      <c r="AB152" s="3"/>
      <c r="AC152" s="4" t="s">
        <v>1142</v>
      </c>
    </row>
    <row r="153" spans="19:29" ht="19.5" x14ac:dyDescent="0.25">
      <c r="S153" s="5" t="s">
        <v>890</v>
      </c>
      <c r="T153" s="3"/>
      <c r="U153" s="3"/>
      <c r="V153" s="3">
        <v>135.1</v>
      </c>
      <c r="W153" s="3">
        <v>0.3</v>
      </c>
      <c r="X153" s="48"/>
      <c r="Y153" s="3"/>
      <c r="Z153" s="6"/>
      <c r="AA153" s="3">
        <v>76.680000000000007</v>
      </c>
      <c r="AB153" s="3">
        <v>0.2</v>
      </c>
      <c r="AC153" s="4" t="s">
        <v>1153</v>
      </c>
    </row>
    <row r="154" spans="19:29" ht="19.5" x14ac:dyDescent="0.25">
      <c r="S154" s="5" t="s">
        <v>870</v>
      </c>
      <c r="T154" s="3">
        <v>-986.6</v>
      </c>
      <c r="U154" s="3"/>
      <c r="V154" s="3">
        <v>146.9</v>
      </c>
      <c r="W154" s="3"/>
      <c r="X154" s="48">
        <v>-261.75</v>
      </c>
      <c r="Y154" s="3">
        <v>-908.5</v>
      </c>
      <c r="Z154" s="6">
        <v>-908.55923749999999</v>
      </c>
      <c r="AA154" s="3">
        <v>97.7</v>
      </c>
      <c r="AB154" s="3"/>
      <c r="AC154" s="4" t="s">
        <v>1172</v>
      </c>
    </row>
    <row r="155" spans="19:29" ht="19.5" x14ac:dyDescent="0.25">
      <c r="S155" s="5" t="s">
        <v>870</v>
      </c>
      <c r="T155" s="3">
        <v>-988.1</v>
      </c>
      <c r="U155" s="3"/>
      <c r="V155" s="3">
        <v>159</v>
      </c>
      <c r="W155" s="3"/>
      <c r="X155" s="48">
        <v>-249.64999999999998</v>
      </c>
      <c r="Y155" s="3">
        <v>-1035.5</v>
      </c>
      <c r="Z155" s="6">
        <v>-913.6668525</v>
      </c>
      <c r="AA155" s="3">
        <v>97.7</v>
      </c>
      <c r="AB155" s="3"/>
      <c r="AC155" s="4" t="s">
        <v>1027</v>
      </c>
    </row>
    <row r="156" spans="19:29" ht="19.5" x14ac:dyDescent="0.25">
      <c r="S156" s="5" t="s">
        <v>870</v>
      </c>
      <c r="T156" s="3">
        <v>-996.2</v>
      </c>
      <c r="U156" s="3">
        <v>2.5</v>
      </c>
      <c r="V156" s="3">
        <v>164.47</v>
      </c>
      <c r="W156" s="3"/>
      <c r="X156" s="48"/>
      <c r="Y156" s="3"/>
      <c r="Z156" s="6">
        <v>-923.4</v>
      </c>
      <c r="AA156" s="3">
        <v>99.23</v>
      </c>
      <c r="AB156" s="3"/>
      <c r="AC156" s="4" t="s">
        <v>1142</v>
      </c>
    </row>
    <row r="157" spans="19:29" ht="19.5" x14ac:dyDescent="0.25">
      <c r="S157" s="5" t="s">
        <v>872</v>
      </c>
      <c r="T157" s="3">
        <v>-799.1</v>
      </c>
      <c r="U157" s="3"/>
      <c r="V157" s="3">
        <v>122.6</v>
      </c>
      <c r="W157" s="3"/>
      <c r="X157" s="48">
        <v>-160.4</v>
      </c>
      <c r="Y157" s="3">
        <v>-835.7</v>
      </c>
      <c r="Z157" s="6">
        <v>-751.27674000000002</v>
      </c>
      <c r="AA157" s="3">
        <v>74.2</v>
      </c>
      <c r="AB157" s="3"/>
      <c r="AC157" s="4" t="s">
        <v>1027</v>
      </c>
    </row>
    <row r="158" spans="19:29" ht="19.5" x14ac:dyDescent="0.25">
      <c r="S158" s="5" t="s">
        <v>872</v>
      </c>
      <c r="T158" s="3">
        <v>-782.48900000000003</v>
      </c>
      <c r="U158" s="3"/>
      <c r="V158" s="3">
        <v>119.98</v>
      </c>
      <c r="W158" s="3"/>
      <c r="X158" s="48"/>
      <c r="Y158" s="3"/>
      <c r="Z158" s="6">
        <v>-733.9</v>
      </c>
      <c r="AA158" s="3">
        <v>75.760000000000005</v>
      </c>
      <c r="AB158" s="3"/>
      <c r="AC158" s="4" t="s">
        <v>1173</v>
      </c>
    </row>
    <row r="159" spans="19:29" ht="19.5" x14ac:dyDescent="0.25">
      <c r="S159" s="5" t="s">
        <v>872</v>
      </c>
      <c r="T159" s="3"/>
      <c r="U159" s="3"/>
      <c r="V159" s="3">
        <v>120</v>
      </c>
      <c r="W159" s="3">
        <v>0.6</v>
      </c>
      <c r="X159" s="48"/>
      <c r="Y159" s="3"/>
      <c r="Z159" s="6"/>
      <c r="AA159" s="3">
        <v>75.73</v>
      </c>
      <c r="AB159" s="3">
        <v>0.4</v>
      </c>
      <c r="AC159" s="4" t="s">
        <v>1153</v>
      </c>
    </row>
    <row r="160" spans="19:29" ht="19.5" x14ac:dyDescent="0.25">
      <c r="S160" s="5" t="s">
        <v>872</v>
      </c>
      <c r="T160" s="3">
        <v>-799.6</v>
      </c>
      <c r="U160" s="3"/>
      <c r="V160" s="3">
        <v>130.5</v>
      </c>
      <c r="W160" s="3"/>
      <c r="X160" s="48">
        <v>-152.5</v>
      </c>
      <c r="Y160" s="3">
        <v>-754.1</v>
      </c>
      <c r="Z160" s="6">
        <v>-754.13212499999997</v>
      </c>
      <c r="AA160" s="3">
        <v>82.9</v>
      </c>
      <c r="AB160" s="3"/>
      <c r="AC160" s="4" t="s">
        <v>564</v>
      </c>
    </row>
    <row r="161" spans="19:29" ht="19.5" x14ac:dyDescent="0.25">
      <c r="S161" s="5" t="s">
        <v>873</v>
      </c>
      <c r="T161" s="3">
        <v>-959.8</v>
      </c>
      <c r="U161" s="3"/>
      <c r="V161" s="3">
        <v>147.69999999999999</v>
      </c>
      <c r="W161" s="3"/>
      <c r="X161" s="48">
        <v>-246.85</v>
      </c>
      <c r="Y161" s="3">
        <v>-886.2</v>
      </c>
      <c r="Z161" s="6">
        <v>-886.20167249999997</v>
      </c>
      <c r="AA161" s="3">
        <v>95.3</v>
      </c>
      <c r="AB161" s="3"/>
      <c r="AC161" s="4" t="s">
        <v>1146</v>
      </c>
    </row>
    <row r="162" spans="19:29" ht="19.5" x14ac:dyDescent="0.25">
      <c r="S162" s="5" t="s">
        <v>873</v>
      </c>
      <c r="T162" s="3">
        <v>-961.1</v>
      </c>
      <c r="U162" s="3"/>
      <c r="V162" s="3">
        <v>135.1</v>
      </c>
      <c r="W162" s="3"/>
      <c r="X162" s="48">
        <v>-259.45</v>
      </c>
      <c r="Y162" s="3">
        <v>-1001.4</v>
      </c>
      <c r="Z162" s="6">
        <v>-883.74498249999999</v>
      </c>
      <c r="AA162" s="3">
        <v>95.4</v>
      </c>
      <c r="AB162" s="3"/>
      <c r="AC162" s="4" t="s">
        <v>1027</v>
      </c>
    </row>
    <row r="163" spans="19:29" ht="19.5" x14ac:dyDescent="0.25">
      <c r="S163" s="5" t="s">
        <v>873</v>
      </c>
      <c r="T163" s="3">
        <v>-959.2</v>
      </c>
      <c r="U163" s="3">
        <v>3</v>
      </c>
      <c r="V163" s="3">
        <v>159.47999999999999</v>
      </c>
      <c r="W163" s="3"/>
      <c r="X163" s="48"/>
      <c r="Y163" s="3"/>
      <c r="Z163" s="6">
        <v>-889.1</v>
      </c>
      <c r="AA163" s="3">
        <v>99.49</v>
      </c>
      <c r="AB163" s="3"/>
      <c r="AC163" s="4" t="s">
        <v>1142</v>
      </c>
    </row>
    <row r="164" spans="19:29" ht="19.5" x14ac:dyDescent="0.25">
      <c r="S164" s="5" t="s">
        <v>880</v>
      </c>
      <c r="T164" s="3">
        <v>-431.87200000000001</v>
      </c>
      <c r="U164" s="3"/>
      <c r="V164" s="3">
        <v>125.17</v>
      </c>
      <c r="W164" s="3"/>
      <c r="X164" s="48"/>
      <c r="Y164" s="3"/>
      <c r="Z164" s="6">
        <v>-387.49</v>
      </c>
      <c r="AA164" s="3">
        <v>75.7</v>
      </c>
      <c r="AB164" s="3"/>
      <c r="AC164" s="4" t="s">
        <v>1142</v>
      </c>
    </row>
    <row r="165" spans="19:29" ht="19.5" x14ac:dyDescent="0.25">
      <c r="S165" s="5" t="s">
        <v>874</v>
      </c>
      <c r="T165" s="3">
        <v>-945.6</v>
      </c>
      <c r="U165" s="3"/>
      <c r="V165" s="3"/>
      <c r="W165" s="3"/>
      <c r="X165" s="48"/>
      <c r="Y165" s="3"/>
      <c r="Z165" s="84"/>
      <c r="AA165" s="3"/>
      <c r="AB165" s="3"/>
      <c r="AC165" s="4" t="s">
        <v>1023</v>
      </c>
    </row>
    <row r="166" spans="19:29" ht="19.5" x14ac:dyDescent="0.25">
      <c r="S166" s="5" t="s">
        <v>874</v>
      </c>
      <c r="T166" s="3">
        <v>-984.2</v>
      </c>
      <c r="U166" s="3">
        <v>2.5</v>
      </c>
      <c r="V166" s="3">
        <v>142.75</v>
      </c>
      <c r="W166" s="3"/>
      <c r="X166" s="48"/>
      <c r="Y166" s="3"/>
      <c r="Z166" s="84">
        <v>-911.8</v>
      </c>
      <c r="AA166" s="3">
        <v>98.23</v>
      </c>
      <c r="AB166" s="3"/>
      <c r="AC166" s="4" t="s">
        <v>1142</v>
      </c>
    </row>
    <row r="167" spans="19:29" ht="20.25" thickBot="1" x14ac:dyDescent="0.3">
      <c r="S167" s="5" t="s">
        <v>874</v>
      </c>
      <c r="T167" s="3">
        <v>-987.1</v>
      </c>
      <c r="U167" s="3">
        <v>2.5</v>
      </c>
      <c r="V167" s="3">
        <v>84.22</v>
      </c>
      <c r="W167" s="3"/>
      <c r="X167" s="48"/>
      <c r="Y167" s="3">
        <v>-1092.2</v>
      </c>
      <c r="Z167" s="6">
        <v>-897.3</v>
      </c>
      <c r="AA167" s="3"/>
      <c r="AB167" s="3"/>
      <c r="AC167" s="4" t="s">
        <v>1174</v>
      </c>
    </row>
    <row r="168" spans="19:29" ht="16.5" thickBot="1" x14ac:dyDescent="0.3">
      <c r="S168" s="86" t="s">
        <v>464</v>
      </c>
      <c r="T168" s="87"/>
      <c r="U168" s="87"/>
      <c r="V168" s="87"/>
      <c r="W168" s="87"/>
      <c r="X168" s="87"/>
      <c r="Y168" s="87"/>
      <c r="Z168" s="87"/>
      <c r="AA168" s="87"/>
      <c r="AB168" s="87"/>
      <c r="AC168" s="88"/>
    </row>
    <row r="169" spans="19:29" ht="19.5" x14ac:dyDescent="0.25">
      <c r="S169" s="5" t="s">
        <v>846</v>
      </c>
      <c r="T169" s="3">
        <v>-698.2</v>
      </c>
      <c r="U169" s="3"/>
      <c r="V169" s="3">
        <v>351.5</v>
      </c>
      <c r="W169" s="3"/>
      <c r="X169" s="48">
        <v>-27.549999999999955</v>
      </c>
      <c r="Y169" s="3">
        <v>-802.9</v>
      </c>
      <c r="Z169" s="6">
        <v>-689.98596750000002</v>
      </c>
      <c r="AA169" s="3">
        <v>77.8</v>
      </c>
      <c r="AB169" s="3"/>
      <c r="AC169" s="4" t="s">
        <v>1027</v>
      </c>
    </row>
    <row r="170" spans="19:29" ht="19.5" x14ac:dyDescent="0.25">
      <c r="S170" s="5" t="s">
        <v>848</v>
      </c>
      <c r="T170" s="3">
        <v>-326.63200000000001</v>
      </c>
      <c r="U170" s="3"/>
      <c r="V170" s="3"/>
      <c r="W170" s="3"/>
      <c r="X170" s="48"/>
      <c r="Y170" s="3"/>
      <c r="Z170" s="6"/>
      <c r="AA170" s="3"/>
      <c r="AB170" s="3"/>
      <c r="AC170" s="4" t="s">
        <v>1142</v>
      </c>
    </row>
    <row r="171" spans="19:29" ht="19.5" x14ac:dyDescent="0.25">
      <c r="S171" s="5" t="s">
        <v>850</v>
      </c>
      <c r="T171" s="3">
        <v>-730.3</v>
      </c>
      <c r="U171" s="3"/>
      <c r="V171" s="3">
        <v>364.5</v>
      </c>
      <c r="W171" s="3"/>
      <c r="X171" s="48">
        <v>-27.049999999999955</v>
      </c>
      <c r="Y171" s="3">
        <v>-838.9</v>
      </c>
      <c r="Z171" s="6">
        <v>-722.23504249999996</v>
      </c>
      <c r="AA171" s="3">
        <v>78.400000000000006</v>
      </c>
      <c r="AB171" s="3"/>
      <c r="AC171" s="4" t="s">
        <v>1027</v>
      </c>
    </row>
    <row r="172" spans="19:29" ht="19.5" x14ac:dyDescent="0.25">
      <c r="S172" s="5" t="s">
        <v>850</v>
      </c>
      <c r="T172" s="3">
        <v>-731.3</v>
      </c>
      <c r="U172" s="3"/>
      <c r="V172" s="3"/>
      <c r="W172" s="3"/>
      <c r="X172" s="48"/>
      <c r="Y172" s="3"/>
      <c r="Z172" s="6"/>
      <c r="AA172" s="3"/>
      <c r="AB172" s="3"/>
      <c r="AC172" s="4" t="s">
        <v>1142</v>
      </c>
    </row>
    <row r="173" spans="19:29" ht="19.5" x14ac:dyDescent="0.25">
      <c r="S173" s="5" t="s">
        <v>852</v>
      </c>
      <c r="T173" s="3">
        <v>-320.47300000000001</v>
      </c>
      <c r="U173" s="3"/>
      <c r="V173" s="3"/>
      <c r="W173" s="3"/>
      <c r="X173" s="48"/>
      <c r="Y173" s="3"/>
      <c r="Z173" s="6"/>
      <c r="AA173" s="3"/>
      <c r="AB173" s="3"/>
      <c r="AC173" s="4" t="s">
        <v>1142</v>
      </c>
    </row>
    <row r="174" spans="19:29" ht="19.5" x14ac:dyDescent="0.25">
      <c r="S174" s="5" t="s">
        <v>853</v>
      </c>
      <c r="T174" s="3">
        <v>-723</v>
      </c>
      <c r="U174" s="3"/>
      <c r="V174" s="3">
        <v>370.7</v>
      </c>
      <c r="W174" s="3"/>
      <c r="X174" s="48">
        <v>-35.949999999999989</v>
      </c>
      <c r="Y174" s="3">
        <v>-833.5</v>
      </c>
      <c r="Z174" s="6">
        <v>-712.28150749999998</v>
      </c>
      <c r="AA174" s="3">
        <v>78.400000000000006</v>
      </c>
      <c r="AB174" s="3"/>
      <c r="AC174" s="4" t="s">
        <v>1027</v>
      </c>
    </row>
    <row r="175" spans="19:29" ht="19.5" x14ac:dyDescent="0.25">
      <c r="S175" s="5" t="s">
        <v>853</v>
      </c>
      <c r="T175" s="3">
        <v>-729</v>
      </c>
      <c r="U175" s="3"/>
      <c r="V175" s="3"/>
      <c r="W175" s="3"/>
      <c r="X175" s="48"/>
      <c r="Y175" s="3"/>
      <c r="Z175" s="6"/>
      <c r="AA175" s="3"/>
      <c r="AB175" s="3"/>
      <c r="AC175" s="4" t="s">
        <v>1142</v>
      </c>
    </row>
    <row r="176" spans="19:29" ht="19.5" x14ac:dyDescent="0.25">
      <c r="S176" s="5" t="s">
        <v>854</v>
      </c>
      <c r="T176" s="3">
        <v>-353.73700000000002</v>
      </c>
      <c r="U176" s="3"/>
      <c r="V176" s="3"/>
      <c r="W176" s="3"/>
      <c r="X176" s="48"/>
      <c r="Y176" s="3"/>
      <c r="Z176" s="6"/>
      <c r="AA176" s="3"/>
      <c r="AB176" s="3"/>
      <c r="AC176" s="4" t="s">
        <v>1142</v>
      </c>
    </row>
    <row r="177" spans="19:29" ht="19.5" x14ac:dyDescent="0.25">
      <c r="S177" s="5" t="s">
        <v>855</v>
      </c>
      <c r="T177" s="3">
        <v>-731</v>
      </c>
      <c r="U177" s="3"/>
      <c r="V177" s="3">
        <v>374</v>
      </c>
      <c r="W177" s="3"/>
      <c r="X177" s="48">
        <v>-33.849999999999966</v>
      </c>
      <c r="Y177" s="3">
        <v>-842.5</v>
      </c>
      <c r="Z177" s="6">
        <v>-720.9076225</v>
      </c>
      <c r="AA177" s="3">
        <v>78.400000000000006</v>
      </c>
      <c r="AB177" s="3"/>
      <c r="AC177" s="4" t="s">
        <v>1027</v>
      </c>
    </row>
    <row r="178" spans="19:29" ht="19.5" x14ac:dyDescent="0.25">
      <c r="S178" s="5" t="s">
        <v>855</v>
      </c>
      <c r="T178" s="3">
        <v>-727.9</v>
      </c>
      <c r="U178" s="3"/>
      <c r="V178" s="3"/>
      <c r="W178" s="3"/>
      <c r="X178" s="48"/>
      <c r="Y178" s="3"/>
      <c r="Z178" s="6"/>
      <c r="AA178" s="3"/>
      <c r="AB178" s="3"/>
      <c r="AC178" s="4" t="s">
        <v>1142</v>
      </c>
    </row>
    <row r="179" spans="19:29" ht="19.5" x14ac:dyDescent="0.25">
      <c r="S179" s="5" t="s">
        <v>856</v>
      </c>
      <c r="T179" s="3">
        <v>-355.19799999999998</v>
      </c>
      <c r="U179" s="3"/>
      <c r="V179" s="3"/>
      <c r="W179" s="3"/>
      <c r="X179" s="48"/>
      <c r="Y179" s="3"/>
      <c r="Z179" s="6"/>
      <c r="AA179" s="3"/>
      <c r="AB179" s="3"/>
      <c r="AC179" s="4" t="s">
        <v>1142</v>
      </c>
    </row>
    <row r="180" spans="19:29" ht="19.5" x14ac:dyDescent="0.25">
      <c r="S180" s="5" t="s">
        <v>857</v>
      </c>
      <c r="T180" s="3">
        <v>-719.1</v>
      </c>
      <c r="U180" s="3"/>
      <c r="V180" s="3">
        <v>374.4</v>
      </c>
      <c r="W180" s="3"/>
      <c r="X180" s="48">
        <v>-31.75</v>
      </c>
      <c r="Y180" s="3">
        <v>-830.7</v>
      </c>
      <c r="Z180" s="6">
        <v>-709.63373750000005</v>
      </c>
      <c r="AA180" s="3">
        <v>78.3</v>
      </c>
      <c r="AB180" s="3"/>
      <c r="AC180" s="4" t="s">
        <v>1027</v>
      </c>
    </row>
    <row r="181" spans="19:29" ht="19.5" x14ac:dyDescent="0.25">
      <c r="S181" s="5" t="s">
        <v>857</v>
      </c>
      <c r="T181" s="3">
        <v>-709.3</v>
      </c>
      <c r="U181" s="3"/>
      <c r="V181" s="3"/>
      <c r="W181" s="3"/>
      <c r="X181" s="48"/>
      <c r="Y181" s="3"/>
      <c r="Z181" s="6"/>
      <c r="AA181" s="3"/>
      <c r="AB181" s="3"/>
      <c r="AC181" s="4" t="s">
        <v>1142</v>
      </c>
    </row>
    <row r="182" spans="19:29" ht="19.5" x14ac:dyDescent="0.25">
      <c r="S182" s="5" t="s">
        <v>857</v>
      </c>
      <c r="T182" s="3">
        <v>-718.8</v>
      </c>
      <c r="U182" s="3"/>
      <c r="V182" s="3">
        <v>374.4</v>
      </c>
      <c r="W182" s="3"/>
      <c r="X182" s="48">
        <v>-31.75</v>
      </c>
      <c r="Y182" s="3">
        <v>-709.5</v>
      </c>
      <c r="Z182" s="6">
        <v>-709.3337375000001</v>
      </c>
      <c r="AA182" s="3">
        <v>78.3</v>
      </c>
      <c r="AB182" s="3"/>
      <c r="AC182" s="4" t="s">
        <v>1143</v>
      </c>
    </row>
    <row r="183" spans="19:29" ht="19.5" x14ac:dyDescent="0.25">
      <c r="S183" s="5" t="s">
        <v>858</v>
      </c>
      <c r="T183" s="3">
        <v>-417.37099999999998</v>
      </c>
      <c r="U183" s="3"/>
      <c r="V183" s="3"/>
      <c r="W183" s="3"/>
      <c r="X183" s="48"/>
      <c r="Y183" s="3"/>
      <c r="Z183" s="6"/>
      <c r="AA183" s="3"/>
      <c r="AB183" s="3"/>
      <c r="AC183" s="4" t="s">
        <v>1142</v>
      </c>
    </row>
    <row r="184" spans="19:29" ht="19.5" x14ac:dyDescent="0.25">
      <c r="S184" s="5" t="s">
        <v>859</v>
      </c>
      <c r="T184" s="3">
        <v>-701.7</v>
      </c>
      <c r="U184" s="3"/>
      <c r="V184" s="3"/>
      <c r="W184" s="3"/>
      <c r="X184" s="48"/>
      <c r="Y184" s="3"/>
      <c r="Z184" s="6"/>
      <c r="AA184" s="3"/>
      <c r="AB184" s="3"/>
      <c r="AC184" s="4" t="s">
        <v>1142</v>
      </c>
    </row>
    <row r="185" spans="19:29" ht="19.5" x14ac:dyDescent="0.25">
      <c r="S185" s="5" t="s">
        <v>860</v>
      </c>
      <c r="T185" s="3">
        <v>-417.37099999999998</v>
      </c>
      <c r="U185" s="3"/>
      <c r="V185" s="3"/>
      <c r="W185" s="3"/>
      <c r="X185" s="48"/>
      <c r="Y185" s="3"/>
      <c r="Z185" s="6"/>
      <c r="AA185" s="3"/>
      <c r="AB185" s="3"/>
      <c r="AC185" s="4" t="s">
        <v>1142</v>
      </c>
    </row>
    <row r="186" spans="19:29" ht="19.5" x14ac:dyDescent="0.25">
      <c r="S186" s="5" t="s">
        <v>861</v>
      </c>
      <c r="T186" s="3">
        <v>-710.3</v>
      </c>
      <c r="U186" s="3"/>
      <c r="V186" s="3"/>
      <c r="W186" s="3"/>
      <c r="X186" s="48"/>
      <c r="Y186" s="3"/>
      <c r="Z186" s="6"/>
      <c r="AA186" s="3"/>
      <c r="AB186" s="3"/>
      <c r="AC186" s="4" t="s">
        <v>1142</v>
      </c>
    </row>
    <row r="187" spans="19:29" ht="19.5" x14ac:dyDescent="0.25">
      <c r="S187" s="5" t="s">
        <v>862</v>
      </c>
      <c r="T187" s="3">
        <v>-480.5</v>
      </c>
      <c r="U187" s="3"/>
      <c r="V187" s="3"/>
      <c r="W187" s="3"/>
      <c r="X187" s="48"/>
      <c r="Y187" s="3"/>
      <c r="Z187" s="6"/>
      <c r="AA187" s="3"/>
      <c r="AB187" s="3"/>
      <c r="AC187" s="4" t="s">
        <v>1142</v>
      </c>
    </row>
    <row r="188" spans="19:29" ht="19.5" x14ac:dyDescent="0.25">
      <c r="S188" s="5" t="s">
        <v>863</v>
      </c>
      <c r="T188" s="3">
        <v>-658.1</v>
      </c>
      <c r="U188" s="3"/>
      <c r="V188" s="3">
        <v>363.7</v>
      </c>
      <c r="W188" s="3"/>
      <c r="X188" s="48">
        <v>-48.75</v>
      </c>
      <c r="Y188" s="3">
        <v>-766.6</v>
      </c>
      <c r="Z188" s="6">
        <v>-643.56518749999998</v>
      </c>
      <c r="AA188" s="3">
        <v>88</v>
      </c>
      <c r="AB188" s="3"/>
      <c r="AC188" s="4" t="s">
        <v>1027</v>
      </c>
    </row>
    <row r="189" spans="19:29" ht="19.5" x14ac:dyDescent="0.25">
      <c r="S189" s="5" t="s">
        <v>863</v>
      </c>
      <c r="T189" s="3">
        <v>-660.4</v>
      </c>
      <c r="U189" s="3"/>
      <c r="V189" s="3"/>
      <c r="W189" s="3"/>
      <c r="X189" s="48"/>
      <c r="Y189" s="3"/>
      <c r="Z189" s="6"/>
      <c r="AA189" s="3"/>
      <c r="AB189" s="3"/>
      <c r="AC189" s="4" t="s">
        <v>1142</v>
      </c>
    </row>
    <row r="190" spans="19:29" ht="19.5" x14ac:dyDescent="0.25">
      <c r="S190" s="5" t="s">
        <v>867</v>
      </c>
      <c r="T190" s="3">
        <v>-315.709</v>
      </c>
      <c r="U190" s="3"/>
      <c r="V190" s="3"/>
      <c r="W190" s="3"/>
      <c r="X190" s="48"/>
      <c r="Y190" s="3"/>
      <c r="Z190" s="6"/>
      <c r="AA190" s="3"/>
      <c r="AB190" s="3"/>
      <c r="AC190" s="4" t="s">
        <v>1142</v>
      </c>
    </row>
    <row r="191" spans="19:29" ht="19.5" x14ac:dyDescent="0.25">
      <c r="S191" s="5" t="s">
        <v>864</v>
      </c>
      <c r="T191" s="3">
        <v>-696.6</v>
      </c>
      <c r="U191" s="3"/>
      <c r="V191" s="3">
        <v>371.5</v>
      </c>
      <c r="W191" s="3"/>
      <c r="X191" s="48">
        <v>-31.25</v>
      </c>
      <c r="Y191" s="3">
        <v>-807.4</v>
      </c>
      <c r="Z191" s="6">
        <v>-687.28281249999998</v>
      </c>
      <c r="AA191" s="3">
        <v>78.2</v>
      </c>
      <c r="AB191" s="3"/>
      <c r="AC191" s="4" t="s">
        <v>1027</v>
      </c>
    </row>
    <row r="192" spans="19:29" ht="19.5" x14ac:dyDescent="0.25">
      <c r="S192" s="5" t="s">
        <v>864</v>
      </c>
      <c r="T192" s="3">
        <v>-709.8</v>
      </c>
      <c r="U192" s="3"/>
      <c r="V192" s="3"/>
      <c r="W192" s="3"/>
      <c r="X192" s="48"/>
      <c r="Y192" s="3"/>
      <c r="Z192" s="6"/>
      <c r="AA192" s="3"/>
      <c r="AB192" s="3"/>
      <c r="AC192" s="4" t="s">
        <v>1142</v>
      </c>
    </row>
    <row r="193" spans="19:29" ht="19.5" x14ac:dyDescent="0.25">
      <c r="S193" s="5" t="s">
        <v>871</v>
      </c>
      <c r="T193" s="3">
        <v>-310.25799999999998</v>
      </c>
      <c r="U193" s="3"/>
      <c r="V193" s="3"/>
      <c r="W193" s="3"/>
      <c r="X193" s="48"/>
      <c r="Y193" s="3"/>
      <c r="Z193" s="6"/>
      <c r="AA193" s="3"/>
      <c r="AB193" s="3"/>
      <c r="AC193" s="4" t="s">
        <v>1142</v>
      </c>
    </row>
    <row r="194" spans="19:29" ht="19.5" x14ac:dyDescent="0.25">
      <c r="S194" s="5" t="s">
        <v>865</v>
      </c>
      <c r="T194" s="3">
        <v>-691.2</v>
      </c>
      <c r="U194" s="3"/>
      <c r="V194" s="3">
        <v>375.3</v>
      </c>
      <c r="W194" s="3"/>
      <c r="X194" s="48">
        <v>-32.549999999999955</v>
      </c>
      <c r="Y194" s="3">
        <v>-803.1</v>
      </c>
      <c r="Z194" s="6">
        <v>-681.49521750000008</v>
      </c>
      <c r="AA194" s="3">
        <v>78.2</v>
      </c>
      <c r="AB194" s="3"/>
      <c r="AC194" s="4" t="s">
        <v>1027</v>
      </c>
    </row>
    <row r="195" spans="19:29" ht="19.5" x14ac:dyDescent="0.25">
      <c r="S195" s="5" t="s">
        <v>865</v>
      </c>
      <c r="T195" s="3">
        <v>-691.2</v>
      </c>
      <c r="U195" s="3"/>
      <c r="V195" s="3">
        <v>375.3</v>
      </c>
      <c r="W195" s="3"/>
      <c r="X195" s="48">
        <v>-32.549999999999955</v>
      </c>
      <c r="Y195" s="3">
        <v>-681.5</v>
      </c>
      <c r="Z195" s="6">
        <v>-681.49521750000008</v>
      </c>
      <c r="AA195" s="3">
        <v>78.2</v>
      </c>
      <c r="AB195" s="3"/>
      <c r="AC195" s="4" t="s">
        <v>703</v>
      </c>
    </row>
    <row r="196" spans="19:29" ht="19.5" x14ac:dyDescent="0.25">
      <c r="S196" s="5" t="s">
        <v>865</v>
      </c>
      <c r="T196" s="3">
        <v>-702.3</v>
      </c>
      <c r="U196" s="3"/>
      <c r="V196" s="3"/>
      <c r="W196" s="3"/>
      <c r="X196" s="48"/>
      <c r="Y196" s="3"/>
      <c r="Z196" s="6"/>
      <c r="AA196" s="3"/>
      <c r="AB196" s="3"/>
      <c r="AC196" s="4" t="s">
        <v>1142</v>
      </c>
    </row>
    <row r="197" spans="19:29" ht="19.5" x14ac:dyDescent="0.25">
      <c r="S197" s="5" t="s">
        <v>875</v>
      </c>
      <c r="T197" s="3">
        <v>-361.738</v>
      </c>
      <c r="U197" s="3"/>
      <c r="V197" s="3"/>
      <c r="W197" s="3"/>
      <c r="X197" s="48"/>
      <c r="Y197" s="3"/>
      <c r="Z197" s="6"/>
      <c r="AA197" s="3"/>
      <c r="AB197" s="3"/>
      <c r="AC197" s="4" t="s">
        <v>1142</v>
      </c>
    </row>
    <row r="198" spans="19:29" ht="19.5" x14ac:dyDescent="0.25">
      <c r="S198" s="5" t="s">
        <v>866</v>
      </c>
      <c r="T198" s="3">
        <v>-677.4</v>
      </c>
      <c r="U198" s="3"/>
      <c r="V198" s="3">
        <v>379.9</v>
      </c>
      <c r="W198" s="3"/>
      <c r="X198" s="48">
        <v>-30.350000000000023</v>
      </c>
      <c r="Y198" s="3">
        <v>-790.1</v>
      </c>
      <c r="Z198" s="6">
        <v>-668.35114749999991</v>
      </c>
      <c r="AA198" s="3">
        <v>78.2</v>
      </c>
      <c r="AB198" s="3"/>
      <c r="AC198" s="4" t="s">
        <v>1027</v>
      </c>
    </row>
    <row r="199" spans="19:29" ht="19.5" x14ac:dyDescent="0.25">
      <c r="S199" s="5" t="s">
        <v>866</v>
      </c>
      <c r="T199" s="3">
        <v>-691.5</v>
      </c>
      <c r="U199" s="3"/>
      <c r="V199" s="3"/>
      <c r="W199" s="3"/>
      <c r="X199" s="48"/>
      <c r="Y199" s="3"/>
      <c r="Z199" s="6"/>
      <c r="AA199" s="3"/>
      <c r="AB199" s="3"/>
      <c r="AC199" s="4" t="s">
        <v>1142</v>
      </c>
    </row>
    <row r="200" spans="19:29" ht="19.5" x14ac:dyDescent="0.25">
      <c r="S200" s="5" t="s">
        <v>866</v>
      </c>
      <c r="T200" s="3">
        <v>-677.4</v>
      </c>
      <c r="U200" s="3"/>
      <c r="V200" s="3">
        <v>376.5</v>
      </c>
      <c r="W200" s="3"/>
      <c r="X200" s="48">
        <v>-33.75</v>
      </c>
      <c r="Y200" s="3">
        <v>-667.5</v>
      </c>
      <c r="Z200" s="6">
        <v>-667.33743749999996</v>
      </c>
      <c r="AA200" s="3">
        <v>78.099999999999994</v>
      </c>
      <c r="AB200" s="3"/>
      <c r="AC200" s="4" t="s">
        <v>1148</v>
      </c>
    </row>
    <row r="201" spans="19:29" ht="19.5" x14ac:dyDescent="0.25">
      <c r="S201" s="5" t="s">
        <v>877</v>
      </c>
      <c r="T201" s="3">
        <v>-360.58</v>
      </c>
      <c r="U201" s="3"/>
      <c r="V201" s="3"/>
      <c r="W201" s="3"/>
      <c r="X201" s="48"/>
      <c r="Y201" s="3"/>
      <c r="Z201" s="6"/>
      <c r="AA201" s="3"/>
      <c r="AB201" s="3"/>
      <c r="AC201" s="4" t="s">
        <v>1142</v>
      </c>
    </row>
    <row r="202" spans="19:29" ht="19.5" x14ac:dyDescent="0.25">
      <c r="S202" s="5" t="s">
        <v>868</v>
      </c>
      <c r="T202" s="3">
        <v>-712.9</v>
      </c>
      <c r="U202" s="3"/>
      <c r="V202" s="3">
        <v>363.6</v>
      </c>
      <c r="W202" s="3"/>
      <c r="X202" s="48">
        <v>-46.349999999999966</v>
      </c>
      <c r="Y202" s="3">
        <v>-821.3</v>
      </c>
      <c r="Z202" s="6">
        <v>-699.08074750000003</v>
      </c>
      <c r="AA202" s="3">
        <v>78.2</v>
      </c>
      <c r="AB202" s="3"/>
      <c r="AC202" s="4" t="s">
        <v>1027</v>
      </c>
    </row>
    <row r="203" spans="19:29" ht="19.5" x14ac:dyDescent="0.25">
      <c r="S203" s="5" t="s">
        <v>868</v>
      </c>
      <c r="T203" s="3">
        <v>-694.2</v>
      </c>
      <c r="U203" s="3"/>
      <c r="V203" s="3"/>
      <c r="W203" s="3"/>
      <c r="X203" s="48"/>
      <c r="Y203" s="3"/>
      <c r="Z203" s="6"/>
      <c r="AA203" s="3"/>
      <c r="AB203" s="3"/>
      <c r="AC203" s="4" t="s">
        <v>1142</v>
      </c>
    </row>
    <row r="204" spans="19:29" ht="19.5" x14ac:dyDescent="0.25">
      <c r="S204" s="5" t="s">
        <v>868</v>
      </c>
      <c r="T204" s="3">
        <v>-682.4</v>
      </c>
      <c r="U204" s="3"/>
      <c r="V204" s="3">
        <v>377.4</v>
      </c>
      <c r="W204" s="3"/>
      <c r="X204" s="48">
        <v>-32.550000000000011</v>
      </c>
      <c r="Y204" s="3">
        <v>-672.8</v>
      </c>
      <c r="Z204" s="6">
        <v>-672.69521750000001</v>
      </c>
      <c r="AA204" s="3">
        <v>78.2</v>
      </c>
      <c r="AB204" s="3"/>
      <c r="AC204" s="4" t="s">
        <v>1145</v>
      </c>
    </row>
    <row r="205" spans="19:29" ht="19.5" x14ac:dyDescent="0.25">
      <c r="S205" s="5" t="s">
        <v>878</v>
      </c>
      <c r="T205" s="3">
        <v>-362.12200000000001</v>
      </c>
      <c r="U205" s="3"/>
      <c r="V205" s="3"/>
      <c r="W205" s="3"/>
      <c r="X205" s="48"/>
      <c r="Y205" s="3"/>
      <c r="Z205" s="6"/>
      <c r="AA205" s="3"/>
      <c r="AB205" s="3"/>
      <c r="AC205" s="4" t="s">
        <v>1142</v>
      </c>
    </row>
    <row r="206" spans="19:29" ht="19.5" x14ac:dyDescent="0.25">
      <c r="S206" s="5" t="s">
        <v>869</v>
      </c>
      <c r="T206" s="3">
        <v>-703.9</v>
      </c>
      <c r="U206" s="3"/>
      <c r="V206" s="3">
        <v>363.6</v>
      </c>
      <c r="W206" s="3"/>
      <c r="X206" s="48">
        <v>-44.249999999999943</v>
      </c>
      <c r="Y206" s="3">
        <v>-812.3</v>
      </c>
      <c r="Z206" s="6">
        <v>-690.70686250000006</v>
      </c>
      <c r="AA206" s="3">
        <v>78.099999999999994</v>
      </c>
      <c r="AB206" s="3"/>
      <c r="AC206" s="4" t="s">
        <v>1027</v>
      </c>
    </row>
    <row r="207" spans="19:29" ht="19.5" x14ac:dyDescent="0.25">
      <c r="S207" s="5" t="s">
        <v>869</v>
      </c>
      <c r="T207" s="3">
        <v>-693.1</v>
      </c>
      <c r="U207" s="3"/>
      <c r="V207" s="3"/>
      <c r="W207" s="3"/>
      <c r="X207" s="48"/>
      <c r="Y207" s="3"/>
      <c r="Z207" s="6"/>
      <c r="AA207" s="3"/>
      <c r="AB207" s="3"/>
      <c r="AC207" s="4" t="s">
        <v>1142</v>
      </c>
    </row>
    <row r="208" spans="19:29" ht="19.5" x14ac:dyDescent="0.25">
      <c r="S208" s="5" t="s">
        <v>869</v>
      </c>
      <c r="T208" s="3">
        <v>-674</v>
      </c>
      <c r="U208" s="3"/>
      <c r="V208" s="3">
        <v>376.2</v>
      </c>
      <c r="W208" s="3"/>
      <c r="X208" s="48">
        <v>-31.649999999999977</v>
      </c>
      <c r="Y208" s="3">
        <v>-664.6</v>
      </c>
      <c r="Z208" s="6">
        <v>-664.56355250000001</v>
      </c>
      <c r="AA208" s="3">
        <v>78.099999999999994</v>
      </c>
      <c r="AB208" s="3"/>
      <c r="AC208" s="4" t="s">
        <v>1148</v>
      </c>
    </row>
    <row r="209" spans="19:29" ht="19.5" x14ac:dyDescent="0.25">
      <c r="S209" s="5" t="s">
        <v>879</v>
      </c>
      <c r="T209" s="3">
        <v>-386.23399999999998</v>
      </c>
      <c r="U209" s="3"/>
      <c r="V209" s="3"/>
      <c r="W209" s="3"/>
      <c r="X209" s="48"/>
      <c r="Y209" s="3"/>
      <c r="Z209" s="6"/>
      <c r="AA209" s="3"/>
      <c r="AB209" s="3"/>
      <c r="AC209" s="4" t="s">
        <v>1142</v>
      </c>
    </row>
    <row r="210" spans="19:29" ht="19.5" x14ac:dyDescent="0.25">
      <c r="S210" s="5" t="s">
        <v>870</v>
      </c>
      <c r="T210" s="3">
        <v>-691.1</v>
      </c>
      <c r="U210" s="3"/>
      <c r="V210" s="3">
        <v>364.6</v>
      </c>
      <c r="W210" s="3"/>
      <c r="X210" s="48">
        <v>-44.049999999999955</v>
      </c>
      <c r="Y210" s="3">
        <v>-799.8</v>
      </c>
      <c r="Z210" s="6">
        <v>-677.96649250000007</v>
      </c>
      <c r="AA210" s="3">
        <v>78.099999999999994</v>
      </c>
      <c r="AB210" s="3"/>
      <c r="AC210" s="4" t="s">
        <v>1027</v>
      </c>
    </row>
    <row r="211" spans="19:29" ht="19.5" x14ac:dyDescent="0.25">
      <c r="S211" s="5" t="s">
        <v>870</v>
      </c>
      <c r="T211" s="3">
        <v>-694.7</v>
      </c>
      <c r="U211" s="3"/>
      <c r="V211" s="3"/>
      <c r="W211" s="3"/>
      <c r="X211" s="48"/>
      <c r="Y211" s="3"/>
      <c r="Z211" s="6"/>
      <c r="AA211" s="3"/>
      <c r="AB211" s="3"/>
      <c r="AC211" s="4" t="s">
        <v>1142</v>
      </c>
    </row>
    <row r="212" spans="19:29" ht="19.5" x14ac:dyDescent="0.25">
      <c r="S212" s="5" t="s">
        <v>870</v>
      </c>
      <c r="T212" s="3">
        <v>-665.7</v>
      </c>
      <c r="U212" s="3"/>
      <c r="V212" s="3">
        <v>374.1</v>
      </c>
      <c r="W212" s="3"/>
      <c r="X212" s="48">
        <v>-34.549999999999955</v>
      </c>
      <c r="Y212" s="3">
        <v>-655.4</v>
      </c>
      <c r="Z212" s="6">
        <v>-655.39891749999992</v>
      </c>
      <c r="AA212" s="3">
        <v>78.099999999999994</v>
      </c>
      <c r="AB212" s="3"/>
      <c r="AC212" s="4" t="s">
        <v>705</v>
      </c>
    </row>
    <row r="213" spans="19:29" ht="19.5" x14ac:dyDescent="0.25">
      <c r="S213" s="5" t="s">
        <v>872</v>
      </c>
      <c r="T213" s="3">
        <v>-453.6</v>
      </c>
      <c r="U213" s="3"/>
      <c r="V213" s="3"/>
      <c r="W213" s="3"/>
      <c r="X213" s="48"/>
      <c r="Y213" s="3"/>
      <c r="Z213" s="6"/>
      <c r="AA213" s="3"/>
      <c r="AB213" s="3"/>
      <c r="AC213" s="4" t="s">
        <v>1142</v>
      </c>
    </row>
    <row r="214" spans="19:29" ht="19.5" x14ac:dyDescent="0.25">
      <c r="S214" s="5" t="s">
        <v>873</v>
      </c>
      <c r="T214" s="3">
        <v>-638.9</v>
      </c>
      <c r="U214" s="3"/>
      <c r="V214" s="3">
        <v>370</v>
      </c>
      <c r="W214" s="3"/>
      <c r="X214" s="48">
        <v>-24.549999999999955</v>
      </c>
      <c r="Y214" s="3">
        <v>-749.2</v>
      </c>
      <c r="Z214" s="6">
        <v>-631.58041749999995</v>
      </c>
      <c r="AA214" s="3">
        <v>78.099999999999994</v>
      </c>
      <c r="AB214" s="3"/>
      <c r="AC214" s="4" t="s">
        <v>1027</v>
      </c>
    </row>
    <row r="215" spans="19:29" ht="19.5" x14ac:dyDescent="0.25">
      <c r="S215" s="5" t="s">
        <v>873</v>
      </c>
      <c r="T215" s="3">
        <v>-652.29999999999995</v>
      </c>
      <c r="U215" s="3"/>
      <c r="V215" s="3"/>
      <c r="W215" s="3"/>
      <c r="X215" s="48"/>
      <c r="Y215" s="3"/>
      <c r="Z215" s="6"/>
      <c r="AA215" s="3"/>
      <c r="AB215" s="3"/>
      <c r="AC215" s="4" t="s">
        <v>1142</v>
      </c>
    </row>
    <row r="216" spans="19:29" ht="19.5" x14ac:dyDescent="0.25">
      <c r="S216" s="5" t="s">
        <v>873</v>
      </c>
      <c r="T216" s="3">
        <v>-638.9</v>
      </c>
      <c r="U216" s="3"/>
      <c r="V216" s="3">
        <v>370</v>
      </c>
      <c r="W216" s="3"/>
      <c r="X216" s="48">
        <v>-24.549999999999955</v>
      </c>
      <c r="Y216" s="3">
        <v>-631.6</v>
      </c>
      <c r="Z216" s="6">
        <v>-631.58041749999995</v>
      </c>
      <c r="AA216" s="3">
        <v>78.099999999999994</v>
      </c>
      <c r="AB216" s="3"/>
      <c r="AC216" s="4" t="s">
        <v>1147</v>
      </c>
    </row>
    <row r="217" spans="19:29" ht="19.5" x14ac:dyDescent="0.25">
      <c r="S217" s="5" t="s">
        <v>880</v>
      </c>
      <c r="T217" s="3">
        <v>-281.36200000000002</v>
      </c>
      <c r="U217" s="3"/>
      <c r="V217" s="3"/>
      <c r="W217" s="3"/>
      <c r="X217" s="48"/>
      <c r="Y217" s="3"/>
      <c r="Z217" s="6"/>
      <c r="AA217" s="3"/>
      <c r="AB217" s="3"/>
      <c r="AC217" s="4" t="s">
        <v>1142</v>
      </c>
    </row>
    <row r="218" spans="19:29" ht="19.5" x14ac:dyDescent="0.25">
      <c r="S218" s="5" t="s">
        <v>874</v>
      </c>
      <c r="T218" s="3">
        <v>-626.29999999999995</v>
      </c>
      <c r="U218" s="3"/>
      <c r="V218" s="3">
        <v>352.5</v>
      </c>
      <c r="W218" s="3"/>
      <c r="X218" s="48">
        <v>-33.149999999999977</v>
      </c>
      <c r="Y218" s="3">
        <v>-731.4</v>
      </c>
      <c r="Z218" s="6">
        <v>-616.41632749999997</v>
      </c>
      <c r="AA218" s="3">
        <v>78.099999999999994</v>
      </c>
      <c r="AB218" s="3"/>
      <c r="AC218" s="4" t="s">
        <v>1027</v>
      </c>
    </row>
    <row r="219" spans="19:29" ht="20.25" thickBot="1" x14ac:dyDescent="0.3">
      <c r="S219" s="9" t="s">
        <v>874</v>
      </c>
      <c r="T219" s="53">
        <v>-678.4</v>
      </c>
      <c r="U219" s="53"/>
      <c r="V219" s="53"/>
      <c r="W219" s="53"/>
      <c r="X219" s="53"/>
      <c r="Y219" s="53"/>
      <c r="Z219" s="53"/>
      <c r="AA219" s="53"/>
      <c r="AB219" s="53"/>
      <c r="AC219" s="12" t="s">
        <v>1142</v>
      </c>
    </row>
  </sheetData>
  <mergeCells count="38">
    <mergeCell ref="F62:I62"/>
    <mergeCell ref="E51:I51"/>
    <mergeCell ref="F52:I52"/>
    <mergeCell ref="F56:I56"/>
    <mergeCell ref="F57:I57"/>
    <mergeCell ref="F58:I58"/>
    <mergeCell ref="F59:I59"/>
    <mergeCell ref="F60:I60"/>
    <mergeCell ref="AE1:AL1"/>
    <mergeCell ref="AE3:AL3"/>
    <mergeCell ref="AE13:AL13"/>
    <mergeCell ref="AE21:AL21"/>
    <mergeCell ref="S38:AC38"/>
    <mergeCell ref="S89:AC89"/>
    <mergeCell ref="E29:H29"/>
    <mergeCell ref="E3:H3"/>
    <mergeCell ref="E14:H14"/>
    <mergeCell ref="S168:AC168"/>
    <mergeCell ref="S64:AC64"/>
    <mergeCell ref="S68:AC68"/>
    <mergeCell ref="K33:Q33"/>
    <mergeCell ref="K50:Q50"/>
    <mergeCell ref="K58:Q58"/>
    <mergeCell ref="K74:Q74"/>
    <mergeCell ref="K96:Q96"/>
    <mergeCell ref="F53:I53"/>
    <mergeCell ref="F54:I54"/>
    <mergeCell ref="F55:I55"/>
    <mergeCell ref="F61:I61"/>
    <mergeCell ref="E1:H1"/>
    <mergeCell ref="S1:AC1"/>
    <mergeCell ref="S3:AC3"/>
    <mergeCell ref="S15:AC15"/>
    <mergeCell ref="S23:AC23"/>
    <mergeCell ref="K22:Q22"/>
    <mergeCell ref="K9:Q9"/>
    <mergeCell ref="K3:Q3"/>
    <mergeCell ref="K1:Q1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4326A-F34A-4B54-A1F4-F39A29D5A65A}">
  <dimension ref="A1:AI119"/>
  <sheetViews>
    <sheetView zoomScaleNormal="100" workbookViewId="0"/>
  </sheetViews>
  <sheetFormatPr defaultColWidth="8.85546875" defaultRowHeight="15" x14ac:dyDescent="0.25"/>
  <cols>
    <col min="1" max="1" width="9.140625" style="1" bestFit="1" customWidth="1"/>
    <col min="2" max="2" width="12.7109375" style="1" bestFit="1" customWidth="1"/>
    <col min="3" max="3" width="16.28515625" style="1" customWidth="1"/>
    <col min="4" max="4" width="7" style="1" customWidth="1"/>
    <col min="5" max="5" width="12.140625" style="1" customWidth="1"/>
    <col min="6" max="6" width="11.7109375" style="1" customWidth="1"/>
    <col min="7" max="7" width="11.140625" style="1" customWidth="1"/>
    <col min="8" max="9" width="14.7109375" style="1" customWidth="1"/>
    <col min="10" max="10" width="8.85546875" style="1"/>
    <col min="11" max="11" width="16.28515625" style="1" customWidth="1"/>
    <col min="12" max="15" width="8.85546875" style="1"/>
    <col min="16" max="16" width="19.28515625" style="1" customWidth="1"/>
    <col min="17" max="17" width="11.42578125" style="1" customWidth="1"/>
    <col min="18" max="18" width="8.85546875" style="1"/>
    <col min="19" max="19" width="12.7109375" style="1" customWidth="1"/>
    <col min="20" max="22" width="8.85546875" style="1"/>
    <col min="23" max="23" width="16.28515625" style="1" customWidth="1"/>
    <col min="24" max="24" width="17" style="1" customWidth="1"/>
    <col min="25" max="26" width="8.85546875" style="1"/>
    <col min="27" max="27" width="7.7109375" style="1" customWidth="1"/>
    <col min="28" max="28" width="12.85546875" style="1" customWidth="1"/>
    <col min="29" max="16384" width="8.85546875" style="1"/>
  </cols>
  <sheetData>
    <row r="1" spans="1:35" ht="20.100000000000001" customHeight="1" thickBot="1" x14ac:dyDescent="0.3">
      <c r="A1" s="44" t="s">
        <v>83</v>
      </c>
      <c r="B1" s="45" t="s">
        <v>84</v>
      </c>
      <c r="C1" s="46" t="s">
        <v>217</v>
      </c>
      <c r="E1" s="86" t="s">
        <v>257</v>
      </c>
      <c r="F1" s="87"/>
      <c r="G1" s="87"/>
      <c r="H1" s="87"/>
      <c r="I1" s="88"/>
      <c r="K1" s="86" t="s">
        <v>256</v>
      </c>
      <c r="L1" s="87"/>
      <c r="M1" s="87"/>
      <c r="N1" s="87"/>
      <c r="O1" s="87"/>
      <c r="P1" s="87"/>
      <c r="Q1" s="88"/>
      <c r="S1" s="86" t="s">
        <v>258</v>
      </c>
      <c r="T1" s="87"/>
      <c r="U1" s="87"/>
      <c r="V1" s="87"/>
      <c r="W1" s="87"/>
      <c r="X1" s="87"/>
      <c r="Y1" s="87"/>
      <c r="Z1" s="88"/>
      <c r="AB1" s="86" t="s">
        <v>259</v>
      </c>
      <c r="AC1" s="87"/>
      <c r="AD1" s="87"/>
      <c r="AE1" s="87"/>
      <c r="AF1" s="87"/>
      <c r="AG1" s="87"/>
      <c r="AH1" s="87"/>
      <c r="AI1" s="88"/>
    </row>
    <row r="2" spans="1:35" ht="20.100000000000001" customHeight="1" thickBot="1" x14ac:dyDescent="0.3">
      <c r="A2" s="47">
        <v>1</v>
      </c>
      <c r="B2" s="1" t="s">
        <v>0</v>
      </c>
      <c r="C2" s="2" t="s">
        <v>85</v>
      </c>
      <c r="E2" s="47" t="s">
        <v>75</v>
      </c>
      <c r="F2" s="22" t="s">
        <v>1040</v>
      </c>
      <c r="G2" s="1" t="s">
        <v>1041</v>
      </c>
      <c r="H2" s="22" t="s">
        <v>1042</v>
      </c>
      <c r="I2" s="2" t="s">
        <v>560</v>
      </c>
      <c r="K2" s="47" t="s">
        <v>75</v>
      </c>
      <c r="L2" s="22" t="s">
        <v>254</v>
      </c>
      <c r="M2" s="1" t="s">
        <v>89</v>
      </c>
      <c r="N2" s="22" t="s">
        <v>91</v>
      </c>
      <c r="O2" s="1" t="s">
        <v>255</v>
      </c>
      <c r="P2" s="22" t="s">
        <v>260</v>
      </c>
      <c r="Q2" s="2" t="s">
        <v>560</v>
      </c>
      <c r="S2" s="47" t="s">
        <v>75</v>
      </c>
      <c r="T2" s="22" t="s">
        <v>708</v>
      </c>
      <c r="U2" s="1" t="s">
        <v>709</v>
      </c>
      <c r="V2" s="22" t="s">
        <v>710</v>
      </c>
      <c r="W2" s="1" t="s">
        <v>711</v>
      </c>
      <c r="X2" s="22" t="s">
        <v>712</v>
      </c>
      <c r="Y2" s="1" t="s">
        <v>713</v>
      </c>
      <c r="Z2" s="22" t="s">
        <v>560</v>
      </c>
      <c r="AB2" s="47" t="s">
        <v>75</v>
      </c>
      <c r="AC2" s="22" t="s">
        <v>714</v>
      </c>
      <c r="AD2" s="1" t="s">
        <v>715</v>
      </c>
      <c r="AE2" s="23" t="s">
        <v>716</v>
      </c>
      <c r="AF2" s="3" t="s">
        <v>717</v>
      </c>
      <c r="AG2" s="23" t="s">
        <v>718</v>
      </c>
      <c r="AH2" s="3" t="s">
        <v>719</v>
      </c>
      <c r="AI2" s="23" t="s">
        <v>560</v>
      </c>
    </row>
    <row r="3" spans="1:35" ht="20.100000000000001" customHeight="1" thickBot="1" x14ac:dyDescent="0.3">
      <c r="A3" s="47">
        <v>2</v>
      </c>
      <c r="B3" s="1" t="s">
        <v>1</v>
      </c>
      <c r="C3" s="2" t="s">
        <v>86</v>
      </c>
      <c r="E3" s="86" t="s">
        <v>358</v>
      </c>
      <c r="F3" s="87"/>
      <c r="G3" s="87"/>
      <c r="H3" s="87"/>
      <c r="I3" s="88"/>
      <c r="K3" s="86" t="s">
        <v>358</v>
      </c>
      <c r="L3" s="87"/>
      <c r="M3" s="87"/>
      <c r="N3" s="87"/>
      <c r="O3" s="87"/>
      <c r="P3" s="87"/>
      <c r="Q3" s="88"/>
      <c r="S3" s="86" t="s">
        <v>550</v>
      </c>
      <c r="T3" s="87"/>
      <c r="U3" s="87"/>
      <c r="V3" s="87"/>
      <c r="W3" s="87"/>
      <c r="X3" s="87"/>
      <c r="Y3" s="87"/>
      <c r="Z3" s="88"/>
      <c r="AB3" s="86" t="s">
        <v>553</v>
      </c>
      <c r="AC3" s="87"/>
      <c r="AD3" s="87"/>
      <c r="AE3" s="87"/>
      <c r="AF3" s="87"/>
      <c r="AG3" s="87"/>
      <c r="AH3" s="87"/>
      <c r="AI3" s="88"/>
    </row>
    <row r="4" spans="1:35" ht="20.100000000000001" customHeight="1" thickBot="1" x14ac:dyDescent="0.3">
      <c r="A4" s="47">
        <v>3</v>
      </c>
      <c r="B4" s="1" t="s">
        <v>4</v>
      </c>
      <c r="C4" s="2" t="s">
        <v>87</v>
      </c>
      <c r="E4" s="5" t="s">
        <v>720</v>
      </c>
      <c r="F4" s="3">
        <v>192.6</v>
      </c>
      <c r="G4" s="3">
        <v>181</v>
      </c>
      <c r="H4" s="3">
        <v>180</v>
      </c>
      <c r="I4" s="4" t="s">
        <v>1037</v>
      </c>
      <c r="K4" s="5" t="s">
        <v>721</v>
      </c>
      <c r="L4" s="3">
        <v>6360</v>
      </c>
      <c r="M4" s="3">
        <v>9.66</v>
      </c>
      <c r="N4" s="3">
        <v>-3.77</v>
      </c>
      <c r="O4" s="3">
        <v>-6.12</v>
      </c>
      <c r="P4" s="3" t="s">
        <v>467</v>
      </c>
      <c r="Q4" s="4" t="s">
        <v>1026</v>
      </c>
      <c r="S4" s="5" t="s">
        <v>720</v>
      </c>
      <c r="T4" s="3">
        <v>-704.2</v>
      </c>
      <c r="U4" s="3">
        <v>109.3</v>
      </c>
      <c r="V4" s="48">
        <v>-253.64999999999998</v>
      </c>
      <c r="W4" s="3">
        <v>-628.79999999999995</v>
      </c>
      <c r="X4" s="6">
        <v>-628.57425250000006</v>
      </c>
      <c r="Y4" s="3">
        <v>91.1</v>
      </c>
      <c r="Z4" s="4" t="s">
        <v>1023</v>
      </c>
      <c r="AB4" s="5" t="s">
        <v>720</v>
      </c>
      <c r="AC4" s="3"/>
      <c r="AD4" s="3">
        <v>75.900000000000006</v>
      </c>
      <c r="AE4" s="3"/>
      <c r="AF4" s="3"/>
      <c r="AG4" s="3"/>
      <c r="AH4" s="3"/>
      <c r="AI4" s="4" t="s">
        <v>1027</v>
      </c>
    </row>
    <row r="5" spans="1:35" ht="20.100000000000001" customHeight="1" thickBot="1" x14ac:dyDescent="0.3">
      <c r="A5" s="47">
        <v>4</v>
      </c>
      <c r="B5" s="1" t="s">
        <v>2</v>
      </c>
      <c r="C5" s="2" t="s">
        <v>88</v>
      </c>
      <c r="E5" s="86" t="s">
        <v>465</v>
      </c>
      <c r="F5" s="87"/>
      <c r="G5" s="87"/>
      <c r="H5" s="87"/>
      <c r="I5" s="88"/>
      <c r="K5" s="14" t="s">
        <v>760</v>
      </c>
      <c r="L5" s="15">
        <v>6720</v>
      </c>
      <c r="M5" s="15">
        <v>19.414999999999999</v>
      </c>
      <c r="N5" s="15">
        <v>2.97</v>
      </c>
      <c r="O5" s="49"/>
      <c r="P5" s="15" t="s">
        <v>468</v>
      </c>
      <c r="Q5" s="16" t="s">
        <v>1027</v>
      </c>
      <c r="S5" s="5" t="s">
        <v>720</v>
      </c>
      <c r="T5" s="3">
        <v>-705.4</v>
      </c>
      <c r="U5" s="3">
        <v>109.3</v>
      </c>
      <c r="V5" s="48">
        <v>-253.64999999999998</v>
      </c>
      <c r="W5" s="3">
        <v>-737.9</v>
      </c>
      <c r="X5" s="6">
        <v>-629.7742525000001</v>
      </c>
      <c r="Y5" s="3">
        <v>91.1</v>
      </c>
      <c r="Z5" s="4" t="s">
        <v>1027</v>
      </c>
      <c r="AB5" s="5" t="s">
        <v>722</v>
      </c>
      <c r="AC5" s="3"/>
      <c r="AD5" s="3"/>
      <c r="AE5" s="3">
        <v>35.799999999999997</v>
      </c>
      <c r="AF5" s="3">
        <v>87.5</v>
      </c>
      <c r="AG5" s="3"/>
      <c r="AH5" s="3"/>
      <c r="AI5" s="4" t="s">
        <v>1027</v>
      </c>
    </row>
    <row r="6" spans="1:35" ht="20.100000000000001" customHeight="1" x14ac:dyDescent="0.25">
      <c r="A6" s="47">
        <v>5</v>
      </c>
      <c r="B6" s="1" t="s">
        <v>89</v>
      </c>
      <c r="C6" s="2" t="s">
        <v>90</v>
      </c>
      <c r="E6" s="5" t="s">
        <v>723</v>
      </c>
      <c r="F6" s="3">
        <v>1035</v>
      </c>
      <c r="G6" s="3">
        <v>1500</v>
      </c>
      <c r="H6" s="3"/>
      <c r="I6" s="4" t="s">
        <v>1023</v>
      </c>
      <c r="K6" s="14" t="s">
        <v>761</v>
      </c>
      <c r="L6" s="17">
        <v>11177</v>
      </c>
      <c r="M6" s="15">
        <v>4.2060000000000004</v>
      </c>
      <c r="N6" s="15">
        <v>0.16</v>
      </c>
      <c r="O6" s="49"/>
      <c r="P6" s="15" t="s">
        <v>469</v>
      </c>
      <c r="Q6" s="16" t="s">
        <v>1027</v>
      </c>
      <c r="S6" s="5" t="s">
        <v>723</v>
      </c>
      <c r="T6" s="3">
        <v>-513.79999999999995</v>
      </c>
      <c r="U6" s="3">
        <v>87.4</v>
      </c>
      <c r="V6" s="48">
        <v>-166.39999999999998</v>
      </c>
      <c r="W6" s="3">
        <v>-464.4</v>
      </c>
      <c r="X6" s="6">
        <v>-464.18783999999999</v>
      </c>
      <c r="Y6" s="3">
        <v>87.4</v>
      </c>
      <c r="Z6" s="4" t="s">
        <v>1023</v>
      </c>
      <c r="AB6" s="5" t="s">
        <v>724</v>
      </c>
      <c r="AC6" s="3"/>
      <c r="AD6" s="3"/>
      <c r="AE6" s="3">
        <v>37.1</v>
      </c>
      <c r="AF6" s="3">
        <v>86.8</v>
      </c>
      <c r="AG6" s="3"/>
      <c r="AH6" s="3"/>
      <c r="AI6" s="4" t="s">
        <v>1027</v>
      </c>
    </row>
    <row r="7" spans="1:35" ht="20.100000000000001" customHeight="1" x14ac:dyDescent="0.25">
      <c r="A7" s="47">
        <v>6</v>
      </c>
      <c r="B7" s="1" t="s">
        <v>91</v>
      </c>
      <c r="C7" s="2" t="s">
        <v>92</v>
      </c>
      <c r="E7" s="5" t="s">
        <v>725</v>
      </c>
      <c r="F7" s="34">
        <v>425</v>
      </c>
      <c r="G7" s="3">
        <v>960</v>
      </c>
      <c r="H7" s="3"/>
      <c r="I7" s="4" t="s">
        <v>1023</v>
      </c>
      <c r="K7" s="14" t="s">
        <v>762</v>
      </c>
      <c r="L7" s="15">
        <v>6642</v>
      </c>
      <c r="M7" s="15">
        <v>25.841999999999999</v>
      </c>
      <c r="N7" s="15">
        <v>4.22</v>
      </c>
      <c r="O7" s="49"/>
      <c r="P7" s="15" t="s">
        <v>470</v>
      </c>
      <c r="Q7" s="16" t="s">
        <v>1027</v>
      </c>
      <c r="S7" s="5" t="s">
        <v>723</v>
      </c>
      <c r="T7" s="3">
        <v>-515.5</v>
      </c>
      <c r="U7" s="3">
        <v>87.4</v>
      </c>
      <c r="V7" s="48">
        <v>-166.39999999999998</v>
      </c>
      <c r="W7" s="3">
        <v>-541.5</v>
      </c>
      <c r="X7" s="6">
        <v>-465.88784000000004</v>
      </c>
      <c r="Y7" s="3">
        <v>69.8</v>
      </c>
      <c r="Z7" s="4" t="s">
        <v>1027</v>
      </c>
      <c r="AB7" s="5" t="s">
        <v>726</v>
      </c>
      <c r="AC7" s="3">
        <v>46.9</v>
      </c>
      <c r="AD7" s="3">
        <v>43.1</v>
      </c>
      <c r="AE7" s="3">
        <v>179.9</v>
      </c>
      <c r="AF7" s="3">
        <v>114.1</v>
      </c>
      <c r="AG7" s="7">
        <v>226.8</v>
      </c>
      <c r="AH7" s="7">
        <v>157.19999999999999</v>
      </c>
      <c r="AI7" s="4" t="s">
        <v>1027</v>
      </c>
    </row>
    <row r="8" spans="1:35" ht="20.100000000000001" customHeight="1" thickBot="1" x14ac:dyDescent="0.3">
      <c r="A8" s="47">
        <v>7</v>
      </c>
      <c r="B8" s="1" t="s">
        <v>93</v>
      </c>
      <c r="C8" s="2" t="s">
        <v>94</v>
      </c>
      <c r="E8" s="5" t="s">
        <v>722</v>
      </c>
      <c r="F8" s="3">
        <v>-24.12</v>
      </c>
      <c r="G8" s="3">
        <v>136.44999999999999</v>
      </c>
      <c r="H8" s="3"/>
      <c r="I8" s="4" t="s">
        <v>1023</v>
      </c>
      <c r="K8" s="14" t="s">
        <v>763</v>
      </c>
      <c r="L8" s="15">
        <v>3433</v>
      </c>
      <c r="M8" s="15">
        <v>6.9269999999999996</v>
      </c>
      <c r="N8" s="15">
        <v>1</v>
      </c>
      <c r="O8" s="49"/>
      <c r="P8" s="15" t="s">
        <v>471</v>
      </c>
      <c r="Q8" s="16" t="s">
        <v>1027</v>
      </c>
      <c r="S8" s="5" t="s">
        <v>725</v>
      </c>
      <c r="T8" s="3">
        <v>-720.9</v>
      </c>
      <c r="U8" s="3">
        <v>139.69999999999999</v>
      </c>
      <c r="V8" s="48">
        <v>-225.64999999999998</v>
      </c>
      <c r="W8" s="3">
        <v>-653.5</v>
      </c>
      <c r="X8" s="6">
        <v>-653.62245250000001</v>
      </c>
      <c r="Y8" s="3">
        <v>97.2</v>
      </c>
      <c r="Z8" s="4" t="s">
        <v>1023</v>
      </c>
      <c r="AB8" s="5" t="s">
        <v>727</v>
      </c>
      <c r="AC8" s="3">
        <v>37.700000000000003</v>
      </c>
      <c r="AD8" s="3">
        <v>40.799999999999997</v>
      </c>
      <c r="AE8" s="3">
        <v>147.4</v>
      </c>
      <c r="AF8" s="3">
        <v>97.7</v>
      </c>
      <c r="AG8" s="7">
        <v>185.1</v>
      </c>
      <c r="AH8" s="7">
        <v>138.5</v>
      </c>
      <c r="AI8" s="4" t="s">
        <v>1027</v>
      </c>
    </row>
    <row r="9" spans="1:35" ht="20.100000000000001" customHeight="1" thickBot="1" x14ac:dyDescent="0.3">
      <c r="A9" s="47">
        <v>8</v>
      </c>
      <c r="B9" s="1" t="s">
        <v>95</v>
      </c>
      <c r="C9" s="2" t="s">
        <v>96</v>
      </c>
      <c r="E9" s="5" t="s">
        <v>728</v>
      </c>
      <c r="F9" s="3">
        <v>1350</v>
      </c>
      <c r="G9" s="3"/>
      <c r="H9" s="3">
        <v>910</v>
      </c>
      <c r="I9" s="4" t="s">
        <v>1023</v>
      </c>
      <c r="K9" s="86" t="s">
        <v>389</v>
      </c>
      <c r="L9" s="87"/>
      <c r="M9" s="87"/>
      <c r="N9" s="87"/>
      <c r="O9" s="87"/>
      <c r="P9" s="87"/>
      <c r="Q9" s="88"/>
      <c r="S9" s="5" t="s">
        <v>725</v>
      </c>
      <c r="T9" s="3">
        <v>-721.7</v>
      </c>
      <c r="U9" s="3">
        <v>139.69999999999999</v>
      </c>
      <c r="V9" s="48">
        <v>-225.64999999999998</v>
      </c>
      <c r="W9" s="3">
        <v>-763.4</v>
      </c>
      <c r="X9" s="6">
        <v>-654.42245249999996</v>
      </c>
      <c r="Y9" s="3">
        <v>97.1</v>
      </c>
      <c r="Z9" s="4" t="s">
        <v>1027</v>
      </c>
      <c r="AB9" s="5" t="s">
        <v>729</v>
      </c>
      <c r="AC9" s="3">
        <v>43</v>
      </c>
      <c r="AD9" s="3">
        <v>45.2</v>
      </c>
      <c r="AE9" s="3"/>
      <c r="AF9" s="3"/>
      <c r="AG9" s="3"/>
      <c r="AH9" s="3"/>
      <c r="AI9" s="4" t="s">
        <v>1027</v>
      </c>
    </row>
    <row r="10" spans="1:35" ht="20.100000000000001" customHeight="1" x14ac:dyDescent="0.25">
      <c r="A10" s="47">
        <v>9</v>
      </c>
      <c r="B10" s="1" t="s">
        <v>97</v>
      </c>
      <c r="C10" s="2" t="s">
        <v>98</v>
      </c>
      <c r="E10" s="5" t="s">
        <v>730</v>
      </c>
      <c r="F10" s="34">
        <v>500</v>
      </c>
      <c r="G10" s="3"/>
      <c r="H10" s="3"/>
      <c r="I10" s="4" t="s">
        <v>1023</v>
      </c>
      <c r="K10" s="14" t="s">
        <v>764</v>
      </c>
      <c r="L10" s="17">
        <v>12980</v>
      </c>
      <c r="M10" s="15">
        <v>21.437000000000001</v>
      </c>
      <c r="N10" s="15">
        <v>3.56</v>
      </c>
      <c r="O10" s="49"/>
      <c r="P10" s="15" t="s">
        <v>472</v>
      </c>
      <c r="Q10" s="16" t="s">
        <v>1027</v>
      </c>
      <c r="S10" s="5" t="s">
        <v>730</v>
      </c>
      <c r="T10" s="3">
        <v>-580.70000000000005</v>
      </c>
      <c r="U10" s="3">
        <v>131</v>
      </c>
      <c r="V10" s="48">
        <v>-232.54999999999998</v>
      </c>
      <c r="W10" s="3">
        <v>-511.2</v>
      </c>
      <c r="X10" s="6">
        <v>-511.36521750000003</v>
      </c>
      <c r="Y10" s="3">
        <v>93.2</v>
      </c>
      <c r="Z10" s="4" t="s">
        <v>1023</v>
      </c>
      <c r="AB10" s="5" t="s">
        <v>731</v>
      </c>
      <c r="AC10" s="3">
        <v>43.1</v>
      </c>
      <c r="AD10" s="3">
        <v>74.7</v>
      </c>
      <c r="AE10" s="3"/>
      <c r="AF10" s="3"/>
      <c r="AG10" s="3"/>
      <c r="AH10" s="3"/>
      <c r="AI10" s="4" t="s">
        <v>1027</v>
      </c>
    </row>
    <row r="11" spans="1:35" ht="20.100000000000001" customHeight="1" x14ac:dyDescent="0.25">
      <c r="A11" s="47">
        <v>10</v>
      </c>
      <c r="B11" s="1" t="s">
        <v>99</v>
      </c>
      <c r="C11" s="2" t="s">
        <v>100</v>
      </c>
      <c r="E11" s="5" t="s">
        <v>724</v>
      </c>
      <c r="F11" s="3">
        <v>-28</v>
      </c>
      <c r="G11" s="3">
        <v>151</v>
      </c>
      <c r="H11" s="3"/>
      <c r="I11" s="4" t="s">
        <v>1023</v>
      </c>
      <c r="K11" s="14" t="s">
        <v>765</v>
      </c>
      <c r="L11" s="17">
        <v>13299</v>
      </c>
      <c r="M11" s="15">
        <v>23.489000000000001</v>
      </c>
      <c r="N11" s="15">
        <v>4.1399999999999997</v>
      </c>
      <c r="O11" s="49"/>
      <c r="P11" s="15" t="s">
        <v>473</v>
      </c>
      <c r="Q11" s="16" t="s">
        <v>1027</v>
      </c>
      <c r="S11" s="5" t="s">
        <v>730</v>
      </c>
      <c r="T11" s="3">
        <v>-581.20000000000005</v>
      </c>
      <c r="U11" s="3">
        <v>131</v>
      </c>
      <c r="V11" s="48">
        <v>-232.54999999999998</v>
      </c>
      <c r="W11" s="3">
        <v>-620.20000000000005</v>
      </c>
      <c r="X11" s="6">
        <v>-511.86521750000003</v>
      </c>
      <c r="Y11" s="3">
        <v>93.2</v>
      </c>
      <c r="Z11" s="4" t="s">
        <v>1027</v>
      </c>
      <c r="AB11" s="5" t="s">
        <v>732</v>
      </c>
      <c r="AC11" s="3">
        <v>43.9</v>
      </c>
      <c r="AD11" s="3">
        <v>44.2</v>
      </c>
      <c r="AE11" s="3"/>
      <c r="AF11" s="3"/>
      <c r="AG11" s="3"/>
      <c r="AH11" s="3"/>
      <c r="AI11" s="4" t="s">
        <v>1027</v>
      </c>
    </row>
    <row r="12" spans="1:35" ht="20.100000000000001" customHeight="1" x14ac:dyDescent="0.25">
      <c r="A12" s="47">
        <v>11</v>
      </c>
      <c r="B12" s="1" t="s">
        <v>5</v>
      </c>
      <c r="C12" s="2" t="s">
        <v>101</v>
      </c>
      <c r="E12" s="5" t="s">
        <v>726</v>
      </c>
      <c r="F12" s="3">
        <v>824</v>
      </c>
      <c r="G12" s="3">
        <v>1120</v>
      </c>
      <c r="H12" s="3"/>
      <c r="I12" s="4" t="s">
        <v>1023</v>
      </c>
      <c r="K12" s="5" t="s">
        <v>723</v>
      </c>
      <c r="L12" s="8">
        <v>15230</v>
      </c>
      <c r="M12" s="3">
        <v>19.36</v>
      </c>
      <c r="N12" s="3">
        <v>2.5099999999999998</v>
      </c>
      <c r="P12" s="3" t="s">
        <v>474</v>
      </c>
      <c r="Q12" s="4" t="s">
        <v>1026</v>
      </c>
      <c r="S12" s="5" t="s">
        <v>726</v>
      </c>
      <c r="T12" s="3">
        <v>-395.4</v>
      </c>
      <c r="U12" s="3">
        <v>115.3</v>
      </c>
      <c r="V12" s="48">
        <v>-131.6</v>
      </c>
      <c r="W12" s="3">
        <v>-429.8</v>
      </c>
      <c r="X12" s="6">
        <v>-356.16346000000004</v>
      </c>
      <c r="Y12" s="3">
        <v>69.3</v>
      </c>
      <c r="Z12" s="4" t="s">
        <v>1027</v>
      </c>
      <c r="AB12" s="5" t="s">
        <v>733</v>
      </c>
      <c r="AC12" s="3"/>
      <c r="AD12" s="3">
        <v>59.4</v>
      </c>
      <c r="AE12" s="3"/>
      <c r="AF12" s="7">
        <v>119.9</v>
      </c>
      <c r="AG12" s="3">
        <v>220.1</v>
      </c>
      <c r="AH12" s="3">
        <v>179.3</v>
      </c>
      <c r="AI12" s="4" t="s">
        <v>1027</v>
      </c>
    </row>
    <row r="13" spans="1:35" ht="20.100000000000001" customHeight="1" x14ac:dyDescent="0.25">
      <c r="A13" s="47">
        <v>12</v>
      </c>
      <c r="B13" s="1" t="s">
        <v>3</v>
      </c>
      <c r="C13" s="2" t="s">
        <v>102</v>
      </c>
      <c r="E13" s="5" t="s">
        <v>734</v>
      </c>
      <c r="F13" s="3">
        <v>827</v>
      </c>
      <c r="G13" s="34">
        <v>1300</v>
      </c>
      <c r="H13" s="3"/>
      <c r="I13" s="4" t="s">
        <v>1023</v>
      </c>
      <c r="K13" s="5" t="s">
        <v>725</v>
      </c>
      <c r="L13" s="3">
        <v>9620</v>
      </c>
      <c r="M13" s="3">
        <v>21.47</v>
      </c>
      <c r="N13" s="3">
        <v>3.27</v>
      </c>
      <c r="P13" s="3" t="s">
        <v>475</v>
      </c>
      <c r="Q13" s="4" t="s">
        <v>1026</v>
      </c>
      <c r="S13" s="5" t="s">
        <v>734</v>
      </c>
      <c r="T13" s="3">
        <v>-556.5</v>
      </c>
      <c r="U13" s="3">
        <v>123</v>
      </c>
      <c r="V13" s="48">
        <v>-235.45</v>
      </c>
      <c r="W13" s="3">
        <v>-486.1</v>
      </c>
      <c r="X13" s="6">
        <v>-486.30058250000002</v>
      </c>
      <c r="Y13" s="3">
        <v>91.8</v>
      </c>
      <c r="Z13" s="4" t="s">
        <v>1023</v>
      </c>
      <c r="AB13" s="5" t="s">
        <v>82</v>
      </c>
      <c r="AC13" s="3">
        <v>6.9</v>
      </c>
      <c r="AD13" s="3">
        <v>9.6999999999999993</v>
      </c>
      <c r="AE13" s="3"/>
      <c r="AF13" s="3"/>
      <c r="AG13" s="3"/>
      <c r="AH13" s="3"/>
      <c r="AI13" s="4" t="s">
        <v>1027</v>
      </c>
    </row>
    <row r="14" spans="1:35" ht="20.100000000000001" customHeight="1" x14ac:dyDescent="0.25">
      <c r="A14" s="47">
        <v>13</v>
      </c>
      <c r="B14" s="1" t="s">
        <v>6</v>
      </c>
      <c r="C14" s="2" t="s">
        <v>103</v>
      </c>
      <c r="E14" s="5" t="s">
        <v>727</v>
      </c>
      <c r="F14" s="3">
        <v>650</v>
      </c>
      <c r="G14" s="3">
        <v>1190</v>
      </c>
      <c r="H14" s="3"/>
      <c r="I14" s="4" t="s">
        <v>1023</v>
      </c>
      <c r="K14" s="14" t="s">
        <v>766</v>
      </c>
      <c r="L14" s="15">
        <v>9720</v>
      </c>
      <c r="M14" s="15">
        <v>5.7350000000000003</v>
      </c>
      <c r="N14" s="15"/>
      <c r="O14" s="49"/>
      <c r="P14" s="15" t="s">
        <v>476</v>
      </c>
      <c r="Q14" s="16" t="s">
        <v>1027</v>
      </c>
      <c r="S14" s="5" t="s">
        <v>727</v>
      </c>
      <c r="T14" s="3">
        <v>-481.3</v>
      </c>
      <c r="U14" s="3">
        <v>118.2</v>
      </c>
      <c r="V14" s="48">
        <v>-136.89999999999998</v>
      </c>
      <c r="W14" s="3">
        <v>-440.5</v>
      </c>
      <c r="X14" s="6">
        <v>-440.48326500000002</v>
      </c>
      <c r="Y14" s="3">
        <v>72.900000000000006</v>
      </c>
      <c r="Z14" s="4" t="s">
        <v>1023</v>
      </c>
      <c r="AB14" s="5" t="s">
        <v>735</v>
      </c>
      <c r="AC14" s="3">
        <v>33.9</v>
      </c>
      <c r="AD14" s="3">
        <v>70.7</v>
      </c>
      <c r="AE14" s="3">
        <v>52.3</v>
      </c>
      <c r="AF14" s="3">
        <v>100.7</v>
      </c>
      <c r="AG14" s="7">
        <v>86.2</v>
      </c>
      <c r="AH14" s="7">
        <v>171.4</v>
      </c>
      <c r="AI14" s="4" t="s">
        <v>1027</v>
      </c>
    </row>
    <row r="15" spans="1:35" ht="20.100000000000001" customHeight="1" x14ac:dyDescent="0.25">
      <c r="A15" s="47">
        <v>14</v>
      </c>
      <c r="B15" s="1" t="s">
        <v>104</v>
      </c>
      <c r="C15" s="2" t="s">
        <v>105</v>
      </c>
      <c r="E15" s="5" t="s">
        <v>729</v>
      </c>
      <c r="F15" s="3">
        <v>677</v>
      </c>
      <c r="G15" s="3">
        <v>1023</v>
      </c>
      <c r="H15" s="3"/>
      <c r="I15" s="4" t="s">
        <v>1023</v>
      </c>
      <c r="K15" s="14" t="s">
        <v>767</v>
      </c>
      <c r="L15" s="15">
        <v>9659</v>
      </c>
      <c r="M15" s="15">
        <v>20.260000000000002</v>
      </c>
      <c r="N15" s="15">
        <v>3.28</v>
      </c>
      <c r="O15" s="49"/>
      <c r="P15" s="15" t="s">
        <v>477</v>
      </c>
      <c r="Q15" s="16" t="s">
        <v>1027</v>
      </c>
      <c r="S15" s="5" t="s">
        <v>727</v>
      </c>
      <c r="T15" s="3">
        <v>-481.3</v>
      </c>
      <c r="U15" s="3">
        <v>118.2</v>
      </c>
      <c r="V15" s="48">
        <v>-136.89999999999998</v>
      </c>
      <c r="W15" s="3">
        <v>-516.5</v>
      </c>
      <c r="X15" s="6">
        <v>-440.48326500000002</v>
      </c>
      <c r="Y15" s="3">
        <v>73</v>
      </c>
      <c r="Z15" s="4" t="s">
        <v>1027</v>
      </c>
      <c r="AB15" s="5" t="s">
        <v>736</v>
      </c>
      <c r="AC15" s="3">
        <v>35.1</v>
      </c>
      <c r="AD15" s="3">
        <v>71.7</v>
      </c>
      <c r="AE15" s="3">
        <v>53.2</v>
      </c>
      <c r="AF15" s="3">
        <v>105.1</v>
      </c>
      <c r="AG15" s="7">
        <v>88.3</v>
      </c>
      <c r="AH15" s="7">
        <v>176.8</v>
      </c>
      <c r="AI15" s="4" t="s">
        <v>1027</v>
      </c>
    </row>
    <row r="16" spans="1:35" ht="20.100000000000001" customHeight="1" x14ac:dyDescent="0.25">
      <c r="A16" s="47">
        <v>15</v>
      </c>
      <c r="B16" s="1" t="s">
        <v>106</v>
      </c>
      <c r="C16" s="2" t="s">
        <v>107</v>
      </c>
      <c r="E16" s="5" t="s">
        <v>731</v>
      </c>
      <c r="F16" s="3">
        <v>307.60000000000002</v>
      </c>
      <c r="G16" s="3" t="s">
        <v>466</v>
      </c>
      <c r="H16" s="3"/>
      <c r="I16" s="4" t="s">
        <v>1023</v>
      </c>
      <c r="K16" s="14" t="s">
        <v>768</v>
      </c>
      <c r="L16" s="17">
        <v>14005</v>
      </c>
      <c r="M16" s="15">
        <v>17.727</v>
      </c>
      <c r="N16" s="15">
        <v>2.5299999999999998</v>
      </c>
      <c r="O16" s="49"/>
      <c r="P16" s="15" t="s">
        <v>478</v>
      </c>
      <c r="Q16" s="16" t="s">
        <v>1027</v>
      </c>
      <c r="S16" s="5" t="s">
        <v>729</v>
      </c>
      <c r="T16" s="3">
        <v>-341.8</v>
      </c>
      <c r="U16" s="3">
        <v>118</v>
      </c>
      <c r="V16" s="48">
        <v>-132.39999999999998</v>
      </c>
      <c r="W16" s="3">
        <v>-302.3</v>
      </c>
      <c r="X16" s="6">
        <v>-302.32494000000003</v>
      </c>
      <c r="Y16" s="3">
        <v>76.7</v>
      </c>
      <c r="Z16" s="4" t="s">
        <v>1023</v>
      </c>
      <c r="AB16" s="5" t="s">
        <v>737</v>
      </c>
      <c r="AC16" s="3"/>
      <c r="AD16" s="3"/>
      <c r="AE16" s="3"/>
      <c r="AF16" s="3"/>
      <c r="AG16" s="3">
        <v>20.6</v>
      </c>
      <c r="AH16" s="3">
        <v>39.1</v>
      </c>
      <c r="AI16" s="4" t="s">
        <v>1027</v>
      </c>
    </row>
    <row r="17" spans="1:35" ht="20.100000000000001" customHeight="1" thickBot="1" x14ac:dyDescent="0.3">
      <c r="A17" s="47">
        <v>16</v>
      </c>
      <c r="B17" s="1" t="s">
        <v>7</v>
      </c>
      <c r="C17" s="2" t="s">
        <v>108</v>
      </c>
      <c r="E17" s="5" t="s">
        <v>732</v>
      </c>
      <c r="F17" s="3">
        <v>737</v>
      </c>
      <c r="G17" s="3">
        <v>1049</v>
      </c>
      <c r="H17" s="3"/>
      <c r="I17" s="4" t="s">
        <v>1023</v>
      </c>
      <c r="K17" s="5" t="s">
        <v>726</v>
      </c>
      <c r="L17" s="8">
        <v>14000</v>
      </c>
      <c r="M17" s="3">
        <v>15.14</v>
      </c>
      <c r="N17" s="3">
        <v>0.62</v>
      </c>
      <c r="O17" s="3">
        <v>-0.57999999999999996</v>
      </c>
      <c r="P17" s="3" t="s">
        <v>479</v>
      </c>
      <c r="Q17" s="4" t="s">
        <v>1026</v>
      </c>
      <c r="S17" s="5" t="s">
        <v>729</v>
      </c>
      <c r="T17" s="3">
        <v>-341.6</v>
      </c>
      <c r="U17" s="3">
        <v>117.9</v>
      </c>
      <c r="V17" s="48">
        <v>-132.5</v>
      </c>
      <c r="W17" s="3">
        <v>-376.8</v>
      </c>
      <c r="X17" s="6">
        <v>-302.095125</v>
      </c>
      <c r="Y17" s="3">
        <v>76.5</v>
      </c>
      <c r="Z17" s="4" t="s">
        <v>1027</v>
      </c>
      <c r="AB17" s="9" t="s">
        <v>738</v>
      </c>
      <c r="AC17" s="10">
        <v>6.7</v>
      </c>
      <c r="AD17" s="10">
        <v>12.1</v>
      </c>
      <c r="AE17" s="10">
        <v>59.8</v>
      </c>
      <c r="AF17" s="10">
        <v>97.6</v>
      </c>
      <c r="AG17" s="11">
        <v>66.5</v>
      </c>
      <c r="AH17" s="11">
        <v>109.7</v>
      </c>
      <c r="AI17" s="12" t="s">
        <v>1027</v>
      </c>
    </row>
    <row r="18" spans="1:35" ht="20.100000000000001" customHeight="1" x14ac:dyDescent="0.25">
      <c r="A18" s="47">
        <v>17</v>
      </c>
      <c r="B18" s="1" t="s">
        <v>8</v>
      </c>
      <c r="C18" s="2" t="s">
        <v>109</v>
      </c>
      <c r="E18" s="5" t="s">
        <v>733</v>
      </c>
      <c r="F18" s="3">
        <v>1031</v>
      </c>
      <c r="G18" s="3"/>
      <c r="H18" s="3">
        <v>985</v>
      </c>
      <c r="I18" s="4" t="s">
        <v>1023</v>
      </c>
      <c r="K18" s="14" t="s">
        <v>769</v>
      </c>
      <c r="L18" s="17">
        <v>15876</v>
      </c>
      <c r="M18" s="15">
        <v>23.850999999999999</v>
      </c>
      <c r="N18" s="15">
        <v>3.83</v>
      </c>
      <c r="O18" s="49"/>
      <c r="P18" s="15" t="s">
        <v>478</v>
      </c>
      <c r="Q18" s="16" t="s">
        <v>1027</v>
      </c>
      <c r="S18" s="5" t="s">
        <v>731</v>
      </c>
      <c r="T18" s="3">
        <v>-399.5</v>
      </c>
      <c r="U18" s="3">
        <v>142.30000000000001</v>
      </c>
      <c r="V18" s="48">
        <v>-219.64999999999998</v>
      </c>
      <c r="W18" s="3">
        <v>-334</v>
      </c>
      <c r="X18" s="6">
        <v>-334.01135250000004</v>
      </c>
      <c r="Y18" s="3">
        <v>96.7</v>
      </c>
      <c r="Z18" s="4" t="s">
        <v>1023</v>
      </c>
    </row>
    <row r="19" spans="1:35" ht="20.100000000000001" customHeight="1" x14ac:dyDescent="0.25">
      <c r="A19" s="47">
        <v>18</v>
      </c>
      <c r="B19" s="1" t="s">
        <v>110</v>
      </c>
      <c r="C19" s="2" t="s">
        <v>111</v>
      </c>
      <c r="E19" s="5" t="s">
        <v>82</v>
      </c>
      <c r="F19" s="3">
        <v>423</v>
      </c>
      <c r="G19" s="3">
        <v>1490</v>
      </c>
      <c r="H19" s="3"/>
      <c r="I19" s="4" t="s">
        <v>1023</v>
      </c>
      <c r="K19" s="5" t="s">
        <v>734</v>
      </c>
      <c r="L19" s="8">
        <v>13950</v>
      </c>
      <c r="M19" s="3">
        <v>17.489999999999998</v>
      </c>
      <c r="N19" s="3">
        <v>0.73</v>
      </c>
      <c r="O19" s="3">
        <v>-0.77</v>
      </c>
      <c r="P19" s="3" t="s">
        <v>480</v>
      </c>
      <c r="Q19" s="4" t="s">
        <v>1026</v>
      </c>
      <c r="S19" s="5" t="s">
        <v>731</v>
      </c>
      <c r="T19" s="3">
        <v>-399.3</v>
      </c>
      <c r="U19" s="3">
        <v>147.80000000000001</v>
      </c>
      <c r="V19" s="48">
        <v>-214.14999999999998</v>
      </c>
      <c r="W19" s="3">
        <v>-443.3</v>
      </c>
      <c r="X19" s="6">
        <v>-335.45117749999997</v>
      </c>
      <c r="Y19" s="3">
        <v>96.9</v>
      </c>
      <c r="Z19" s="4" t="s">
        <v>1027</v>
      </c>
    </row>
    <row r="20" spans="1:35" ht="20.100000000000001" customHeight="1" x14ac:dyDescent="0.25">
      <c r="A20" s="47">
        <v>19</v>
      </c>
      <c r="B20" s="1" t="s">
        <v>9</v>
      </c>
      <c r="C20" s="2" t="s">
        <v>112</v>
      </c>
      <c r="E20" s="5" t="s">
        <v>739</v>
      </c>
      <c r="F20" s="3">
        <v>598</v>
      </c>
      <c r="G20" s="3">
        <v>993</v>
      </c>
      <c r="H20" s="3"/>
      <c r="I20" s="4" t="s">
        <v>1023</v>
      </c>
      <c r="K20" s="14" t="s">
        <v>770</v>
      </c>
      <c r="L20" s="17">
        <v>11792</v>
      </c>
      <c r="M20" s="15">
        <v>17.628</v>
      </c>
      <c r="N20" s="15">
        <v>2.81</v>
      </c>
      <c r="O20" s="49"/>
      <c r="P20" s="15" t="s">
        <v>481</v>
      </c>
      <c r="Q20" s="16" t="s">
        <v>1027</v>
      </c>
      <c r="S20" s="5" t="s">
        <v>732</v>
      </c>
      <c r="T20" s="3">
        <v>-312.5</v>
      </c>
      <c r="U20" s="3">
        <v>109.2</v>
      </c>
      <c r="V20" s="48">
        <v>-143.89999999999998</v>
      </c>
      <c r="W20" s="3">
        <v>-269.8</v>
      </c>
      <c r="X20" s="6">
        <v>-269.59621500000003</v>
      </c>
      <c r="Y20" s="3">
        <v>78.5</v>
      </c>
      <c r="Z20" s="4" t="s">
        <v>1037</v>
      </c>
    </row>
    <row r="21" spans="1:35" ht="20.100000000000001" customHeight="1" x14ac:dyDescent="0.25">
      <c r="A21" s="47">
        <v>20</v>
      </c>
      <c r="B21" s="1" t="s">
        <v>10</v>
      </c>
      <c r="C21" s="2" t="s">
        <v>113</v>
      </c>
      <c r="E21" s="5" t="s">
        <v>740</v>
      </c>
      <c r="F21" s="3"/>
      <c r="G21" s="3"/>
      <c r="H21" s="3">
        <v>763</v>
      </c>
      <c r="I21" s="4" t="s">
        <v>1152</v>
      </c>
      <c r="K21" s="5" t="s">
        <v>729</v>
      </c>
      <c r="L21" s="3">
        <v>9890</v>
      </c>
      <c r="M21" s="3">
        <v>11.1</v>
      </c>
      <c r="N21" s="3"/>
      <c r="P21" s="3" t="s">
        <v>482</v>
      </c>
      <c r="Q21" s="4" t="s">
        <v>1026</v>
      </c>
      <c r="S21" s="5" t="s">
        <v>733</v>
      </c>
      <c r="T21" s="3">
        <v>-305.3</v>
      </c>
      <c r="U21" s="3">
        <v>97.7</v>
      </c>
      <c r="V21" s="48">
        <v>-155.29999999999998</v>
      </c>
      <c r="W21" s="3">
        <v>-259</v>
      </c>
      <c r="X21" s="6">
        <v>-258.99730499999998</v>
      </c>
      <c r="Y21" s="3">
        <v>71.7</v>
      </c>
      <c r="Z21" s="4" t="s">
        <v>1023</v>
      </c>
    </row>
    <row r="22" spans="1:35" ht="20.100000000000001" customHeight="1" x14ac:dyDescent="0.25">
      <c r="A22" s="47">
        <v>21</v>
      </c>
      <c r="B22" s="1" t="s">
        <v>11</v>
      </c>
      <c r="C22" s="2" t="s">
        <v>114</v>
      </c>
      <c r="E22" s="5" t="s">
        <v>741</v>
      </c>
      <c r="F22" s="34">
        <v>800</v>
      </c>
      <c r="G22" s="3"/>
      <c r="H22" s="21">
        <v>275</v>
      </c>
      <c r="I22" s="4" t="s">
        <v>1023</v>
      </c>
      <c r="K22" s="5" t="s">
        <v>742</v>
      </c>
      <c r="L22" s="3">
        <v>9540</v>
      </c>
      <c r="M22" s="3">
        <v>45.53</v>
      </c>
      <c r="N22" s="3">
        <v>9.5</v>
      </c>
      <c r="P22" s="3" t="s">
        <v>483</v>
      </c>
      <c r="Q22" s="4" t="s">
        <v>1026</v>
      </c>
      <c r="S22" s="5" t="s">
        <v>733</v>
      </c>
      <c r="T22" s="3">
        <v>-305.3</v>
      </c>
      <c r="U22" s="3">
        <v>98</v>
      </c>
      <c r="V22" s="48">
        <v>-155</v>
      </c>
      <c r="W22" s="3">
        <v>-334.6</v>
      </c>
      <c r="X22" s="6">
        <v>-259.08674999999999</v>
      </c>
      <c r="Y22" s="3">
        <v>71.7</v>
      </c>
      <c r="Z22" s="4" t="s">
        <v>1027</v>
      </c>
    </row>
    <row r="23" spans="1:35" ht="20.100000000000001" customHeight="1" x14ac:dyDescent="0.25">
      <c r="A23" s="47">
        <v>22</v>
      </c>
      <c r="B23" s="1" t="s">
        <v>12</v>
      </c>
      <c r="C23" s="2" t="s">
        <v>115</v>
      </c>
      <c r="E23" s="5" t="s">
        <v>735</v>
      </c>
      <c r="F23" s="3">
        <v>205.8</v>
      </c>
      <c r="G23" s="3">
        <v>247.41</v>
      </c>
      <c r="H23" s="3"/>
      <c r="I23" s="4" t="s">
        <v>1023</v>
      </c>
      <c r="K23" s="5" t="s">
        <v>732</v>
      </c>
      <c r="L23" s="8">
        <v>14150</v>
      </c>
      <c r="M23" s="3">
        <v>30.1</v>
      </c>
      <c r="N23" s="3">
        <v>5.03</v>
      </c>
      <c r="P23" s="3" t="s">
        <v>484</v>
      </c>
      <c r="Q23" s="4" t="s">
        <v>1026</v>
      </c>
      <c r="S23" s="5" t="s">
        <v>82</v>
      </c>
      <c r="T23" s="3">
        <v>-137.19999999999999</v>
      </c>
      <c r="U23" s="3">
        <v>86.2</v>
      </c>
      <c r="V23" s="48">
        <v>-58.55</v>
      </c>
      <c r="W23" s="3">
        <v>-119.9</v>
      </c>
      <c r="X23" s="6">
        <v>-119.7433175</v>
      </c>
      <c r="Y23" s="3">
        <v>48.5</v>
      </c>
      <c r="Z23" s="4" t="s">
        <v>1023</v>
      </c>
    </row>
    <row r="24" spans="1:35" ht="20.100000000000001" customHeight="1" x14ac:dyDescent="0.25">
      <c r="A24" s="47">
        <v>23</v>
      </c>
      <c r="B24" s="1" t="s">
        <v>13</v>
      </c>
      <c r="C24" s="2" t="s">
        <v>116</v>
      </c>
      <c r="E24" s="5" t="s">
        <v>743</v>
      </c>
      <c r="F24" s="34">
        <v>440</v>
      </c>
      <c r="G24" s="3"/>
      <c r="H24" s="3"/>
      <c r="I24" s="4" t="s">
        <v>1023</v>
      </c>
      <c r="K24" s="14" t="s">
        <v>771</v>
      </c>
      <c r="L24" s="17">
        <v>12715</v>
      </c>
      <c r="M24" s="15">
        <v>17.305</v>
      </c>
      <c r="N24" s="15">
        <v>2.25</v>
      </c>
      <c r="O24" s="49"/>
      <c r="P24" s="15" t="s">
        <v>485</v>
      </c>
      <c r="Q24" s="16" t="s">
        <v>1027</v>
      </c>
      <c r="S24" s="5" t="s">
        <v>82</v>
      </c>
      <c r="T24" s="3">
        <v>-136.80000000000001</v>
      </c>
      <c r="U24" s="3">
        <v>87.4</v>
      </c>
      <c r="V24" s="48">
        <v>-57.349999999999994</v>
      </c>
      <c r="W24" s="3">
        <v>-162.9</v>
      </c>
      <c r="X24" s="6">
        <v>-119.7010975</v>
      </c>
      <c r="Y24" s="3">
        <v>53.3</v>
      </c>
      <c r="Z24" s="4" t="s">
        <v>1027</v>
      </c>
    </row>
    <row r="25" spans="1:35" ht="20.100000000000001" customHeight="1" x14ac:dyDescent="0.25">
      <c r="A25" s="47">
        <v>24</v>
      </c>
      <c r="B25" s="1" t="s">
        <v>14</v>
      </c>
      <c r="C25" s="2" t="s">
        <v>117</v>
      </c>
      <c r="E25" s="5" t="s">
        <v>744</v>
      </c>
      <c r="F25" s="34">
        <v>300</v>
      </c>
      <c r="G25" s="3"/>
      <c r="H25" s="3"/>
      <c r="I25" s="4" t="s">
        <v>1023</v>
      </c>
      <c r="K25" s="5" t="s">
        <v>733</v>
      </c>
      <c r="L25" s="8">
        <v>13300</v>
      </c>
      <c r="M25" s="3">
        <v>21.88</v>
      </c>
      <c r="N25" s="3">
        <v>2.68</v>
      </c>
      <c r="P25" s="3" t="s">
        <v>486</v>
      </c>
      <c r="Q25" s="4" t="s">
        <v>1026</v>
      </c>
      <c r="S25" s="5" t="s">
        <v>739</v>
      </c>
      <c r="T25" s="3">
        <v>-220.1</v>
      </c>
      <c r="U25" s="3">
        <v>108.1</v>
      </c>
      <c r="V25" s="48">
        <v>-148.19999999999999</v>
      </c>
      <c r="W25" s="3">
        <v>-175.7</v>
      </c>
      <c r="X25" s="6">
        <v>-175.91417000000001</v>
      </c>
      <c r="Y25" s="3">
        <v>71.900000000000006</v>
      </c>
      <c r="Z25" s="4" t="s">
        <v>1023</v>
      </c>
    </row>
    <row r="26" spans="1:35" ht="20.100000000000001" customHeight="1" x14ac:dyDescent="0.25">
      <c r="A26" s="47">
        <v>25</v>
      </c>
      <c r="B26" s="1" t="s">
        <v>15</v>
      </c>
      <c r="C26" s="2" t="s">
        <v>118</v>
      </c>
      <c r="E26" s="5" t="s">
        <v>736</v>
      </c>
      <c r="F26" s="3">
        <v>216.6</v>
      </c>
      <c r="G26" s="3">
        <v>239</v>
      </c>
      <c r="H26" s="3"/>
      <c r="I26" s="4" t="s">
        <v>1023</v>
      </c>
      <c r="K26" s="14" t="s">
        <v>772</v>
      </c>
      <c r="L26" s="15">
        <v>8419</v>
      </c>
      <c r="M26" s="15">
        <v>9.0440000000000005</v>
      </c>
      <c r="N26" s="15">
        <v>-0.12</v>
      </c>
      <c r="O26" s="49"/>
      <c r="P26" s="15" t="s">
        <v>487</v>
      </c>
      <c r="Q26" s="16" t="s">
        <v>1027</v>
      </c>
      <c r="S26" s="5" t="s">
        <v>739</v>
      </c>
      <c r="T26" s="3">
        <v>-218</v>
      </c>
      <c r="U26" s="3">
        <v>108</v>
      </c>
      <c r="V26" s="48">
        <v>-148.30000000000001</v>
      </c>
      <c r="W26" s="3">
        <v>-250.2</v>
      </c>
      <c r="X26" s="6">
        <v>-173.78435500000001</v>
      </c>
      <c r="Y26" s="3">
        <v>71.7</v>
      </c>
      <c r="Z26" s="4" t="s">
        <v>1027</v>
      </c>
    </row>
    <row r="27" spans="1:35" ht="20.100000000000001" customHeight="1" x14ac:dyDescent="0.25">
      <c r="A27" s="47">
        <v>26</v>
      </c>
      <c r="B27" s="1" t="s">
        <v>16</v>
      </c>
      <c r="C27" s="2" t="s">
        <v>119</v>
      </c>
      <c r="E27" s="5" t="s">
        <v>745</v>
      </c>
      <c r="F27" s="34">
        <v>500</v>
      </c>
      <c r="G27" s="3"/>
      <c r="H27" s="3"/>
      <c r="I27" s="4" t="s">
        <v>1023</v>
      </c>
      <c r="K27" s="14" t="s">
        <v>773</v>
      </c>
      <c r="L27" s="15">
        <v>8940</v>
      </c>
      <c r="M27" s="15">
        <v>8.984</v>
      </c>
      <c r="N27" s="15">
        <v>-0.41</v>
      </c>
      <c r="O27" s="49"/>
      <c r="P27" s="15" t="s">
        <v>488</v>
      </c>
      <c r="Q27" s="16" t="s">
        <v>1027</v>
      </c>
      <c r="S27" s="5" t="s">
        <v>740</v>
      </c>
      <c r="T27" s="3">
        <v>-0.6</v>
      </c>
      <c r="U27" s="3">
        <v>147.30000000000001</v>
      </c>
      <c r="V27" s="48">
        <v>-223.74999999999997</v>
      </c>
      <c r="W27" s="3">
        <v>-44.5</v>
      </c>
      <c r="X27" s="6">
        <v>66.111062499999989</v>
      </c>
      <c r="Y27" s="3">
        <v>97.4</v>
      </c>
      <c r="Z27" s="4" t="s">
        <v>1027</v>
      </c>
    </row>
    <row r="28" spans="1:35" ht="20.100000000000001" customHeight="1" x14ac:dyDescent="0.25">
      <c r="A28" s="47">
        <v>27</v>
      </c>
      <c r="B28" s="1" t="s">
        <v>17</v>
      </c>
      <c r="C28" s="2" t="s">
        <v>120</v>
      </c>
      <c r="E28" s="5" t="s">
        <v>746</v>
      </c>
      <c r="F28" s="34">
        <v>550</v>
      </c>
      <c r="G28" s="3"/>
      <c r="H28" s="3"/>
      <c r="I28" s="4" t="s">
        <v>1023</v>
      </c>
      <c r="K28" s="14" t="s">
        <v>774</v>
      </c>
      <c r="L28" s="15">
        <v>9569</v>
      </c>
      <c r="M28" s="15">
        <v>9.0169999999999995</v>
      </c>
      <c r="N28" s="15">
        <v>-0.71</v>
      </c>
      <c r="O28" s="49"/>
      <c r="P28" s="15" t="s">
        <v>489</v>
      </c>
      <c r="Q28" s="16" t="s">
        <v>1027</v>
      </c>
      <c r="S28" s="5" t="s">
        <v>741</v>
      </c>
      <c r="T28" s="3">
        <v>-694.5</v>
      </c>
      <c r="U28" s="3">
        <v>184.1</v>
      </c>
      <c r="V28" s="48">
        <v>-298.5</v>
      </c>
      <c r="W28" s="3">
        <v>-749.4</v>
      </c>
      <c r="X28" s="6">
        <v>-605.50222499999995</v>
      </c>
      <c r="Y28" s="3">
        <v>119.8</v>
      </c>
      <c r="Z28" s="4" t="s">
        <v>1027</v>
      </c>
    </row>
    <row r="29" spans="1:35" ht="20.100000000000001" customHeight="1" x14ac:dyDescent="0.25">
      <c r="A29" s="47">
        <v>28</v>
      </c>
      <c r="B29" s="1" t="s">
        <v>18</v>
      </c>
      <c r="C29" s="2" t="s">
        <v>121</v>
      </c>
      <c r="E29" s="5" t="s">
        <v>747</v>
      </c>
      <c r="F29" s="34">
        <v>450</v>
      </c>
      <c r="G29" s="3"/>
      <c r="H29" s="3"/>
      <c r="I29" s="4" t="s">
        <v>1023</v>
      </c>
      <c r="K29" s="14" t="s">
        <v>775</v>
      </c>
      <c r="L29" s="15">
        <v>6870</v>
      </c>
      <c r="M29" s="15">
        <v>9.4250000000000007</v>
      </c>
      <c r="N29" s="15"/>
      <c r="O29" s="49"/>
      <c r="P29" s="15" t="s">
        <v>490</v>
      </c>
      <c r="Q29" s="16" t="s">
        <v>1027</v>
      </c>
      <c r="S29" s="5" t="s">
        <v>735</v>
      </c>
      <c r="T29" s="3">
        <v>-797.5</v>
      </c>
      <c r="U29" s="3">
        <v>210.5</v>
      </c>
      <c r="V29" s="48">
        <v>-383.65</v>
      </c>
      <c r="W29" s="3">
        <v>-683.2</v>
      </c>
      <c r="X29" s="6">
        <v>-683.11475250000001</v>
      </c>
      <c r="Y29" s="3">
        <v>148.1</v>
      </c>
      <c r="Z29" s="4" t="s">
        <v>1023</v>
      </c>
    </row>
    <row r="30" spans="1:35" ht="20.100000000000001" customHeight="1" x14ac:dyDescent="0.25">
      <c r="A30" s="47">
        <v>29</v>
      </c>
      <c r="B30" s="1" t="s">
        <v>19</v>
      </c>
      <c r="C30" s="2" t="s">
        <v>122</v>
      </c>
      <c r="E30" s="5" t="s">
        <v>737</v>
      </c>
      <c r="F30" s="3">
        <v>253</v>
      </c>
      <c r="G30" s="3">
        <v>286</v>
      </c>
      <c r="H30" s="3"/>
      <c r="I30" s="4" t="s">
        <v>1023</v>
      </c>
      <c r="K30" s="14" t="s">
        <v>775</v>
      </c>
      <c r="L30" s="15">
        <v>6800</v>
      </c>
      <c r="M30" s="15">
        <v>17.844999999999999</v>
      </c>
      <c r="N30" s="15">
        <v>2.91</v>
      </c>
      <c r="O30" s="49"/>
      <c r="P30" s="15" t="s">
        <v>490</v>
      </c>
      <c r="Q30" s="16" t="s">
        <v>1027</v>
      </c>
      <c r="S30" s="5" t="s">
        <v>735</v>
      </c>
      <c r="T30" s="3">
        <v>-797.3</v>
      </c>
      <c r="U30" s="3">
        <v>214.1</v>
      </c>
      <c r="V30" s="48">
        <v>-380.05</v>
      </c>
      <c r="W30" s="3">
        <v>-861.2</v>
      </c>
      <c r="X30" s="6">
        <v>-683.98809249999999</v>
      </c>
      <c r="Y30" s="3">
        <v>147.9</v>
      </c>
      <c r="Z30" s="4" t="s">
        <v>1027</v>
      </c>
    </row>
    <row r="31" spans="1:35" ht="20.100000000000001" customHeight="1" thickBot="1" x14ac:dyDescent="0.3">
      <c r="A31" s="47">
        <v>30</v>
      </c>
      <c r="B31" s="1" t="s">
        <v>123</v>
      </c>
      <c r="C31" s="2" t="s">
        <v>124</v>
      </c>
      <c r="E31" s="9" t="s">
        <v>738</v>
      </c>
      <c r="F31" s="10">
        <v>282</v>
      </c>
      <c r="G31" s="10">
        <v>337</v>
      </c>
      <c r="H31" s="10"/>
      <c r="I31" s="12" t="s">
        <v>1023</v>
      </c>
      <c r="K31" s="5" t="s">
        <v>741</v>
      </c>
      <c r="L31" s="3">
        <v>6870</v>
      </c>
      <c r="M31" s="3">
        <v>12.3</v>
      </c>
      <c r="N31" s="3"/>
      <c r="P31" s="3" t="s">
        <v>491</v>
      </c>
      <c r="Q31" s="4" t="s">
        <v>1026</v>
      </c>
      <c r="S31" s="5" t="s">
        <v>743</v>
      </c>
      <c r="T31" s="3">
        <v>-550.5</v>
      </c>
      <c r="U31" s="3">
        <v>154.80000000000001</v>
      </c>
      <c r="V31" s="48">
        <v>-221.34999999999997</v>
      </c>
      <c r="W31" s="3">
        <v>-596.6</v>
      </c>
      <c r="X31" s="6">
        <v>-484.50449750000001</v>
      </c>
      <c r="Y31" s="3">
        <v>93.1</v>
      </c>
      <c r="Z31" s="4" t="s">
        <v>1027</v>
      </c>
    </row>
    <row r="32" spans="1:35" ht="20.100000000000001" customHeight="1" thickBot="1" x14ac:dyDescent="0.3">
      <c r="A32" s="47">
        <v>31</v>
      </c>
      <c r="B32" s="1" t="s">
        <v>125</v>
      </c>
      <c r="C32" s="2" t="s">
        <v>126</v>
      </c>
      <c r="K32" s="5" t="s">
        <v>735</v>
      </c>
      <c r="L32" s="3">
        <v>5296</v>
      </c>
      <c r="M32" s="3">
        <v>18.617000000000001</v>
      </c>
      <c r="N32" s="3">
        <v>2.99</v>
      </c>
      <c r="P32" s="3" t="s">
        <v>492</v>
      </c>
      <c r="Q32" s="4" t="s">
        <v>1027</v>
      </c>
      <c r="S32" s="5" t="s">
        <v>744</v>
      </c>
      <c r="T32" s="3">
        <v>-707.5</v>
      </c>
      <c r="U32" s="3">
        <v>192.5</v>
      </c>
      <c r="V32" s="48">
        <v>-295.2</v>
      </c>
      <c r="W32" s="3">
        <v>-764.9</v>
      </c>
      <c r="X32" s="6">
        <v>-619.48612000000003</v>
      </c>
      <c r="Y32" s="3">
        <v>119.8</v>
      </c>
      <c r="Z32" s="4" t="s">
        <v>1027</v>
      </c>
    </row>
    <row r="33" spans="1:26" ht="20.100000000000001" customHeight="1" thickBot="1" x14ac:dyDescent="0.3">
      <c r="A33" s="47">
        <v>32</v>
      </c>
      <c r="B33" s="1" t="s">
        <v>127</v>
      </c>
      <c r="C33" s="2" t="s">
        <v>128</v>
      </c>
      <c r="E33" s="86" t="s">
        <v>702</v>
      </c>
      <c r="F33" s="87"/>
      <c r="G33" s="87"/>
      <c r="H33" s="87"/>
      <c r="I33" s="88"/>
      <c r="K33" s="5" t="s">
        <v>735</v>
      </c>
      <c r="L33" s="3">
        <v>4370</v>
      </c>
      <c r="M33" s="3">
        <v>11.51</v>
      </c>
      <c r="N33" s="3"/>
      <c r="P33" s="3" t="s">
        <v>493</v>
      </c>
      <c r="Q33" s="4" t="s">
        <v>1026</v>
      </c>
      <c r="S33" s="5" t="s">
        <v>736</v>
      </c>
      <c r="T33" s="3">
        <v>-859</v>
      </c>
      <c r="U33" s="3">
        <v>221.7</v>
      </c>
      <c r="V33" s="48">
        <v>-377.55</v>
      </c>
      <c r="W33" s="3">
        <v>-925.1</v>
      </c>
      <c r="X33" s="6">
        <v>-746.43346750000001</v>
      </c>
      <c r="Y33" s="3">
        <v>147.9</v>
      </c>
      <c r="Z33" s="4" t="s">
        <v>1037</v>
      </c>
    </row>
    <row r="34" spans="1:26" ht="20.100000000000001" customHeight="1" thickBot="1" x14ac:dyDescent="0.3">
      <c r="A34" s="47">
        <v>33</v>
      </c>
      <c r="B34" s="1" t="s">
        <v>129</v>
      </c>
      <c r="C34" s="2" t="s">
        <v>130</v>
      </c>
      <c r="E34" s="37" t="s">
        <v>585</v>
      </c>
      <c r="F34" s="86" t="s">
        <v>566</v>
      </c>
      <c r="G34" s="87"/>
      <c r="H34" s="87"/>
      <c r="I34" s="88"/>
      <c r="K34" s="14" t="s">
        <v>776</v>
      </c>
      <c r="L34" s="15">
        <v>8877</v>
      </c>
      <c r="M34" s="15">
        <v>19.414000000000001</v>
      </c>
      <c r="N34" s="15">
        <v>3.27</v>
      </c>
      <c r="O34" s="49"/>
      <c r="P34" s="15" t="s">
        <v>494</v>
      </c>
      <c r="Q34" s="16" t="s">
        <v>1027</v>
      </c>
      <c r="S34" s="5" t="s">
        <v>745</v>
      </c>
      <c r="T34" s="3">
        <v>-260.3</v>
      </c>
      <c r="U34" s="3">
        <v>130.5</v>
      </c>
      <c r="V34" s="48">
        <v>-125.19999999999999</v>
      </c>
      <c r="W34" s="3">
        <v>-299.2</v>
      </c>
      <c r="X34" s="6">
        <v>-222.97162</v>
      </c>
      <c r="Y34" s="3">
        <v>77.8</v>
      </c>
      <c r="Z34" s="4" t="s">
        <v>1027</v>
      </c>
    </row>
    <row r="35" spans="1:26" ht="20.100000000000001" customHeight="1" thickBot="1" x14ac:dyDescent="0.3">
      <c r="A35" s="47">
        <v>34</v>
      </c>
      <c r="B35" s="1" t="s">
        <v>20</v>
      </c>
      <c r="C35" s="2" t="s">
        <v>131</v>
      </c>
      <c r="E35" s="38" t="s">
        <v>701</v>
      </c>
      <c r="F35" s="106" t="s">
        <v>1013</v>
      </c>
      <c r="G35" s="107"/>
      <c r="H35" s="107"/>
      <c r="I35" s="108"/>
      <c r="K35" s="14" t="s">
        <v>777</v>
      </c>
      <c r="L35" s="15">
        <v>5622</v>
      </c>
      <c r="M35" s="15">
        <v>18.905000000000001</v>
      </c>
      <c r="N35" s="15">
        <v>3.22</v>
      </c>
      <c r="O35" s="49"/>
      <c r="P35" s="15" t="s">
        <v>495</v>
      </c>
      <c r="Q35" s="16" t="s">
        <v>1027</v>
      </c>
      <c r="S35" s="5" t="s">
        <v>747</v>
      </c>
      <c r="T35" s="3">
        <v>-443.1</v>
      </c>
      <c r="U35" s="3">
        <v>198.3</v>
      </c>
      <c r="V35" s="48">
        <v>-280.5</v>
      </c>
      <c r="W35" s="3">
        <v>-502.2</v>
      </c>
      <c r="X35" s="6">
        <v>-359.46892500000001</v>
      </c>
      <c r="Y35" s="3">
        <v>129.69999999999999</v>
      </c>
      <c r="Z35" s="4" t="s">
        <v>1027</v>
      </c>
    </row>
    <row r="36" spans="1:26" ht="20.100000000000001" customHeight="1" thickBot="1" x14ac:dyDescent="0.3">
      <c r="A36" s="47">
        <v>35</v>
      </c>
      <c r="B36" s="1" t="s">
        <v>132</v>
      </c>
      <c r="C36" s="2" t="s">
        <v>133</v>
      </c>
      <c r="E36" s="39" t="s">
        <v>588</v>
      </c>
      <c r="F36" s="106" t="s">
        <v>1015</v>
      </c>
      <c r="G36" s="107"/>
      <c r="H36" s="107"/>
      <c r="I36" s="108"/>
      <c r="K36" s="14" t="s">
        <v>778</v>
      </c>
      <c r="L36" s="15">
        <v>5288</v>
      </c>
      <c r="M36" s="15">
        <v>18.359000000000002</v>
      </c>
      <c r="N36" s="15">
        <v>2.88</v>
      </c>
      <c r="O36" s="49"/>
      <c r="P36" s="15" t="s">
        <v>496</v>
      </c>
      <c r="Q36" s="16" t="s">
        <v>1027</v>
      </c>
      <c r="S36" s="5" t="s">
        <v>737</v>
      </c>
      <c r="T36" s="3">
        <v>-513</v>
      </c>
      <c r="U36" s="3">
        <v>217.6</v>
      </c>
      <c r="V36" s="48">
        <v>-372.75</v>
      </c>
      <c r="W36" s="3">
        <v>-577.9</v>
      </c>
      <c r="X36" s="6">
        <v>-401.86458750000003</v>
      </c>
      <c r="Y36" s="3">
        <v>155.6</v>
      </c>
      <c r="Z36" s="4" t="s">
        <v>1027</v>
      </c>
    </row>
    <row r="37" spans="1:26" ht="20.100000000000001" customHeight="1" thickBot="1" x14ac:dyDescent="0.3">
      <c r="A37" s="47">
        <v>36</v>
      </c>
      <c r="B37" s="1" t="s">
        <v>134</v>
      </c>
      <c r="C37" s="2" t="s">
        <v>135</v>
      </c>
      <c r="E37" s="40" t="s">
        <v>589</v>
      </c>
      <c r="F37" s="106" t="s">
        <v>1017</v>
      </c>
      <c r="G37" s="107"/>
      <c r="H37" s="107"/>
      <c r="I37" s="108"/>
      <c r="K37" s="5" t="s">
        <v>736</v>
      </c>
      <c r="L37" s="3">
        <v>6275</v>
      </c>
      <c r="M37" s="3">
        <v>34.305</v>
      </c>
      <c r="N37" s="3">
        <v>7.04</v>
      </c>
      <c r="P37" s="3" t="s">
        <v>496</v>
      </c>
      <c r="Q37" s="4" t="s">
        <v>1026</v>
      </c>
      <c r="S37" s="5" t="s">
        <v>738</v>
      </c>
      <c r="T37" s="3">
        <v>-602.5</v>
      </c>
      <c r="U37" s="3"/>
      <c r="V37" s="48"/>
      <c r="W37" s="3"/>
      <c r="X37" s="6"/>
      <c r="Y37" s="3"/>
      <c r="Z37" s="4" t="s">
        <v>1023</v>
      </c>
    </row>
    <row r="38" spans="1:26" ht="20.100000000000001" customHeight="1" thickBot="1" x14ac:dyDescent="0.3">
      <c r="A38" s="47">
        <v>37</v>
      </c>
      <c r="B38" s="1" t="s">
        <v>21</v>
      </c>
      <c r="C38" s="2" t="s">
        <v>136</v>
      </c>
      <c r="E38" s="41" t="s">
        <v>592</v>
      </c>
      <c r="F38" s="106" t="s">
        <v>1020</v>
      </c>
      <c r="G38" s="107"/>
      <c r="H38" s="107"/>
      <c r="I38" s="108"/>
      <c r="K38" s="14" t="s">
        <v>779</v>
      </c>
      <c r="L38" s="17">
        <v>13493</v>
      </c>
      <c r="M38" s="15">
        <v>18.3</v>
      </c>
      <c r="N38" s="15">
        <v>3.33</v>
      </c>
      <c r="O38" s="49"/>
      <c r="P38" s="15" t="s">
        <v>497</v>
      </c>
      <c r="Q38" s="16" t="s">
        <v>1027</v>
      </c>
      <c r="S38" s="5" t="s">
        <v>738</v>
      </c>
      <c r="T38" s="3">
        <v>-593.70000000000005</v>
      </c>
      <c r="U38" s="3">
        <v>238.5</v>
      </c>
      <c r="V38" s="48">
        <v>-463.4</v>
      </c>
      <c r="W38" s="3">
        <v>-664.8</v>
      </c>
      <c r="X38" s="6">
        <v>-455.53729000000004</v>
      </c>
      <c r="Y38" s="3">
        <v>175.4</v>
      </c>
      <c r="Z38" s="4" t="s">
        <v>1027</v>
      </c>
    </row>
    <row r="39" spans="1:26" ht="20.100000000000001" customHeight="1" thickBot="1" x14ac:dyDescent="0.3">
      <c r="A39" s="47">
        <v>38</v>
      </c>
      <c r="B39" s="1" t="s">
        <v>22</v>
      </c>
      <c r="C39" s="2" t="s">
        <v>137</v>
      </c>
      <c r="E39" s="42" t="s">
        <v>598</v>
      </c>
      <c r="F39" s="106" t="s">
        <v>595</v>
      </c>
      <c r="G39" s="107"/>
      <c r="H39" s="107"/>
      <c r="I39" s="108"/>
      <c r="K39" s="14" t="s">
        <v>780</v>
      </c>
      <c r="L39" s="15">
        <v>7287</v>
      </c>
      <c r="M39" s="15">
        <v>25.763999999999999</v>
      </c>
      <c r="N39" s="15">
        <v>5.65</v>
      </c>
      <c r="O39" s="49"/>
      <c r="P39" s="15" t="s">
        <v>498</v>
      </c>
      <c r="Q39" s="16" t="s">
        <v>1027</v>
      </c>
      <c r="S39" s="86" t="s">
        <v>551</v>
      </c>
      <c r="T39" s="87"/>
      <c r="U39" s="87"/>
      <c r="V39" s="87"/>
      <c r="W39" s="87"/>
      <c r="X39" s="87"/>
      <c r="Y39" s="87"/>
      <c r="Z39" s="88"/>
    </row>
    <row r="40" spans="1:26" ht="20.100000000000001" customHeight="1" thickBot="1" x14ac:dyDescent="0.3">
      <c r="A40" s="47">
        <v>39</v>
      </c>
      <c r="B40" s="1" t="s">
        <v>23</v>
      </c>
      <c r="C40" s="2" t="s">
        <v>138</v>
      </c>
      <c r="E40" s="43" t="s">
        <v>185</v>
      </c>
      <c r="F40" s="106" t="s">
        <v>1039</v>
      </c>
      <c r="G40" s="107"/>
      <c r="H40" s="107"/>
      <c r="I40" s="108"/>
      <c r="K40" s="5" t="s">
        <v>747</v>
      </c>
      <c r="L40" s="3">
        <v>3253</v>
      </c>
      <c r="M40" s="3">
        <v>8.1950000000000003</v>
      </c>
      <c r="N40" s="3"/>
      <c r="P40" s="3" t="s">
        <v>499</v>
      </c>
      <c r="Q40" s="4" t="s">
        <v>1026</v>
      </c>
      <c r="S40" s="5" t="s">
        <v>722</v>
      </c>
      <c r="T40" s="3">
        <v>-804.2</v>
      </c>
      <c r="U40" s="3">
        <v>252.3</v>
      </c>
      <c r="V40" s="48">
        <v>-224.59999999999997</v>
      </c>
      <c r="W40" s="3">
        <v>-737.2</v>
      </c>
      <c r="X40" s="6">
        <v>-737.23550999999998</v>
      </c>
      <c r="Y40" s="3">
        <v>145.19999999999999</v>
      </c>
      <c r="Z40" s="4" t="s">
        <v>1023</v>
      </c>
    </row>
    <row r="41" spans="1:26" ht="20.100000000000001" customHeight="1" x14ac:dyDescent="0.25">
      <c r="A41" s="47">
        <v>40</v>
      </c>
      <c r="B41" s="1" t="s">
        <v>24</v>
      </c>
      <c r="C41" s="2" t="s">
        <v>139</v>
      </c>
      <c r="I41" s="36" t="s">
        <v>1014</v>
      </c>
      <c r="K41" s="5" t="s">
        <v>748</v>
      </c>
      <c r="L41" s="3">
        <v>3996</v>
      </c>
      <c r="M41" s="3">
        <v>9.6150000000000002</v>
      </c>
      <c r="N41" s="3"/>
      <c r="P41" s="3" t="s">
        <v>500</v>
      </c>
      <c r="Q41" s="4" t="s">
        <v>1026</v>
      </c>
      <c r="S41" s="5" t="s">
        <v>724</v>
      </c>
      <c r="T41" s="3">
        <v>-569.4</v>
      </c>
      <c r="U41" s="3">
        <v>255</v>
      </c>
      <c r="V41" s="48">
        <v>-220.1</v>
      </c>
      <c r="W41" s="3">
        <v>-503.7</v>
      </c>
      <c r="X41" s="6">
        <v>-503.77718499999997</v>
      </c>
      <c r="Y41" s="3"/>
      <c r="Z41" s="4" t="s">
        <v>1023</v>
      </c>
    </row>
    <row r="42" spans="1:26" ht="20.100000000000001" customHeight="1" thickBot="1" x14ac:dyDescent="0.3">
      <c r="A42" s="47">
        <v>41</v>
      </c>
      <c r="B42" s="1" t="s">
        <v>25</v>
      </c>
      <c r="C42" s="2" t="s">
        <v>140</v>
      </c>
      <c r="K42" s="5" t="s">
        <v>749</v>
      </c>
      <c r="L42" s="3">
        <v>3588</v>
      </c>
      <c r="M42" s="3">
        <v>8.7949999999999999</v>
      </c>
      <c r="N42" s="3"/>
      <c r="P42" s="3" t="s">
        <v>501</v>
      </c>
      <c r="Q42" s="4" t="s">
        <v>1026</v>
      </c>
      <c r="S42" s="5" t="s">
        <v>724</v>
      </c>
      <c r="T42" s="3">
        <v>-570.1</v>
      </c>
      <c r="U42" s="3">
        <v>258.60000000000002</v>
      </c>
      <c r="V42" s="48">
        <v>-216.49999999999997</v>
      </c>
      <c r="W42" s="3">
        <v>-647.20000000000005</v>
      </c>
      <c r="X42" s="6">
        <v>-505.55052500000005</v>
      </c>
      <c r="Y42" s="3">
        <v>156.9</v>
      </c>
      <c r="Z42" s="4" t="s">
        <v>1027</v>
      </c>
    </row>
    <row r="43" spans="1:26" ht="20.100000000000001" customHeight="1" thickBot="1" x14ac:dyDescent="0.3">
      <c r="A43" s="47">
        <v>42</v>
      </c>
      <c r="B43" s="1" t="s">
        <v>26</v>
      </c>
      <c r="C43" s="2" t="s">
        <v>141</v>
      </c>
      <c r="K43" s="5" t="s">
        <v>737</v>
      </c>
      <c r="L43" s="3">
        <v>3670</v>
      </c>
      <c r="M43" s="3">
        <v>9.5</v>
      </c>
      <c r="N43" s="3"/>
      <c r="P43" s="3" t="s">
        <v>502</v>
      </c>
      <c r="Q43" s="4" t="s">
        <v>1026</v>
      </c>
      <c r="S43" s="86" t="s">
        <v>552</v>
      </c>
      <c r="T43" s="87"/>
      <c r="U43" s="87"/>
      <c r="V43" s="87"/>
      <c r="W43" s="87"/>
      <c r="X43" s="87"/>
      <c r="Y43" s="87"/>
      <c r="Z43" s="88"/>
    </row>
    <row r="44" spans="1:26" ht="20.100000000000001" customHeight="1" x14ac:dyDescent="0.25">
      <c r="A44" s="47">
        <v>43</v>
      </c>
      <c r="B44" s="1" t="s">
        <v>27</v>
      </c>
      <c r="C44" s="2" t="s">
        <v>142</v>
      </c>
      <c r="I44" s="36" t="s">
        <v>1016</v>
      </c>
      <c r="K44" s="14" t="s">
        <v>781</v>
      </c>
      <c r="L44" s="15">
        <v>5867</v>
      </c>
      <c r="M44" s="15">
        <v>23.652999999999999</v>
      </c>
      <c r="N44" s="15">
        <v>4.87</v>
      </c>
      <c r="O44" s="49"/>
      <c r="P44" s="15" t="s">
        <v>348</v>
      </c>
      <c r="Q44" s="16" t="s">
        <v>1027</v>
      </c>
      <c r="S44" s="5" t="s">
        <v>720</v>
      </c>
      <c r="T44" s="3">
        <v>-584.6</v>
      </c>
      <c r="U44" s="3">
        <v>314.5</v>
      </c>
      <c r="V44" s="48">
        <v>-48.449999999999989</v>
      </c>
      <c r="W44" s="3">
        <v>-678.4</v>
      </c>
      <c r="X44" s="6">
        <v>-570.15463249999993</v>
      </c>
      <c r="Y44" s="3">
        <v>71</v>
      </c>
      <c r="Z44" s="4" t="s">
        <v>1027</v>
      </c>
    </row>
    <row r="45" spans="1:26" ht="20.100000000000001" customHeight="1" x14ac:dyDescent="0.25">
      <c r="A45" s="47">
        <v>44</v>
      </c>
      <c r="B45" s="1" t="s">
        <v>28</v>
      </c>
      <c r="C45" s="2" t="s">
        <v>143</v>
      </c>
      <c r="K45" s="14" t="s">
        <v>782</v>
      </c>
      <c r="L45" s="15">
        <v>6029</v>
      </c>
      <c r="M45" s="15">
        <v>29.292999999999999</v>
      </c>
      <c r="N45" s="15">
        <v>6.86</v>
      </c>
      <c r="O45" s="49"/>
      <c r="P45" s="15" t="s">
        <v>503</v>
      </c>
      <c r="Q45" s="16" t="s">
        <v>1027</v>
      </c>
      <c r="S45" s="5" t="s">
        <v>750</v>
      </c>
      <c r="T45" s="3">
        <v>-1295.7</v>
      </c>
      <c r="U45" s="3">
        <v>475</v>
      </c>
      <c r="V45" s="48">
        <v>-250.89999999999998</v>
      </c>
      <c r="W45" s="3">
        <v>-1437.4</v>
      </c>
      <c r="X45" s="6">
        <v>-1220.8941649999999</v>
      </c>
      <c r="Y45" s="3">
        <v>158.30000000000001</v>
      </c>
      <c r="Z45" s="4" t="s">
        <v>1027</v>
      </c>
    </row>
    <row r="46" spans="1:26" ht="20.100000000000001" customHeight="1" x14ac:dyDescent="0.25">
      <c r="A46" s="47">
        <v>45</v>
      </c>
      <c r="B46" s="1" t="s">
        <v>29</v>
      </c>
      <c r="C46" s="2" t="s">
        <v>144</v>
      </c>
      <c r="I46" s="36" t="s">
        <v>1018</v>
      </c>
      <c r="K46" s="14" t="s">
        <v>783</v>
      </c>
      <c r="L46" s="15">
        <v>4629</v>
      </c>
      <c r="M46" s="15">
        <v>19.376999999999999</v>
      </c>
      <c r="N46" s="15">
        <v>4.22</v>
      </c>
      <c r="O46" s="49"/>
      <c r="P46" s="15" t="s">
        <v>504</v>
      </c>
      <c r="Q46" s="16" t="s">
        <v>1027</v>
      </c>
      <c r="S46" s="5" t="s">
        <v>723</v>
      </c>
      <c r="T46" s="3">
        <v>-237.2</v>
      </c>
      <c r="U46" s="3">
        <v>278.3</v>
      </c>
      <c r="V46" s="48">
        <v>24.500000000000028</v>
      </c>
      <c r="W46" s="3">
        <v>-320.2</v>
      </c>
      <c r="X46" s="6">
        <v>-244.50467500000002</v>
      </c>
      <c r="Y46" s="3">
        <v>57.7</v>
      </c>
      <c r="Z46" s="4" t="s">
        <v>1027</v>
      </c>
    </row>
    <row r="47" spans="1:26" ht="20.100000000000001" customHeight="1" x14ac:dyDescent="0.25">
      <c r="A47" s="47">
        <v>46</v>
      </c>
      <c r="B47" s="1" t="s">
        <v>30</v>
      </c>
      <c r="C47" s="2" t="s">
        <v>145</v>
      </c>
      <c r="K47" s="5" t="s">
        <v>751</v>
      </c>
      <c r="L47" s="3">
        <v>4580</v>
      </c>
      <c r="M47" s="3">
        <v>10.73</v>
      </c>
      <c r="N47" s="3"/>
      <c r="P47" s="3" t="s">
        <v>505</v>
      </c>
      <c r="Q47" s="4" t="s">
        <v>1026</v>
      </c>
      <c r="S47" s="5" t="s">
        <v>725</v>
      </c>
      <c r="T47" s="3">
        <v>-539.29999999999995</v>
      </c>
      <c r="U47" s="3">
        <v>316.8</v>
      </c>
      <c r="V47" s="48">
        <v>-48.549999999999955</v>
      </c>
      <c r="W47" s="3">
        <v>-633.79999999999995</v>
      </c>
      <c r="X47" s="6">
        <v>-524.82481749999999</v>
      </c>
      <c r="Y47" s="3">
        <v>72.5</v>
      </c>
      <c r="Z47" s="4" t="s">
        <v>1027</v>
      </c>
    </row>
    <row r="48" spans="1:26" ht="20.100000000000001" customHeight="1" thickBot="1" x14ac:dyDescent="0.3">
      <c r="A48" s="47">
        <v>47</v>
      </c>
      <c r="B48" s="1" t="s">
        <v>31</v>
      </c>
      <c r="C48" s="2" t="s">
        <v>146</v>
      </c>
      <c r="I48" s="36" t="s">
        <v>1019</v>
      </c>
      <c r="K48" s="5" t="s">
        <v>752</v>
      </c>
      <c r="L48" s="3">
        <v>4080</v>
      </c>
      <c r="M48" s="3">
        <v>9.73</v>
      </c>
      <c r="N48" s="3"/>
      <c r="P48" s="3" t="s">
        <v>504</v>
      </c>
      <c r="Q48" s="4" t="s">
        <v>1026</v>
      </c>
      <c r="S48" s="5" t="s">
        <v>753</v>
      </c>
      <c r="T48" s="3">
        <v>-1247.5</v>
      </c>
      <c r="U48" s="3">
        <v>482.1</v>
      </c>
      <c r="V48" s="48">
        <v>-248.59999999999991</v>
      </c>
      <c r="W48" s="3">
        <v>-1391.2</v>
      </c>
      <c r="X48" s="6">
        <v>-1173.3799100000001</v>
      </c>
      <c r="Y48" s="3">
        <v>169.7</v>
      </c>
      <c r="Z48" s="4" t="s">
        <v>1027</v>
      </c>
    </row>
    <row r="49" spans="1:26" ht="20.100000000000001" customHeight="1" thickBot="1" x14ac:dyDescent="0.3">
      <c r="A49" s="47">
        <v>48</v>
      </c>
      <c r="B49" s="1" t="s">
        <v>32</v>
      </c>
      <c r="C49" s="2" t="s">
        <v>147</v>
      </c>
      <c r="K49" s="86" t="s">
        <v>406</v>
      </c>
      <c r="L49" s="87"/>
      <c r="M49" s="87"/>
      <c r="N49" s="87"/>
      <c r="O49" s="87"/>
      <c r="P49" s="87"/>
      <c r="Q49" s="88"/>
      <c r="S49" s="5" t="s">
        <v>722</v>
      </c>
      <c r="T49" s="3">
        <v>-763.2</v>
      </c>
      <c r="U49" s="3">
        <v>353.2</v>
      </c>
      <c r="V49" s="48">
        <v>-123.69999999999999</v>
      </c>
      <c r="W49" s="3">
        <v>-726.3</v>
      </c>
      <c r="X49" s="6">
        <v>-726.31884500000001</v>
      </c>
      <c r="Y49" s="3">
        <v>95.4</v>
      </c>
      <c r="Z49" s="4" t="s">
        <v>1023</v>
      </c>
    </row>
    <row r="50" spans="1:26" ht="20.100000000000001" customHeight="1" x14ac:dyDescent="0.25">
      <c r="A50" s="47">
        <v>49</v>
      </c>
      <c r="B50" s="1" t="s">
        <v>148</v>
      </c>
      <c r="C50" s="2" t="s">
        <v>149</v>
      </c>
      <c r="I50" s="36" t="s">
        <v>1021</v>
      </c>
      <c r="K50" s="5" t="s">
        <v>723</v>
      </c>
      <c r="L50" s="8">
        <v>13110</v>
      </c>
      <c r="M50" s="3">
        <v>17.93</v>
      </c>
      <c r="N50" s="3">
        <v>2.5099999999999998</v>
      </c>
      <c r="P50" s="3" t="s">
        <v>506</v>
      </c>
      <c r="Q50" s="4" t="s">
        <v>1026</v>
      </c>
      <c r="S50" s="5" t="s">
        <v>722</v>
      </c>
      <c r="T50" s="3">
        <v>-763.2</v>
      </c>
      <c r="U50" s="3">
        <v>354.8</v>
      </c>
      <c r="V50" s="48">
        <v>-122.09999999999997</v>
      </c>
      <c r="W50" s="3">
        <v>-868.9</v>
      </c>
      <c r="X50" s="6">
        <v>-726.795885</v>
      </c>
      <c r="Y50" s="3">
        <v>95.5</v>
      </c>
      <c r="Z50" s="4" t="s">
        <v>1027</v>
      </c>
    </row>
    <row r="51" spans="1:26" ht="20.100000000000001" customHeight="1" x14ac:dyDescent="0.25">
      <c r="A51" s="47">
        <v>50</v>
      </c>
      <c r="B51" s="1" t="s">
        <v>33</v>
      </c>
      <c r="C51" s="2" t="s">
        <v>150</v>
      </c>
      <c r="H51" s="35" t="s">
        <v>1038</v>
      </c>
      <c r="K51" s="14" t="s">
        <v>784</v>
      </c>
      <c r="L51" s="15">
        <v>2915</v>
      </c>
      <c r="M51" s="15">
        <v>22.640999999999998</v>
      </c>
      <c r="N51" s="15">
        <v>5.94</v>
      </c>
      <c r="O51" s="49"/>
      <c r="P51" s="15" t="s">
        <v>507</v>
      </c>
      <c r="Q51" s="16" t="s">
        <v>1027</v>
      </c>
      <c r="S51" s="5" t="s">
        <v>724</v>
      </c>
      <c r="T51" s="3">
        <v>-525.5</v>
      </c>
      <c r="U51" s="3">
        <v>362.4</v>
      </c>
      <c r="V51" s="48">
        <v>-112.69999999999999</v>
      </c>
      <c r="W51" s="3">
        <v>-492</v>
      </c>
      <c r="X51" s="6">
        <v>-491.89849499999997</v>
      </c>
      <c r="Y51" s="3">
        <v>96.2</v>
      </c>
      <c r="Z51" s="4" t="s">
        <v>1023</v>
      </c>
    </row>
    <row r="52" spans="1:26" ht="20.100000000000001" customHeight="1" x14ac:dyDescent="0.25">
      <c r="A52" s="47">
        <v>51</v>
      </c>
      <c r="B52" s="1" t="s">
        <v>34</v>
      </c>
      <c r="C52" s="2" t="s">
        <v>151</v>
      </c>
      <c r="K52" s="5" t="s">
        <v>722</v>
      </c>
      <c r="L52" s="3">
        <v>2919</v>
      </c>
      <c r="M52" s="3">
        <v>25.129000000000001</v>
      </c>
      <c r="N52" s="3">
        <v>5.7880000000000003</v>
      </c>
      <c r="P52" s="3" t="s">
        <v>368</v>
      </c>
      <c r="Q52" s="4" t="s">
        <v>1026</v>
      </c>
      <c r="S52" s="5" t="s">
        <v>724</v>
      </c>
      <c r="T52" s="3">
        <v>-525.5</v>
      </c>
      <c r="U52" s="3">
        <v>366.5</v>
      </c>
      <c r="V52" s="48">
        <v>-108.59999999999997</v>
      </c>
      <c r="W52" s="3">
        <v>-634.79999999999995</v>
      </c>
      <c r="X52" s="6">
        <v>-493.12091000000004</v>
      </c>
      <c r="Y52" s="3">
        <v>93.2</v>
      </c>
      <c r="Z52" s="4" t="s">
        <v>1027</v>
      </c>
    </row>
    <row r="53" spans="1:26" ht="20.100000000000001" customHeight="1" x14ac:dyDescent="0.25">
      <c r="A53" s="47">
        <v>52</v>
      </c>
      <c r="B53" s="1" t="s">
        <v>35</v>
      </c>
      <c r="C53" s="2" t="s">
        <v>152</v>
      </c>
      <c r="K53" s="14" t="s">
        <v>785</v>
      </c>
      <c r="L53" s="15">
        <v>3255</v>
      </c>
      <c r="M53" s="15">
        <v>26.457999999999998</v>
      </c>
      <c r="N53" s="15">
        <v>7.16</v>
      </c>
      <c r="O53" s="49"/>
      <c r="P53" s="15" t="s">
        <v>508</v>
      </c>
      <c r="Q53" s="16" t="s">
        <v>1027</v>
      </c>
      <c r="S53" s="5" t="s">
        <v>726</v>
      </c>
      <c r="T53" s="3">
        <v>-136.19999999999999</v>
      </c>
      <c r="U53" s="3">
        <v>307.89999999999998</v>
      </c>
      <c r="V53" s="48">
        <v>60.999999999999972</v>
      </c>
      <c r="W53" s="3">
        <v>-228.1</v>
      </c>
      <c r="X53" s="6">
        <v>-154.38714999999999</v>
      </c>
      <c r="Y53" s="3">
        <v>57.7</v>
      </c>
      <c r="Z53" s="4" t="s">
        <v>1027</v>
      </c>
    </row>
    <row r="54" spans="1:26" ht="20.100000000000001" customHeight="1" x14ac:dyDescent="0.25">
      <c r="A54" s="47">
        <v>53</v>
      </c>
      <c r="B54" s="1" t="s">
        <v>36</v>
      </c>
      <c r="C54" s="2" t="s">
        <v>153</v>
      </c>
      <c r="K54" s="14" t="s">
        <v>768</v>
      </c>
      <c r="L54" s="17">
        <v>12501</v>
      </c>
      <c r="M54" s="15">
        <v>22.449000000000002</v>
      </c>
      <c r="N54" s="15">
        <v>4.54</v>
      </c>
      <c r="O54" s="49"/>
      <c r="P54" s="15" t="s">
        <v>509</v>
      </c>
      <c r="Q54" s="16" t="s">
        <v>1027</v>
      </c>
      <c r="S54" s="5" t="s">
        <v>734</v>
      </c>
      <c r="T54" s="3">
        <v>-325.2</v>
      </c>
      <c r="U54" s="3">
        <v>317.60000000000002</v>
      </c>
      <c r="V54" s="48">
        <v>-40.849999999999966</v>
      </c>
      <c r="W54" s="3">
        <v>-419.9</v>
      </c>
      <c r="X54" s="6">
        <v>-313.02057250000001</v>
      </c>
      <c r="Y54" s="3">
        <v>76</v>
      </c>
      <c r="Z54" s="4" t="s">
        <v>1027</v>
      </c>
    </row>
    <row r="55" spans="1:26" ht="20.100000000000001" customHeight="1" x14ac:dyDescent="0.25">
      <c r="A55" s="47">
        <v>54</v>
      </c>
      <c r="B55" s="1" t="s">
        <v>154</v>
      </c>
      <c r="C55" s="2" t="s">
        <v>155</v>
      </c>
      <c r="K55" s="5" t="s">
        <v>726</v>
      </c>
      <c r="L55" s="8">
        <v>13800</v>
      </c>
      <c r="M55" s="3">
        <v>27.7</v>
      </c>
      <c r="N55" s="3">
        <v>5.03</v>
      </c>
      <c r="P55" s="3" t="s">
        <v>510</v>
      </c>
      <c r="Q55" s="4" t="s">
        <v>1026</v>
      </c>
      <c r="S55" s="5" t="s">
        <v>727</v>
      </c>
      <c r="T55" s="3">
        <v>-264.10000000000002</v>
      </c>
      <c r="U55" s="3">
        <v>295.39999999999998</v>
      </c>
      <c r="V55" s="48">
        <v>40.299999999999983</v>
      </c>
      <c r="W55" s="3">
        <v>-352.2</v>
      </c>
      <c r="X55" s="6">
        <v>-276.11544500000002</v>
      </c>
      <c r="Y55" s="3">
        <v>57.1</v>
      </c>
      <c r="Z55" s="4" t="s">
        <v>1027</v>
      </c>
    </row>
    <row r="56" spans="1:26" ht="20.100000000000001" customHeight="1" x14ac:dyDescent="0.25">
      <c r="A56" s="47">
        <v>55</v>
      </c>
      <c r="B56" s="1" t="s">
        <v>37</v>
      </c>
      <c r="C56" s="2" t="s">
        <v>156</v>
      </c>
      <c r="K56" s="14" t="s">
        <v>770</v>
      </c>
      <c r="L56" s="17">
        <v>10257</v>
      </c>
      <c r="M56" s="15">
        <v>19.225999999999999</v>
      </c>
      <c r="N56" s="15">
        <v>3.91</v>
      </c>
      <c r="O56" s="49"/>
      <c r="P56" s="15" t="s">
        <v>511</v>
      </c>
      <c r="Q56" s="16" t="s">
        <v>1027</v>
      </c>
      <c r="S56" s="5" t="s">
        <v>729</v>
      </c>
      <c r="T56" s="3">
        <v>-140.9</v>
      </c>
      <c r="U56" s="3">
        <v>299.3</v>
      </c>
      <c r="V56" s="48">
        <v>48.900000000000006</v>
      </c>
      <c r="W56" s="3">
        <v>-230.1</v>
      </c>
      <c r="X56" s="6">
        <v>-155.479535</v>
      </c>
      <c r="Y56" s="3">
        <v>57.6</v>
      </c>
      <c r="Z56" s="4" t="s">
        <v>1027</v>
      </c>
    </row>
    <row r="57" spans="1:26" ht="20.100000000000001" customHeight="1" x14ac:dyDescent="0.25">
      <c r="A57" s="47">
        <v>56</v>
      </c>
      <c r="B57" s="1" t="s">
        <v>38</v>
      </c>
      <c r="C57" s="2" t="s">
        <v>157</v>
      </c>
      <c r="K57" s="5" t="s">
        <v>727</v>
      </c>
      <c r="L57" s="8">
        <v>10606</v>
      </c>
      <c r="M57" s="3">
        <v>23.68</v>
      </c>
      <c r="N57" s="3">
        <v>4.33</v>
      </c>
      <c r="P57" s="3" t="s">
        <v>512</v>
      </c>
      <c r="Q57" s="4" t="s">
        <v>1026</v>
      </c>
      <c r="S57" s="5" t="s">
        <v>754</v>
      </c>
      <c r="T57" s="3">
        <v>-431.4</v>
      </c>
      <c r="U57" s="3">
        <v>464.5</v>
      </c>
      <c r="V57" s="48">
        <v>-36.300000000000011</v>
      </c>
      <c r="W57" s="3">
        <v>-569.9</v>
      </c>
      <c r="X57" s="6">
        <v>-420.57715499999995</v>
      </c>
      <c r="Y57" s="3">
        <v>125.9</v>
      </c>
      <c r="Z57" s="4" t="s">
        <v>1027</v>
      </c>
    </row>
    <row r="58" spans="1:26" ht="20.100000000000001" customHeight="1" x14ac:dyDescent="0.25">
      <c r="A58" s="47">
        <v>57</v>
      </c>
      <c r="B58" s="1" t="s">
        <v>39</v>
      </c>
      <c r="C58" s="2" t="s">
        <v>158</v>
      </c>
      <c r="K58" s="5" t="s">
        <v>732</v>
      </c>
      <c r="L58" s="8">
        <v>11050</v>
      </c>
      <c r="M58" s="3">
        <v>27.06</v>
      </c>
      <c r="N58" s="3">
        <v>5.03</v>
      </c>
      <c r="P58" s="3" t="s">
        <v>513</v>
      </c>
      <c r="Q58" s="4" t="s">
        <v>1026</v>
      </c>
      <c r="S58" s="5" t="s">
        <v>731</v>
      </c>
      <c r="T58" s="3">
        <v>-254</v>
      </c>
      <c r="U58" s="3">
        <v>344.2</v>
      </c>
      <c r="V58" s="48">
        <v>-17.75</v>
      </c>
      <c r="W58" s="3">
        <v>-356.6</v>
      </c>
      <c r="X58" s="6">
        <v>-248.70783749999998</v>
      </c>
      <c r="Y58" s="3">
        <v>77.7</v>
      </c>
      <c r="Z58" s="4" t="s">
        <v>1027</v>
      </c>
    </row>
    <row r="59" spans="1:26" ht="20.100000000000001" customHeight="1" x14ac:dyDescent="0.25">
      <c r="A59" s="47">
        <v>58</v>
      </c>
      <c r="B59" s="1" t="s">
        <v>40</v>
      </c>
      <c r="C59" s="2" t="s">
        <v>159</v>
      </c>
      <c r="K59" s="5" t="s">
        <v>82</v>
      </c>
      <c r="L59" s="8">
        <v>10170</v>
      </c>
      <c r="M59" s="3">
        <v>8.0399999999999991</v>
      </c>
      <c r="N59" s="3"/>
      <c r="P59" s="3" t="s">
        <v>514</v>
      </c>
      <c r="Q59" s="4" t="s">
        <v>1026</v>
      </c>
      <c r="S59" s="5" t="s">
        <v>755</v>
      </c>
      <c r="T59" s="3">
        <v>-660.5</v>
      </c>
      <c r="U59" s="3">
        <v>537.1</v>
      </c>
      <c r="V59" s="48">
        <v>-186.79999999999995</v>
      </c>
      <c r="W59" s="3">
        <v>-820.6</v>
      </c>
      <c r="X59" s="6">
        <v>-604.80558000000008</v>
      </c>
      <c r="Y59" s="3">
        <v>173.7</v>
      </c>
      <c r="Z59" s="4" t="s">
        <v>1027</v>
      </c>
    </row>
    <row r="60" spans="1:26" ht="20.100000000000001" customHeight="1" x14ac:dyDescent="0.25">
      <c r="A60" s="47">
        <v>59</v>
      </c>
      <c r="B60" s="1" t="s">
        <v>41</v>
      </c>
      <c r="C60" s="2" t="s">
        <v>160</v>
      </c>
      <c r="K60" s="5" t="s">
        <v>756</v>
      </c>
      <c r="L60" s="3">
        <v>3750</v>
      </c>
      <c r="M60" s="3">
        <v>4.9000000000000004</v>
      </c>
      <c r="N60" s="3"/>
      <c r="P60" s="3" t="s">
        <v>515</v>
      </c>
      <c r="Q60" s="4" t="s">
        <v>1026</v>
      </c>
      <c r="S60" s="5" t="s">
        <v>732</v>
      </c>
      <c r="T60" s="3">
        <v>-93.7</v>
      </c>
      <c r="U60" s="3">
        <v>298.5</v>
      </c>
      <c r="V60" s="48">
        <v>45.400000000000006</v>
      </c>
      <c r="W60" s="3">
        <v>-182.7</v>
      </c>
      <c r="X60" s="6">
        <v>-107.23600999999999</v>
      </c>
      <c r="Y60" s="3">
        <v>59.6</v>
      </c>
      <c r="Z60" s="4" t="s">
        <v>1027</v>
      </c>
    </row>
    <row r="61" spans="1:26" ht="20.100000000000001" customHeight="1" x14ac:dyDescent="0.25">
      <c r="A61" s="47">
        <v>60</v>
      </c>
      <c r="B61" s="1" t="s">
        <v>42</v>
      </c>
      <c r="C61" s="2" t="s">
        <v>161</v>
      </c>
      <c r="K61" s="14" t="s">
        <v>786</v>
      </c>
      <c r="L61" s="15">
        <v>5147</v>
      </c>
      <c r="M61" s="15">
        <v>39.052999999999997</v>
      </c>
      <c r="N61" s="15">
        <v>10.73</v>
      </c>
      <c r="O61" s="49"/>
      <c r="P61" s="15" t="s">
        <v>516</v>
      </c>
      <c r="Q61" s="16" t="s">
        <v>1027</v>
      </c>
      <c r="S61" s="5" t="s">
        <v>757</v>
      </c>
      <c r="T61" s="3">
        <v>-349.7</v>
      </c>
      <c r="U61" s="3">
        <v>450.4</v>
      </c>
      <c r="V61" s="48">
        <v>-55.800000000000011</v>
      </c>
      <c r="W61" s="3">
        <v>-484</v>
      </c>
      <c r="X61" s="6">
        <v>-333.06322999999998</v>
      </c>
      <c r="Y61" s="3">
        <v>127.5</v>
      </c>
      <c r="Z61" s="4" t="s">
        <v>1027</v>
      </c>
    </row>
    <row r="62" spans="1:26" ht="20.100000000000001" customHeight="1" x14ac:dyDescent="0.25">
      <c r="A62" s="47">
        <v>61</v>
      </c>
      <c r="B62" s="1" t="s">
        <v>43</v>
      </c>
      <c r="C62" s="2" t="s">
        <v>162</v>
      </c>
      <c r="K62" s="5" t="s">
        <v>735</v>
      </c>
      <c r="L62" s="3">
        <v>2870</v>
      </c>
      <c r="M62" s="3">
        <v>8.3699999999999992</v>
      </c>
      <c r="N62" s="3"/>
      <c r="P62" s="3" t="s">
        <v>517</v>
      </c>
      <c r="Q62" s="4" t="s">
        <v>1026</v>
      </c>
      <c r="S62" s="5" t="s">
        <v>733</v>
      </c>
      <c r="T62" s="3">
        <v>-70.2</v>
      </c>
      <c r="U62" s="3">
        <v>298.2</v>
      </c>
      <c r="V62" s="48">
        <v>45.200000000000017</v>
      </c>
      <c r="W62" s="3">
        <v>-159.1</v>
      </c>
      <c r="X62" s="6">
        <v>-83.676380000000009</v>
      </c>
      <c r="Y62" s="3">
        <v>60.6</v>
      </c>
      <c r="Z62" s="4" t="s">
        <v>1027</v>
      </c>
    </row>
    <row r="63" spans="1:26" ht="20.100000000000001" customHeight="1" x14ac:dyDescent="0.25">
      <c r="A63" s="47">
        <v>62</v>
      </c>
      <c r="B63" s="1" t="s">
        <v>44</v>
      </c>
      <c r="C63" s="2" t="s">
        <v>163</v>
      </c>
      <c r="K63" s="14" t="s">
        <v>778</v>
      </c>
      <c r="L63" s="15">
        <v>5124</v>
      </c>
      <c r="M63" s="15">
        <v>39.006999999999998</v>
      </c>
      <c r="N63" s="15">
        <v>10.68</v>
      </c>
      <c r="O63" s="49"/>
      <c r="P63" s="15" t="s">
        <v>518</v>
      </c>
      <c r="Q63" s="16" t="s">
        <v>1027</v>
      </c>
      <c r="S63" s="5" t="s">
        <v>82</v>
      </c>
      <c r="T63" s="3">
        <v>91.2</v>
      </c>
      <c r="U63" s="3">
        <v>237.2</v>
      </c>
      <c r="V63" s="48">
        <v>92.45</v>
      </c>
      <c r="W63" s="3">
        <v>20.5</v>
      </c>
      <c r="X63" s="6">
        <v>63.636032499999999</v>
      </c>
      <c r="Y63" s="3">
        <v>35.1</v>
      </c>
      <c r="Z63" s="4" t="s">
        <v>1027</v>
      </c>
    </row>
    <row r="64" spans="1:26" ht="20.100000000000001" customHeight="1" x14ac:dyDescent="0.25">
      <c r="A64" s="47">
        <v>63</v>
      </c>
      <c r="B64" s="1" t="s">
        <v>45</v>
      </c>
      <c r="C64" s="2" t="s">
        <v>164</v>
      </c>
      <c r="K64" s="5" t="s">
        <v>736</v>
      </c>
      <c r="L64" s="3">
        <v>2975</v>
      </c>
      <c r="M64" s="3">
        <v>8.68</v>
      </c>
      <c r="N64" s="3"/>
      <c r="P64" s="3" t="s">
        <v>519</v>
      </c>
      <c r="Q64" s="4" t="s">
        <v>1026</v>
      </c>
      <c r="S64" s="5" t="s">
        <v>758</v>
      </c>
      <c r="T64" s="3">
        <v>-263.7</v>
      </c>
      <c r="U64" s="3">
        <v>429.5</v>
      </c>
      <c r="V64" s="48">
        <v>-4.75</v>
      </c>
      <c r="W64" s="3">
        <v>-391.8</v>
      </c>
      <c r="X64" s="6">
        <v>-262.28378749999996</v>
      </c>
      <c r="Y64" s="3">
        <v>124.3</v>
      </c>
      <c r="Z64" s="4" t="s">
        <v>1027</v>
      </c>
    </row>
    <row r="65" spans="1:26" ht="20.100000000000001" customHeight="1" x14ac:dyDescent="0.25">
      <c r="A65" s="47">
        <v>64</v>
      </c>
      <c r="B65" s="1" t="s">
        <v>46</v>
      </c>
      <c r="C65" s="2" t="s">
        <v>165</v>
      </c>
      <c r="K65" s="5" t="s">
        <v>737</v>
      </c>
      <c r="L65" s="3">
        <v>2760</v>
      </c>
      <c r="M65" s="3">
        <v>7.72</v>
      </c>
      <c r="N65" s="3"/>
      <c r="P65" s="3" t="s">
        <v>520</v>
      </c>
      <c r="Q65" s="4" t="s">
        <v>1026</v>
      </c>
      <c r="S65" s="5" t="s">
        <v>735</v>
      </c>
      <c r="T65" s="3">
        <v>-703.7</v>
      </c>
      <c r="U65" s="3">
        <v>400.6</v>
      </c>
      <c r="V65" s="48">
        <v>-193.54999999999995</v>
      </c>
      <c r="W65" s="3">
        <v>-646</v>
      </c>
      <c r="X65" s="6">
        <v>-645.99306750000005</v>
      </c>
      <c r="Y65" s="3">
        <v>120.8</v>
      </c>
      <c r="Z65" s="4" t="s">
        <v>1023</v>
      </c>
    </row>
    <row r="66" spans="1:26" ht="20.100000000000001" customHeight="1" x14ac:dyDescent="0.25">
      <c r="A66" s="47">
        <v>65</v>
      </c>
      <c r="B66" s="1" t="s">
        <v>47</v>
      </c>
      <c r="C66" s="2" t="s">
        <v>166</v>
      </c>
      <c r="K66" s="14" t="s">
        <v>787</v>
      </c>
      <c r="L66" s="15">
        <v>4619</v>
      </c>
      <c r="M66" s="15">
        <v>23.228999999999999</v>
      </c>
      <c r="N66" s="15">
        <v>5.63</v>
      </c>
      <c r="O66" s="49"/>
      <c r="P66" s="15" t="s">
        <v>521</v>
      </c>
      <c r="Q66" s="16" t="s">
        <v>1027</v>
      </c>
      <c r="S66" s="5" t="s">
        <v>735</v>
      </c>
      <c r="T66" s="3">
        <v>-703.3</v>
      </c>
      <c r="U66" s="3">
        <v>404.1</v>
      </c>
      <c r="V66" s="48">
        <v>-190.04999999999995</v>
      </c>
      <c r="W66" s="3">
        <v>-823.8</v>
      </c>
      <c r="X66" s="6">
        <v>-646.63659250000001</v>
      </c>
      <c r="Y66" s="3">
        <v>119</v>
      </c>
      <c r="Z66" s="4" t="s">
        <v>1027</v>
      </c>
    </row>
    <row r="67" spans="1:26" ht="20.100000000000001" customHeight="1" thickBot="1" x14ac:dyDescent="0.3">
      <c r="A67" s="47">
        <v>66</v>
      </c>
      <c r="B67" s="1" t="s">
        <v>48</v>
      </c>
      <c r="C67" s="2" t="s">
        <v>167</v>
      </c>
      <c r="K67" s="5" t="s">
        <v>738</v>
      </c>
      <c r="L67" s="3">
        <v>3050</v>
      </c>
      <c r="M67" s="3">
        <v>7.87</v>
      </c>
      <c r="N67" s="3"/>
      <c r="P67" s="3" t="s">
        <v>522</v>
      </c>
      <c r="Q67" s="4" t="s">
        <v>1026</v>
      </c>
      <c r="S67" s="5" t="s">
        <v>743</v>
      </c>
      <c r="T67" s="3">
        <v>-322.2</v>
      </c>
      <c r="U67" s="3">
        <v>346</v>
      </c>
      <c r="V67" s="48">
        <v>-30.149999999999977</v>
      </c>
      <c r="W67" s="3">
        <v>-425.3</v>
      </c>
      <c r="X67" s="6">
        <v>-313.21077750000001</v>
      </c>
      <c r="Y67" s="3">
        <v>75.5</v>
      </c>
      <c r="Z67" s="4" t="s">
        <v>1027</v>
      </c>
    </row>
    <row r="68" spans="1:26" ht="20.100000000000001" customHeight="1" thickBot="1" x14ac:dyDescent="0.3">
      <c r="A68" s="47">
        <v>67</v>
      </c>
      <c r="B68" s="1" t="s">
        <v>49</v>
      </c>
      <c r="C68" s="2" t="s">
        <v>168</v>
      </c>
      <c r="K68" s="86" t="s">
        <v>413</v>
      </c>
      <c r="L68" s="87"/>
      <c r="M68" s="87"/>
      <c r="N68" s="87"/>
      <c r="O68" s="87"/>
      <c r="P68" s="87"/>
      <c r="Q68" s="88"/>
      <c r="S68" s="5" t="s">
        <v>744</v>
      </c>
      <c r="T68" s="3">
        <v>-574.1</v>
      </c>
      <c r="U68" s="3">
        <v>377.3</v>
      </c>
      <c r="V68" s="48">
        <v>-110.39999999999998</v>
      </c>
      <c r="W68" s="3">
        <v>-686.6</v>
      </c>
      <c r="X68" s="6">
        <v>-541.18424000000005</v>
      </c>
      <c r="Y68" s="3">
        <v>99</v>
      </c>
      <c r="Z68" s="4" t="s">
        <v>1027</v>
      </c>
    </row>
    <row r="69" spans="1:26" ht="20.100000000000001" customHeight="1" x14ac:dyDescent="0.25">
      <c r="A69" s="47">
        <v>68</v>
      </c>
      <c r="B69" s="1" t="s">
        <v>50</v>
      </c>
      <c r="C69" s="2" t="s">
        <v>169</v>
      </c>
      <c r="K69" s="14" t="s">
        <v>788</v>
      </c>
      <c r="L69" s="17">
        <v>15633</v>
      </c>
      <c r="M69" s="15">
        <v>22.129000000000001</v>
      </c>
      <c r="N69" s="15">
        <v>3.82</v>
      </c>
      <c r="O69" s="49"/>
      <c r="P69" s="15" t="s">
        <v>523</v>
      </c>
      <c r="Q69" s="16" t="s">
        <v>1027</v>
      </c>
      <c r="S69" s="5" t="s">
        <v>736</v>
      </c>
      <c r="T69" s="3">
        <v>-764.8</v>
      </c>
      <c r="U69" s="3">
        <v>413</v>
      </c>
      <c r="V69" s="48">
        <v>-186.25</v>
      </c>
      <c r="W69" s="3">
        <v>-888</v>
      </c>
      <c r="X69" s="6">
        <v>-709.26956250000001</v>
      </c>
      <c r="Y69" s="3">
        <v>120.1</v>
      </c>
      <c r="Z69" s="4" t="s">
        <v>1027</v>
      </c>
    </row>
    <row r="70" spans="1:26" ht="20.100000000000001" customHeight="1" x14ac:dyDescent="0.25">
      <c r="A70" s="47">
        <v>69</v>
      </c>
      <c r="B70" s="1" t="s">
        <v>51</v>
      </c>
      <c r="C70" s="2" t="s">
        <v>170</v>
      </c>
      <c r="K70" s="14" t="s">
        <v>789</v>
      </c>
      <c r="L70" s="15">
        <v>6471</v>
      </c>
      <c r="M70" s="15">
        <v>4.694</v>
      </c>
      <c r="N70" s="15">
        <v>0.56999999999999995</v>
      </c>
      <c r="O70" s="49"/>
      <c r="P70" s="15" t="s">
        <v>524</v>
      </c>
      <c r="Q70" s="16" t="s">
        <v>1027</v>
      </c>
      <c r="S70" s="5" t="s">
        <v>745</v>
      </c>
      <c r="T70" s="3">
        <v>-12.6</v>
      </c>
      <c r="U70" s="3">
        <v>309.39999999999998</v>
      </c>
      <c r="V70" s="48">
        <v>53.69999999999996</v>
      </c>
      <c r="W70" s="3">
        <v>-104.8</v>
      </c>
      <c r="X70" s="6">
        <v>-28.610654999999984</v>
      </c>
      <c r="Y70" s="3">
        <v>58.4</v>
      </c>
      <c r="Z70" s="4" t="s">
        <v>1027</v>
      </c>
    </row>
    <row r="71" spans="1:26" ht="20.100000000000001" customHeight="1" x14ac:dyDescent="0.25">
      <c r="A71" s="47">
        <v>70</v>
      </c>
      <c r="B71" s="1" t="s">
        <v>52</v>
      </c>
      <c r="C71" s="2" t="s">
        <v>171</v>
      </c>
      <c r="K71" s="14" t="s">
        <v>790</v>
      </c>
      <c r="L71" s="15">
        <v>9851</v>
      </c>
      <c r="M71" s="15">
        <v>16.393000000000001</v>
      </c>
      <c r="N71" s="15">
        <v>2.42</v>
      </c>
      <c r="O71" s="49"/>
      <c r="P71" s="15" t="s">
        <v>525</v>
      </c>
      <c r="Q71" s="16" t="s">
        <v>1027</v>
      </c>
      <c r="S71" s="5" t="s">
        <v>747</v>
      </c>
      <c r="T71" s="3">
        <v>-335.8</v>
      </c>
      <c r="U71" s="3">
        <v>379.3</v>
      </c>
      <c r="V71" s="48">
        <v>-99.5</v>
      </c>
      <c r="W71" s="3">
        <v>-448.9</v>
      </c>
      <c r="X71" s="6">
        <v>-306.134075</v>
      </c>
      <c r="Y71" s="3">
        <v>98.8</v>
      </c>
      <c r="Z71" s="4" t="s">
        <v>1027</v>
      </c>
    </row>
    <row r="72" spans="1:26" ht="20.100000000000001" customHeight="1" x14ac:dyDescent="0.25">
      <c r="A72" s="47">
        <v>71</v>
      </c>
      <c r="B72" s="1" t="s">
        <v>53</v>
      </c>
      <c r="C72" s="2" t="s">
        <v>172</v>
      </c>
      <c r="K72" s="14" t="s">
        <v>791</v>
      </c>
      <c r="L72" s="17">
        <v>10772</v>
      </c>
      <c r="M72" s="15">
        <v>20.681000000000001</v>
      </c>
      <c r="N72" s="15">
        <v>3.4</v>
      </c>
      <c r="O72" s="49"/>
      <c r="P72" s="15" t="s">
        <v>525</v>
      </c>
      <c r="Q72" s="16" t="s">
        <v>1027</v>
      </c>
      <c r="S72" s="5" t="s">
        <v>737</v>
      </c>
      <c r="T72" s="3">
        <v>-412.5</v>
      </c>
      <c r="U72" s="3">
        <v>405.5</v>
      </c>
      <c r="V72" s="48">
        <v>-184.85000000000002</v>
      </c>
      <c r="W72" s="3">
        <v>-533.5</v>
      </c>
      <c r="X72" s="6">
        <v>-357.38697249999996</v>
      </c>
      <c r="Y72" s="3">
        <v>120.2</v>
      </c>
      <c r="Z72" s="4" t="s">
        <v>1027</v>
      </c>
    </row>
    <row r="73" spans="1:26" ht="20.100000000000001" customHeight="1" x14ac:dyDescent="0.25">
      <c r="A73" s="47">
        <v>72</v>
      </c>
      <c r="B73" s="1" t="s">
        <v>54</v>
      </c>
      <c r="C73" s="2" t="s">
        <v>173</v>
      </c>
      <c r="K73" s="14" t="s">
        <v>792</v>
      </c>
      <c r="L73" s="15">
        <v>4458</v>
      </c>
      <c r="M73" s="15">
        <v>5.8550000000000004</v>
      </c>
      <c r="N73" s="15">
        <v>0.69</v>
      </c>
      <c r="O73" s="49"/>
      <c r="P73" s="15" t="s">
        <v>526</v>
      </c>
      <c r="Q73" s="16" t="s">
        <v>1027</v>
      </c>
      <c r="S73" s="5" t="s">
        <v>759</v>
      </c>
      <c r="T73" s="3">
        <v>-869.1</v>
      </c>
      <c r="U73" s="3">
        <v>711.4</v>
      </c>
      <c r="V73" s="48">
        <v>-469.30000000000007</v>
      </c>
      <c r="W73" s="3">
        <v>-1081.0999999999999</v>
      </c>
      <c r="X73" s="6">
        <v>-729.17820499999993</v>
      </c>
      <c r="Y73" s="3">
        <v>263.3</v>
      </c>
      <c r="Z73" s="4" t="s">
        <v>1027</v>
      </c>
    </row>
    <row r="74" spans="1:26" ht="20.100000000000001" customHeight="1" x14ac:dyDescent="0.25">
      <c r="A74" s="47">
        <v>73</v>
      </c>
      <c r="B74" s="1" t="s">
        <v>55</v>
      </c>
      <c r="C74" s="2" t="s">
        <v>174</v>
      </c>
      <c r="K74" s="14" t="s">
        <v>784</v>
      </c>
      <c r="L74" s="15">
        <v>9043</v>
      </c>
      <c r="M74" s="15">
        <v>3.3889999999999998</v>
      </c>
      <c r="N74" s="15"/>
      <c r="O74" s="49"/>
      <c r="P74" s="15" t="s">
        <v>527</v>
      </c>
      <c r="Q74" s="16" t="s">
        <v>1027</v>
      </c>
      <c r="S74" s="5" t="s">
        <v>738</v>
      </c>
      <c r="T74" s="3">
        <v>-513.79999999999995</v>
      </c>
      <c r="U74" s="3"/>
      <c r="V74" s="48"/>
      <c r="W74" s="3"/>
      <c r="X74" s="6">
        <v>-513.79999999999995</v>
      </c>
      <c r="Y74" s="3"/>
      <c r="Z74" s="4" t="s">
        <v>1023</v>
      </c>
    </row>
    <row r="75" spans="1:26" ht="20.100000000000001" customHeight="1" thickBot="1" x14ac:dyDescent="0.3">
      <c r="A75" s="47">
        <v>74</v>
      </c>
      <c r="B75" s="1" t="s">
        <v>56</v>
      </c>
      <c r="C75" s="2" t="s">
        <v>175</v>
      </c>
      <c r="K75" s="14" t="s">
        <v>793</v>
      </c>
      <c r="L75" s="17">
        <v>12631</v>
      </c>
      <c r="M75" s="15">
        <v>19.538</v>
      </c>
      <c r="N75" s="15">
        <v>3.11</v>
      </c>
      <c r="O75" s="49"/>
      <c r="P75" s="15" t="s">
        <v>528</v>
      </c>
      <c r="Q75" s="16" t="s">
        <v>1027</v>
      </c>
      <c r="S75" s="9" t="s">
        <v>738</v>
      </c>
      <c r="T75" s="10">
        <v>-493.6</v>
      </c>
      <c r="U75" s="10">
        <v>419.3</v>
      </c>
      <c r="V75" s="50">
        <v>-282.59999999999997</v>
      </c>
      <c r="W75" s="10">
        <v>-618.6</v>
      </c>
      <c r="X75" s="13">
        <v>-409.34280999999999</v>
      </c>
      <c r="Y75" s="10">
        <v>143.80000000000001</v>
      </c>
      <c r="Z75" s="12" t="s">
        <v>1027</v>
      </c>
    </row>
    <row r="76" spans="1:26" ht="20.100000000000001" customHeight="1" x14ac:dyDescent="0.25">
      <c r="A76" s="47">
        <v>75</v>
      </c>
      <c r="B76" s="1" t="s">
        <v>176</v>
      </c>
      <c r="C76" s="2" t="s">
        <v>177</v>
      </c>
      <c r="K76" s="14" t="s">
        <v>794</v>
      </c>
      <c r="L76" s="17">
        <v>10901</v>
      </c>
      <c r="M76" s="15">
        <v>17.818999999999999</v>
      </c>
      <c r="N76" s="15">
        <v>2.83</v>
      </c>
      <c r="O76" s="49"/>
      <c r="P76" s="15" t="s">
        <v>529</v>
      </c>
      <c r="Q76" s="16" t="s">
        <v>1027</v>
      </c>
    </row>
    <row r="77" spans="1:26" ht="20.100000000000001" customHeight="1" x14ac:dyDescent="0.25">
      <c r="A77" s="47">
        <v>76</v>
      </c>
      <c r="B77" s="1" t="s">
        <v>178</v>
      </c>
      <c r="C77" s="2" t="s">
        <v>179</v>
      </c>
      <c r="K77" s="14" t="s">
        <v>795</v>
      </c>
      <c r="L77" s="15">
        <v>9422</v>
      </c>
      <c r="M77" s="15">
        <v>21.831</v>
      </c>
      <c r="N77" s="15">
        <v>4.7</v>
      </c>
      <c r="O77" s="49"/>
      <c r="P77" s="15" t="s">
        <v>530</v>
      </c>
      <c r="Q77" s="16" t="s">
        <v>1027</v>
      </c>
    </row>
    <row r="78" spans="1:26" ht="20.100000000000001" customHeight="1" x14ac:dyDescent="0.25">
      <c r="A78" s="47">
        <v>77</v>
      </c>
      <c r="B78" s="1" t="s">
        <v>180</v>
      </c>
      <c r="C78" s="2" t="s">
        <v>181</v>
      </c>
      <c r="K78" s="14" t="s">
        <v>796</v>
      </c>
      <c r="L78" s="17">
        <v>13914</v>
      </c>
      <c r="M78" s="15">
        <v>26.033000000000001</v>
      </c>
      <c r="N78" s="15">
        <v>4.7300000000000004</v>
      </c>
      <c r="O78" s="49"/>
      <c r="P78" s="15" t="s">
        <v>531</v>
      </c>
      <c r="Q78" s="16" t="s">
        <v>1027</v>
      </c>
    </row>
    <row r="79" spans="1:26" ht="20.100000000000001" customHeight="1" x14ac:dyDescent="0.25">
      <c r="A79" s="47">
        <v>78</v>
      </c>
      <c r="B79" s="1" t="s">
        <v>182</v>
      </c>
      <c r="C79" s="2" t="s">
        <v>183</v>
      </c>
      <c r="K79" s="14" t="s">
        <v>797</v>
      </c>
      <c r="L79" s="17">
        <v>10978</v>
      </c>
      <c r="M79" s="15">
        <v>34.198</v>
      </c>
      <c r="N79" s="15">
        <v>8.51</v>
      </c>
      <c r="O79" s="49"/>
      <c r="P79" s="15" t="s">
        <v>530</v>
      </c>
      <c r="Q79" s="16" t="s">
        <v>1027</v>
      </c>
    </row>
    <row r="80" spans="1:26" ht="20.100000000000001" customHeight="1" x14ac:dyDescent="0.25">
      <c r="A80" s="47">
        <v>79</v>
      </c>
      <c r="B80" s="1" t="s">
        <v>184</v>
      </c>
      <c r="C80" s="2" t="s">
        <v>185</v>
      </c>
      <c r="K80" s="14" t="s">
        <v>798</v>
      </c>
      <c r="L80" s="15">
        <v>3876</v>
      </c>
      <c r="M80" s="15">
        <v>4.3929999999999998</v>
      </c>
      <c r="N80" s="15">
        <v>0.35</v>
      </c>
      <c r="O80" s="49"/>
      <c r="P80" s="15" t="s">
        <v>532</v>
      </c>
      <c r="Q80" s="16" t="s">
        <v>1027</v>
      </c>
    </row>
    <row r="81" spans="1:17" ht="20.100000000000001" customHeight="1" x14ac:dyDescent="0.25">
      <c r="A81" s="47">
        <v>80</v>
      </c>
      <c r="B81" s="1" t="s">
        <v>186</v>
      </c>
      <c r="C81" s="2" t="s">
        <v>187</v>
      </c>
      <c r="K81" s="14" t="s">
        <v>799</v>
      </c>
      <c r="L81" s="15">
        <v>8141</v>
      </c>
      <c r="M81" s="15">
        <v>21.484999999999999</v>
      </c>
      <c r="N81" s="15">
        <v>3.8</v>
      </c>
      <c r="O81" s="49"/>
      <c r="P81" s="15" t="s">
        <v>533</v>
      </c>
      <c r="Q81" s="16" t="s">
        <v>1027</v>
      </c>
    </row>
    <row r="82" spans="1:17" ht="20.100000000000001" customHeight="1" x14ac:dyDescent="0.25">
      <c r="A82" s="47">
        <v>81</v>
      </c>
      <c r="B82" s="1" t="s">
        <v>188</v>
      </c>
      <c r="C82" s="2" t="s">
        <v>189</v>
      </c>
      <c r="K82" s="14" t="s">
        <v>800</v>
      </c>
      <c r="L82" s="15">
        <v>6502</v>
      </c>
      <c r="M82" s="15">
        <v>25.492000000000001</v>
      </c>
      <c r="N82" s="15">
        <v>6.28</v>
      </c>
      <c r="O82" s="49"/>
      <c r="P82" s="15" t="s">
        <v>534</v>
      </c>
      <c r="Q82" s="16" t="s">
        <v>1027</v>
      </c>
    </row>
    <row r="83" spans="1:17" ht="20.100000000000001" customHeight="1" x14ac:dyDescent="0.25">
      <c r="A83" s="47">
        <v>82</v>
      </c>
      <c r="B83" s="1" t="s">
        <v>190</v>
      </c>
      <c r="C83" s="2" t="s">
        <v>191</v>
      </c>
      <c r="K83" s="14" t="s">
        <v>801</v>
      </c>
      <c r="L83" s="15">
        <v>8047</v>
      </c>
      <c r="M83" s="15">
        <v>29.026</v>
      </c>
      <c r="N83" s="15">
        <v>5.52</v>
      </c>
      <c r="O83" s="49"/>
      <c r="P83" s="15" t="s">
        <v>533</v>
      </c>
      <c r="Q83" s="16" t="s">
        <v>1027</v>
      </c>
    </row>
    <row r="84" spans="1:17" ht="20.100000000000001" customHeight="1" x14ac:dyDescent="0.25">
      <c r="A84" s="47">
        <v>83</v>
      </c>
      <c r="B84" s="1" t="s">
        <v>192</v>
      </c>
      <c r="C84" s="2" t="s">
        <v>193</v>
      </c>
      <c r="K84" s="14" t="s">
        <v>802</v>
      </c>
      <c r="L84" s="15">
        <v>4776</v>
      </c>
      <c r="M84" s="15">
        <v>37.136000000000003</v>
      </c>
      <c r="N84" s="15">
        <v>10.51</v>
      </c>
      <c r="O84" s="49"/>
      <c r="P84" s="15" t="s">
        <v>534</v>
      </c>
      <c r="Q84" s="16" t="s">
        <v>1027</v>
      </c>
    </row>
    <row r="85" spans="1:17" ht="20.100000000000001" customHeight="1" x14ac:dyDescent="0.25">
      <c r="A85" s="47">
        <v>84</v>
      </c>
      <c r="B85" s="1" t="s">
        <v>194</v>
      </c>
      <c r="C85" s="2" t="s">
        <v>195</v>
      </c>
      <c r="K85" s="14" t="s">
        <v>803</v>
      </c>
      <c r="L85" s="15">
        <v>4109</v>
      </c>
      <c r="M85" s="15">
        <v>6.8739999999999997</v>
      </c>
      <c r="N85" s="15">
        <v>1.01</v>
      </c>
      <c r="O85" s="49"/>
      <c r="P85" s="15" t="s">
        <v>535</v>
      </c>
      <c r="Q85" s="16" t="s">
        <v>1027</v>
      </c>
    </row>
    <row r="86" spans="1:17" ht="20.100000000000001" customHeight="1" x14ac:dyDescent="0.25">
      <c r="A86" s="47">
        <v>85</v>
      </c>
      <c r="B86" s="1" t="s">
        <v>196</v>
      </c>
      <c r="C86" s="2" t="s">
        <v>197</v>
      </c>
      <c r="K86" s="14" t="s">
        <v>804</v>
      </c>
      <c r="L86" s="17">
        <v>11865</v>
      </c>
      <c r="M86" s="15">
        <v>18.509</v>
      </c>
      <c r="N86" s="15">
        <v>2.92</v>
      </c>
      <c r="O86" s="49"/>
      <c r="P86" s="15" t="s">
        <v>536</v>
      </c>
      <c r="Q86" s="16" t="s">
        <v>1027</v>
      </c>
    </row>
    <row r="87" spans="1:17" ht="20.100000000000001" customHeight="1" x14ac:dyDescent="0.25">
      <c r="A87" s="47">
        <v>86</v>
      </c>
      <c r="B87" s="1" t="s">
        <v>198</v>
      </c>
      <c r="C87" s="2" t="s">
        <v>199</v>
      </c>
      <c r="K87" s="14" t="s">
        <v>805</v>
      </c>
      <c r="L87" s="15">
        <v>9985</v>
      </c>
      <c r="M87" s="15">
        <v>19.524999999999999</v>
      </c>
      <c r="N87" s="15">
        <v>3.89</v>
      </c>
      <c r="O87" s="49"/>
      <c r="P87" s="15" t="s">
        <v>537</v>
      </c>
      <c r="Q87" s="16" t="s">
        <v>1027</v>
      </c>
    </row>
    <row r="88" spans="1:17" ht="20.100000000000001" customHeight="1" x14ac:dyDescent="0.25">
      <c r="A88" s="47">
        <v>87</v>
      </c>
      <c r="B88" s="1" t="s">
        <v>57</v>
      </c>
      <c r="C88" s="2" t="s">
        <v>200</v>
      </c>
      <c r="K88" s="14" t="s">
        <v>806</v>
      </c>
      <c r="L88" s="17">
        <v>15153</v>
      </c>
      <c r="M88" s="15">
        <v>26.774999999999999</v>
      </c>
      <c r="N88" s="15">
        <v>4.9400000000000004</v>
      </c>
      <c r="O88" s="49"/>
      <c r="P88" s="15" t="s">
        <v>536</v>
      </c>
      <c r="Q88" s="16" t="s">
        <v>1027</v>
      </c>
    </row>
    <row r="89" spans="1:17" ht="20.100000000000001" customHeight="1" x14ac:dyDescent="0.25">
      <c r="A89" s="47">
        <v>88</v>
      </c>
      <c r="B89" s="1" t="s">
        <v>58</v>
      </c>
      <c r="C89" s="2" t="s">
        <v>201</v>
      </c>
      <c r="K89" s="14" t="s">
        <v>807</v>
      </c>
      <c r="L89" s="17">
        <v>11436</v>
      </c>
      <c r="M89" s="15">
        <v>29.15</v>
      </c>
      <c r="N89" s="15">
        <v>6.98</v>
      </c>
      <c r="O89" s="49"/>
      <c r="P89" s="15" t="s">
        <v>537</v>
      </c>
      <c r="Q89" s="16" t="s">
        <v>1027</v>
      </c>
    </row>
    <row r="90" spans="1:17" ht="20.100000000000001" customHeight="1" x14ac:dyDescent="0.25">
      <c r="A90" s="47">
        <v>89</v>
      </c>
      <c r="B90" s="1" t="s">
        <v>59</v>
      </c>
      <c r="C90" s="2" t="s">
        <v>202</v>
      </c>
      <c r="K90" s="14" t="s">
        <v>808</v>
      </c>
      <c r="L90" s="15">
        <v>4212</v>
      </c>
      <c r="M90" s="15">
        <v>4.6280000000000001</v>
      </c>
      <c r="N90" s="15">
        <v>0.31</v>
      </c>
      <c r="O90" s="49"/>
      <c r="P90" s="15" t="s">
        <v>538</v>
      </c>
      <c r="Q90" s="16" t="s">
        <v>1027</v>
      </c>
    </row>
    <row r="91" spans="1:17" ht="20.100000000000001" customHeight="1" x14ac:dyDescent="0.25">
      <c r="A91" s="47">
        <v>90</v>
      </c>
      <c r="B91" s="1" t="s">
        <v>60</v>
      </c>
      <c r="C91" s="2" t="s">
        <v>203</v>
      </c>
      <c r="K91" s="14" t="s">
        <v>809</v>
      </c>
      <c r="L91" s="17">
        <v>11765</v>
      </c>
      <c r="M91" s="15">
        <v>16.471</v>
      </c>
      <c r="N91" s="15">
        <v>3.22</v>
      </c>
      <c r="O91" s="49"/>
      <c r="P91" s="15" t="s">
        <v>539</v>
      </c>
      <c r="Q91" s="16" t="s">
        <v>1027</v>
      </c>
    </row>
    <row r="92" spans="1:17" ht="20.100000000000001" customHeight="1" x14ac:dyDescent="0.25">
      <c r="A92" s="47">
        <v>91</v>
      </c>
      <c r="B92" s="1" t="s">
        <v>61</v>
      </c>
      <c r="C92" s="2" t="s">
        <v>204</v>
      </c>
      <c r="K92" s="14" t="s">
        <v>810</v>
      </c>
      <c r="L92" s="15">
        <v>8584</v>
      </c>
      <c r="M92" s="15">
        <v>27.024000000000001</v>
      </c>
      <c r="N92" s="15">
        <v>6.2</v>
      </c>
      <c r="O92" s="49"/>
      <c r="P92" s="15" t="s">
        <v>487</v>
      </c>
      <c r="Q92" s="16" t="s">
        <v>1027</v>
      </c>
    </row>
    <row r="93" spans="1:17" ht="20.100000000000001" customHeight="1" x14ac:dyDescent="0.25">
      <c r="A93" s="47">
        <v>92</v>
      </c>
      <c r="B93" s="1" t="s">
        <v>62</v>
      </c>
      <c r="C93" s="2" t="s">
        <v>205</v>
      </c>
      <c r="K93" s="14" t="s">
        <v>811</v>
      </c>
      <c r="L93" s="15">
        <v>7864</v>
      </c>
      <c r="M93" s="15">
        <v>27.861999999999998</v>
      </c>
      <c r="N93" s="15">
        <v>6.85</v>
      </c>
      <c r="O93" s="49"/>
      <c r="P93" s="15" t="s">
        <v>488</v>
      </c>
      <c r="Q93" s="16" t="s">
        <v>1027</v>
      </c>
    </row>
    <row r="94" spans="1:17" ht="20.100000000000001" customHeight="1" x14ac:dyDescent="0.25">
      <c r="A94" s="47">
        <v>93</v>
      </c>
      <c r="B94" s="1" t="s">
        <v>63</v>
      </c>
      <c r="C94" s="2" t="s">
        <v>206</v>
      </c>
      <c r="K94" s="14" t="s">
        <v>812</v>
      </c>
      <c r="L94" s="15">
        <v>6942</v>
      </c>
      <c r="M94" s="15">
        <v>28.044</v>
      </c>
      <c r="N94" s="15">
        <v>7.37</v>
      </c>
      <c r="O94" s="49"/>
      <c r="P94" s="15" t="s">
        <v>540</v>
      </c>
      <c r="Q94" s="16" t="s">
        <v>1027</v>
      </c>
    </row>
    <row r="95" spans="1:17" ht="20.100000000000001" customHeight="1" x14ac:dyDescent="0.25">
      <c r="A95" s="47">
        <v>94</v>
      </c>
      <c r="B95" s="1" t="s">
        <v>64</v>
      </c>
      <c r="C95" s="2" t="s">
        <v>207</v>
      </c>
      <c r="K95" s="14" t="s">
        <v>813</v>
      </c>
      <c r="L95" s="15">
        <v>9429</v>
      </c>
      <c r="M95" s="15">
        <v>7.0030000000000001</v>
      </c>
      <c r="N95" s="15">
        <v>0.73</v>
      </c>
      <c r="O95" s="49"/>
      <c r="P95" s="15" t="s">
        <v>541</v>
      </c>
      <c r="Q95" s="16" t="s">
        <v>1027</v>
      </c>
    </row>
    <row r="96" spans="1:17" ht="20.100000000000001" customHeight="1" x14ac:dyDescent="0.25">
      <c r="A96" s="47">
        <v>95</v>
      </c>
      <c r="B96" s="1" t="s">
        <v>65</v>
      </c>
      <c r="C96" s="2" t="s">
        <v>208</v>
      </c>
      <c r="K96" s="14" t="s">
        <v>814</v>
      </c>
      <c r="L96" s="17">
        <v>12581</v>
      </c>
      <c r="M96" s="15">
        <v>20.733000000000001</v>
      </c>
      <c r="N96" s="15">
        <v>3.55</v>
      </c>
      <c r="O96" s="49"/>
      <c r="P96" s="15" t="s">
        <v>542</v>
      </c>
      <c r="Q96" s="16" t="s">
        <v>1027</v>
      </c>
    </row>
    <row r="97" spans="1:17" ht="20.100000000000001" customHeight="1" x14ac:dyDescent="0.25">
      <c r="A97" s="47">
        <v>96</v>
      </c>
      <c r="B97" s="1" t="s">
        <v>66</v>
      </c>
      <c r="C97" s="2" t="s">
        <v>209</v>
      </c>
      <c r="K97" s="14" t="s">
        <v>815</v>
      </c>
      <c r="L97" s="15">
        <v>7568</v>
      </c>
      <c r="M97" s="15">
        <v>18.463000000000001</v>
      </c>
      <c r="N97" s="15">
        <v>2.92</v>
      </c>
      <c r="O97" s="49"/>
      <c r="P97" s="15" t="s">
        <v>543</v>
      </c>
      <c r="Q97" s="16" t="s">
        <v>1027</v>
      </c>
    </row>
    <row r="98" spans="1:17" ht="20.100000000000001" customHeight="1" x14ac:dyDescent="0.25">
      <c r="A98" s="47">
        <v>97</v>
      </c>
      <c r="B98" s="1" t="s">
        <v>67</v>
      </c>
      <c r="C98" s="2" t="s">
        <v>210</v>
      </c>
      <c r="K98" s="14" t="s">
        <v>816</v>
      </c>
      <c r="L98" s="15">
        <v>4889</v>
      </c>
      <c r="M98" s="15">
        <v>4.5609999999999999</v>
      </c>
      <c r="N98" s="15"/>
      <c r="O98" s="49"/>
      <c r="P98" s="15" t="s">
        <v>544</v>
      </c>
      <c r="Q98" s="16" t="s">
        <v>1027</v>
      </c>
    </row>
    <row r="99" spans="1:17" ht="20.100000000000001" customHeight="1" x14ac:dyDescent="0.25">
      <c r="A99" s="47">
        <v>98</v>
      </c>
      <c r="B99" s="1" t="s">
        <v>68</v>
      </c>
      <c r="C99" s="2" t="s">
        <v>211</v>
      </c>
      <c r="K99" s="14" t="s">
        <v>817</v>
      </c>
      <c r="L99" s="15">
        <v>5963</v>
      </c>
      <c r="M99" s="15">
        <v>25.427</v>
      </c>
      <c r="N99" s="15">
        <v>5.34</v>
      </c>
      <c r="O99" s="49"/>
      <c r="P99" s="15" t="s">
        <v>545</v>
      </c>
      <c r="Q99" s="16" t="s">
        <v>1027</v>
      </c>
    </row>
    <row r="100" spans="1:17" ht="20.100000000000001" customHeight="1" x14ac:dyDescent="0.25">
      <c r="A100" s="47">
        <v>99</v>
      </c>
      <c r="B100" s="1" t="s">
        <v>69</v>
      </c>
      <c r="C100" s="2" t="s">
        <v>212</v>
      </c>
      <c r="K100" s="14" t="s">
        <v>818</v>
      </c>
      <c r="L100" s="15">
        <v>5124</v>
      </c>
      <c r="M100" s="15">
        <v>26.771000000000001</v>
      </c>
      <c r="N100" s="15">
        <v>6.42</v>
      </c>
      <c r="O100" s="49"/>
      <c r="P100" s="15" t="s">
        <v>546</v>
      </c>
      <c r="Q100" s="16" t="s">
        <v>1027</v>
      </c>
    </row>
    <row r="101" spans="1:17" ht="20.100000000000001" customHeight="1" x14ac:dyDescent="0.25">
      <c r="A101" s="47">
        <v>100</v>
      </c>
      <c r="B101" s="1" t="s">
        <v>70</v>
      </c>
      <c r="C101" s="2" t="s">
        <v>213</v>
      </c>
      <c r="K101" s="14" t="s">
        <v>819</v>
      </c>
      <c r="L101" s="15">
        <v>9304</v>
      </c>
      <c r="M101" s="15">
        <v>38.320999999999998</v>
      </c>
      <c r="N101" s="15">
        <v>8.16</v>
      </c>
      <c r="O101" s="49"/>
      <c r="P101" s="15" t="s">
        <v>547</v>
      </c>
      <c r="Q101" s="16" t="s">
        <v>1027</v>
      </c>
    </row>
    <row r="102" spans="1:17" ht="20.100000000000001" customHeight="1" x14ac:dyDescent="0.25">
      <c r="A102" s="47">
        <v>101</v>
      </c>
      <c r="B102" s="1" t="s">
        <v>71</v>
      </c>
      <c r="C102" s="2" t="s">
        <v>214</v>
      </c>
      <c r="K102" s="14" t="s">
        <v>820</v>
      </c>
      <c r="L102" s="15">
        <v>7670</v>
      </c>
      <c r="M102" s="15">
        <v>41.691000000000003</v>
      </c>
      <c r="N102" s="15">
        <v>10.54</v>
      </c>
      <c r="O102" s="49"/>
      <c r="P102" s="15" t="s">
        <v>546</v>
      </c>
      <c r="Q102" s="16" t="s">
        <v>1027</v>
      </c>
    </row>
    <row r="103" spans="1:17" ht="20.100000000000001" customHeight="1" x14ac:dyDescent="0.25">
      <c r="A103" s="47">
        <v>102</v>
      </c>
      <c r="B103" s="1" t="s">
        <v>72</v>
      </c>
      <c r="C103" s="2" t="s">
        <v>215</v>
      </c>
      <c r="K103" s="14" t="s">
        <v>821</v>
      </c>
      <c r="L103" s="15">
        <v>1248</v>
      </c>
      <c r="M103" s="15">
        <v>5.4669999999999996</v>
      </c>
      <c r="N103" s="15">
        <v>1.01</v>
      </c>
      <c r="O103" s="49"/>
      <c r="P103" s="15" t="s">
        <v>548</v>
      </c>
      <c r="Q103" s="16" t="s">
        <v>1027</v>
      </c>
    </row>
    <row r="104" spans="1:17" ht="20.100000000000001" customHeight="1" thickBot="1" x14ac:dyDescent="0.3">
      <c r="A104" s="47">
        <v>103</v>
      </c>
      <c r="B104" s="1" t="s">
        <v>73</v>
      </c>
      <c r="C104" s="2" t="s">
        <v>216</v>
      </c>
      <c r="K104" s="18" t="s">
        <v>787</v>
      </c>
      <c r="L104" s="19">
        <v>2862</v>
      </c>
      <c r="M104" s="19">
        <v>4.6440000000000001</v>
      </c>
      <c r="N104" s="19">
        <v>0.44</v>
      </c>
      <c r="O104" s="51"/>
      <c r="P104" s="19" t="s">
        <v>549</v>
      </c>
      <c r="Q104" s="20" t="s">
        <v>1027</v>
      </c>
    </row>
    <row r="105" spans="1:17" ht="20.100000000000001" customHeight="1" x14ac:dyDescent="0.25">
      <c r="A105" s="47">
        <v>104</v>
      </c>
      <c r="B105" s="1" t="s">
        <v>218</v>
      </c>
      <c r="C105" s="2" t="s">
        <v>219</v>
      </c>
    </row>
    <row r="106" spans="1:17" ht="20.100000000000001" customHeight="1" x14ac:dyDescent="0.25">
      <c r="A106" s="47">
        <v>105</v>
      </c>
      <c r="B106" s="1" t="s">
        <v>220</v>
      </c>
      <c r="C106" s="2" t="s">
        <v>221</v>
      </c>
    </row>
    <row r="107" spans="1:17" ht="20.100000000000001" customHeight="1" x14ac:dyDescent="0.25">
      <c r="A107" s="47">
        <v>106</v>
      </c>
      <c r="B107" s="1" t="s">
        <v>222</v>
      </c>
      <c r="C107" s="2" t="s">
        <v>223</v>
      </c>
    </row>
    <row r="108" spans="1:17" ht="20.100000000000001" customHeight="1" x14ac:dyDescent="0.25">
      <c r="A108" s="47">
        <v>107</v>
      </c>
      <c r="B108" s="1" t="s">
        <v>224</v>
      </c>
      <c r="C108" s="2" t="s">
        <v>225</v>
      </c>
    </row>
    <row r="109" spans="1:17" ht="20.100000000000001" customHeight="1" x14ac:dyDescent="0.25">
      <c r="A109" s="47">
        <v>108</v>
      </c>
      <c r="B109" s="1" t="s">
        <v>226</v>
      </c>
      <c r="C109" s="2" t="s">
        <v>227</v>
      </c>
    </row>
    <row r="110" spans="1:17" ht="20.100000000000001" customHeight="1" x14ac:dyDescent="0.25">
      <c r="A110" s="47">
        <v>109</v>
      </c>
      <c r="B110" s="1" t="s">
        <v>228</v>
      </c>
      <c r="C110" s="2" t="s">
        <v>229</v>
      </c>
    </row>
    <row r="111" spans="1:17" ht="20.100000000000001" customHeight="1" x14ac:dyDescent="0.25">
      <c r="A111" s="47">
        <v>110</v>
      </c>
      <c r="B111" s="1" t="s">
        <v>230</v>
      </c>
      <c r="C111" s="2" t="s">
        <v>231</v>
      </c>
    </row>
    <row r="112" spans="1:17" ht="20.100000000000001" customHeight="1" x14ac:dyDescent="0.25">
      <c r="A112" s="47">
        <v>111</v>
      </c>
      <c r="B112" s="1" t="s">
        <v>232</v>
      </c>
      <c r="C112" s="2" t="s">
        <v>233</v>
      </c>
    </row>
    <row r="113" spans="1:3" ht="20.100000000000001" customHeight="1" x14ac:dyDescent="0.25">
      <c r="A113" s="47">
        <v>112</v>
      </c>
      <c r="B113" s="1" t="s">
        <v>234</v>
      </c>
      <c r="C113" s="2" t="s">
        <v>235</v>
      </c>
    </row>
    <row r="114" spans="1:3" ht="20.100000000000001" customHeight="1" x14ac:dyDescent="0.25">
      <c r="A114" s="47">
        <v>113</v>
      </c>
      <c r="B114" s="1" t="s">
        <v>236</v>
      </c>
      <c r="C114" s="2" t="s">
        <v>237</v>
      </c>
    </row>
    <row r="115" spans="1:3" ht="20.100000000000001" customHeight="1" x14ac:dyDescent="0.25">
      <c r="A115" s="47">
        <v>114</v>
      </c>
      <c r="B115" s="1" t="s">
        <v>238</v>
      </c>
      <c r="C115" s="2" t="s">
        <v>239</v>
      </c>
    </row>
    <row r="116" spans="1:3" ht="20.100000000000001" customHeight="1" x14ac:dyDescent="0.25">
      <c r="A116" s="47">
        <v>115</v>
      </c>
      <c r="B116" s="1" t="s">
        <v>240</v>
      </c>
      <c r="C116" s="2" t="s">
        <v>241</v>
      </c>
    </row>
    <row r="117" spans="1:3" ht="20.100000000000001" customHeight="1" x14ac:dyDescent="0.25">
      <c r="A117" s="47">
        <v>116</v>
      </c>
      <c r="B117" s="1" t="s">
        <v>242</v>
      </c>
      <c r="C117" s="2" t="s">
        <v>243</v>
      </c>
    </row>
    <row r="118" spans="1:3" ht="20.100000000000001" customHeight="1" x14ac:dyDescent="0.25">
      <c r="A118" s="47">
        <v>117</v>
      </c>
      <c r="B118" s="1" t="s">
        <v>244</v>
      </c>
      <c r="C118" s="2" t="s">
        <v>245</v>
      </c>
    </row>
    <row r="119" spans="1:3" ht="20.100000000000001" customHeight="1" thickBot="1" x14ac:dyDescent="0.3">
      <c r="A119" s="52">
        <v>118</v>
      </c>
      <c r="B119" s="53" t="s">
        <v>246</v>
      </c>
      <c r="C119" s="54" t="s">
        <v>247</v>
      </c>
    </row>
  </sheetData>
  <mergeCells count="22">
    <mergeCell ref="F40:I40"/>
    <mergeCell ref="K68:Q68"/>
    <mergeCell ref="AB1:AI1"/>
    <mergeCell ref="S1:Z1"/>
    <mergeCell ref="S39:Z39"/>
    <mergeCell ref="S43:Z43"/>
    <mergeCell ref="K3:Q3"/>
    <mergeCell ref="AB3:AI3"/>
    <mergeCell ref="S3:Z3"/>
    <mergeCell ref="K1:Q1"/>
    <mergeCell ref="E1:I1"/>
    <mergeCell ref="E3:I3"/>
    <mergeCell ref="E5:I5"/>
    <mergeCell ref="K49:Q49"/>
    <mergeCell ref="K9:Q9"/>
    <mergeCell ref="E33:I33"/>
    <mergeCell ref="F39:I39"/>
    <mergeCell ref="F34:I34"/>
    <mergeCell ref="F35:I35"/>
    <mergeCell ref="F36:I36"/>
    <mergeCell ref="F37:I37"/>
    <mergeCell ref="F38:I3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29040-2F97-4D53-851B-B6635BFF8CD1}">
  <dimension ref="A1:Z121"/>
  <sheetViews>
    <sheetView zoomScaleNormal="100" workbookViewId="0">
      <selection sqref="A1:H1"/>
    </sheetView>
  </sheetViews>
  <sheetFormatPr defaultColWidth="11.42578125" defaultRowHeight="15" x14ac:dyDescent="0.25"/>
  <cols>
    <col min="1" max="1" width="11.7109375" style="1" customWidth="1"/>
    <col min="2" max="2" width="12.7109375" style="1" customWidth="1"/>
    <col min="3" max="7" width="11.42578125" style="1"/>
    <col min="8" max="8" width="18" style="1" customWidth="1"/>
    <col min="9" max="9" width="11.42578125" style="1"/>
    <col min="10" max="10" width="12.140625" style="1" customWidth="1"/>
    <col min="11" max="11" width="17.28515625" style="1" customWidth="1"/>
    <col min="12" max="16" width="11.42578125" style="1"/>
    <col min="17" max="17" width="18.7109375" style="1" customWidth="1"/>
    <col min="18" max="18" width="11.42578125" style="1"/>
    <col min="19" max="19" width="12" style="1" customWidth="1"/>
    <col min="20" max="20" width="18.140625" style="1" customWidth="1"/>
    <col min="21" max="25" width="11.42578125" style="1"/>
    <col min="26" max="26" width="18.140625" style="1" customWidth="1"/>
    <col min="27" max="16384" width="11.42578125" style="1"/>
  </cols>
  <sheetData>
    <row r="1" spans="1:26" ht="20.100000000000001" customHeight="1" thickBot="1" x14ac:dyDescent="0.3">
      <c r="A1" s="86" t="s">
        <v>554</v>
      </c>
      <c r="B1" s="87"/>
      <c r="C1" s="87"/>
      <c r="D1" s="87"/>
      <c r="E1" s="87"/>
      <c r="F1" s="87"/>
      <c r="G1" s="87"/>
      <c r="H1" s="88"/>
      <c r="J1" s="86" t="s">
        <v>556</v>
      </c>
      <c r="K1" s="87"/>
      <c r="L1" s="87"/>
      <c r="M1" s="87"/>
      <c r="N1" s="87"/>
      <c r="O1" s="87"/>
      <c r="P1" s="87"/>
      <c r="Q1" s="88"/>
      <c r="S1" s="86" t="s">
        <v>557</v>
      </c>
      <c r="T1" s="87"/>
      <c r="U1" s="87"/>
      <c r="V1" s="87"/>
      <c r="W1" s="87"/>
      <c r="X1" s="87"/>
      <c r="Y1" s="87"/>
      <c r="Z1" s="88"/>
    </row>
    <row r="2" spans="1:26" ht="20.100000000000001" customHeight="1" thickBot="1" x14ac:dyDescent="0.3">
      <c r="A2" s="22" t="s">
        <v>75</v>
      </c>
      <c r="B2" s="22" t="s">
        <v>624</v>
      </c>
      <c r="C2" s="22" t="s">
        <v>254</v>
      </c>
      <c r="D2" s="22" t="s">
        <v>89</v>
      </c>
      <c r="E2" s="22" t="s">
        <v>91</v>
      </c>
      <c r="F2" s="22" t="s">
        <v>255</v>
      </c>
      <c r="G2" s="22" t="s">
        <v>625</v>
      </c>
      <c r="H2" s="22" t="s">
        <v>74</v>
      </c>
      <c r="J2" s="22" t="s">
        <v>75</v>
      </c>
      <c r="K2" s="1" t="s">
        <v>653</v>
      </c>
      <c r="L2" s="22" t="s">
        <v>254</v>
      </c>
      <c r="M2" s="1" t="s">
        <v>89</v>
      </c>
      <c r="N2" s="22" t="s">
        <v>91</v>
      </c>
      <c r="O2" s="1" t="s">
        <v>255</v>
      </c>
      <c r="P2" s="22" t="s">
        <v>625</v>
      </c>
      <c r="Q2" s="22" t="s">
        <v>74</v>
      </c>
      <c r="S2" s="22" t="s">
        <v>75</v>
      </c>
      <c r="T2" s="22" t="s">
        <v>653</v>
      </c>
      <c r="U2" s="22" t="s">
        <v>254</v>
      </c>
      <c r="V2" s="22" t="s">
        <v>89</v>
      </c>
      <c r="W2" s="22" t="s">
        <v>91</v>
      </c>
      <c r="X2" s="22" t="s">
        <v>255</v>
      </c>
      <c r="Y2" s="22" t="s">
        <v>625</v>
      </c>
      <c r="Z2" s="22" t="s">
        <v>74</v>
      </c>
    </row>
    <row r="3" spans="1:26" ht="20.100000000000001" customHeight="1" thickBot="1" x14ac:dyDescent="0.3">
      <c r="A3" s="86" t="s">
        <v>626</v>
      </c>
      <c r="B3" s="87"/>
      <c r="C3" s="87"/>
      <c r="D3" s="87"/>
      <c r="E3" s="87"/>
      <c r="F3" s="87"/>
      <c r="G3" s="87"/>
      <c r="H3" s="88"/>
      <c r="J3" s="86" t="s">
        <v>654</v>
      </c>
      <c r="K3" s="87"/>
      <c r="L3" s="87"/>
      <c r="M3" s="87"/>
      <c r="N3" s="87"/>
      <c r="O3" s="87"/>
      <c r="P3" s="87"/>
      <c r="Q3" s="88"/>
      <c r="S3" s="86" t="s">
        <v>654</v>
      </c>
      <c r="T3" s="87"/>
      <c r="U3" s="87"/>
      <c r="V3" s="87"/>
      <c r="W3" s="87"/>
      <c r="X3" s="87"/>
      <c r="Y3" s="87"/>
      <c r="Z3" s="88"/>
    </row>
    <row r="4" spans="1:26" ht="20.100000000000001" customHeight="1" thickBot="1" x14ac:dyDescent="0.3">
      <c r="A4" s="47" t="s">
        <v>76</v>
      </c>
      <c r="B4" s="1" t="s">
        <v>627</v>
      </c>
      <c r="C4" s="1">
        <v>43.743720000000003</v>
      </c>
      <c r="D4" s="1">
        <v>20.370560000000001</v>
      </c>
      <c r="E4" s="1">
        <v>0.30642999999999998</v>
      </c>
      <c r="F4" s="1">
        <v>-9.4177999999999998E-2</v>
      </c>
      <c r="G4" s="1">
        <v>-0.16041900000000001</v>
      </c>
      <c r="H4" s="2" t="s">
        <v>704</v>
      </c>
      <c r="J4" s="5" t="s">
        <v>357</v>
      </c>
      <c r="K4" s="3" t="s">
        <v>655</v>
      </c>
      <c r="L4" s="1">
        <v>41.892299999999999</v>
      </c>
      <c r="M4" s="1">
        <v>52.585700000000003</v>
      </c>
      <c r="N4" s="1">
        <v>-11.8437</v>
      </c>
      <c r="O4" s="1">
        <v>-3.5441910000000001</v>
      </c>
      <c r="P4" s="1">
        <v>-9.9478999999999998E-2</v>
      </c>
      <c r="Q4" s="2" t="s">
        <v>704</v>
      </c>
      <c r="S4" s="5" t="s">
        <v>720</v>
      </c>
      <c r="T4" s="3" t="s">
        <v>674</v>
      </c>
      <c r="U4" s="1">
        <v>64.94614</v>
      </c>
      <c r="V4" s="1">
        <v>87.84057</v>
      </c>
      <c r="W4" s="1">
        <v>1.8217000000000001E-2</v>
      </c>
      <c r="X4" s="1">
        <v>-4.6490000000000004E-3</v>
      </c>
      <c r="Y4" s="1">
        <v>-6.2699999999999995E-4</v>
      </c>
      <c r="Z4" s="2" t="s">
        <v>704</v>
      </c>
    </row>
    <row r="5" spans="1:26" ht="20.100000000000001" customHeight="1" thickBot="1" x14ac:dyDescent="0.3">
      <c r="A5" s="47" t="s">
        <v>77</v>
      </c>
      <c r="B5" s="1" t="s">
        <v>628</v>
      </c>
      <c r="C5" s="1">
        <v>50.723889999999997</v>
      </c>
      <c r="D5" s="1">
        <v>6.6722669999999997</v>
      </c>
      <c r="E5" s="1">
        <v>-2.5171670000000002</v>
      </c>
      <c r="F5" s="1">
        <v>10.15934</v>
      </c>
      <c r="G5" s="1">
        <v>-0.20067499999999999</v>
      </c>
      <c r="H5" s="2" t="s">
        <v>704</v>
      </c>
      <c r="J5" s="86" t="s">
        <v>656</v>
      </c>
      <c r="K5" s="87"/>
      <c r="L5" s="87"/>
      <c r="M5" s="87"/>
      <c r="N5" s="87"/>
      <c r="O5" s="87"/>
      <c r="P5" s="87"/>
      <c r="Q5" s="88"/>
      <c r="S5" s="86" t="s">
        <v>656</v>
      </c>
      <c r="T5" s="87"/>
      <c r="U5" s="87"/>
      <c r="V5" s="87"/>
      <c r="W5" s="87"/>
      <c r="X5" s="87"/>
      <c r="Y5" s="87"/>
      <c r="Z5" s="88"/>
    </row>
    <row r="6" spans="1:26" ht="20.100000000000001" customHeight="1" thickBot="1" x14ac:dyDescent="0.3">
      <c r="A6" s="47" t="s">
        <v>78</v>
      </c>
      <c r="B6" s="1" t="s">
        <v>629</v>
      </c>
      <c r="C6" s="1">
        <v>35.415970000000002</v>
      </c>
      <c r="D6" s="1">
        <v>70.034719999999993</v>
      </c>
      <c r="E6" s="1">
        <v>-91.382329999999996</v>
      </c>
      <c r="F6" s="1">
        <v>52.524259999999998</v>
      </c>
      <c r="G6" s="1">
        <v>0.15346000000000001</v>
      </c>
      <c r="H6" s="2" t="s">
        <v>704</v>
      </c>
      <c r="J6" s="5" t="s">
        <v>825</v>
      </c>
      <c r="K6" s="3" t="s">
        <v>657</v>
      </c>
      <c r="L6" s="1">
        <v>91.001999999999995</v>
      </c>
      <c r="M6" s="1">
        <v>-9.9999999999999995E-7</v>
      </c>
      <c r="N6" s="1">
        <v>1.9999999999999999E-6</v>
      </c>
      <c r="O6" s="1">
        <f>-9.04631*10^-7</f>
        <v>-9.04631E-7</v>
      </c>
      <c r="P6" s="1">
        <f>-6.887493*10^-9</f>
        <v>-6.8874930000000007E-9</v>
      </c>
      <c r="Q6" s="2" t="s">
        <v>704</v>
      </c>
      <c r="S6" s="5" t="s">
        <v>720</v>
      </c>
      <c r="T6" s="3" t="s">
        <v>675</v>
      </c>
      <c r="U6" s="1">
        <v>125.52</v>
      </c>
      <c r="V6" s="1">
        <f>1.953532*10^-9</f>
        <v>1.9535320000000002E-9</v>
      </c>
      <c r="W6" s="1">
        <f>-1.890968*10^-9</f>
        <v>-1.8909679999999999E-9</v>
      </c>
      <c r="X6" s="1">
        <f>5.936301*10^-10</f>
        <v>5.9363010000000008E-10</v>
      </c>
      <c r="Y6" s="1">
        <f>2.225549*10^-11</f>
        <v>2.225549E-11</v>
      </c>
      <c r="Z6" s="2" t="s">
        <v>704</v>
      </c>
    </row>
    <row r="7" spans="1:26" ht="20.100000000000001" customHeight="1" thickBot="1" x14ac:dyDescent="0.3">
      <c r="A7" s="47" t="s">
        <v>78</v>
      </c>
      <c r="B7" s="1" t="s">
        <v>630</v>
      </c>
      <c r="C7" s="1">
        <v>-717.3845</v>
      </c>
      <c r="D7" s="1">
        <v>1247.8610000000001</v>
      </c>
      <c r="E7" s="1">
        <v>-708.51440000000002</v>
      </c>
      <c r="F7" s="1">
        <v>141.4435</v>
      </c>
      <c r="G7" s="1">
        <v>103.6712</v>
      </c>
      <c r="H7" s="2" t="s">
        <v>704</v>
      </c>
      <c r="J7" s="5" t="s">
        <v>357</v>
      </c>
      <c r="K7" s="3" t="s">
        <v>658</v>
      </c>
      <c r="L7" s="1">
        <v>115.06</v>
      </c>
      <c r="M7" s="1">
        <v>-41.839700000000001</v>
      </c>
      <c r="N7" s="1">
        <v>-3.0800000000000001E-4</v>
      </c>
      <c r="O7" s="1">
        <v>1.13E-4</v>
      </c>
      <c r="P7" s="1">
        <v>3.9999999999999998E-6</v>
      </c>
      <c r="Q7" s="2" t="s">
        <v>704</v>
      </c>
      <c r="S7" s="86" t="s">
        <v>659</v>
      </c>
      <c r="T7" s="87"/>
      <c r="U7" s="87"/>
      <c r="V7" s="87"/>
      <c r="W7" s="87"/>
      <c r="X7" s="87"/>
      <c r="Y7" s="87"/>
      <c r="Z7" s="88"/>
    </row>
    <row r="8" spans="1:26" ht="20.100000000000001" customHeight="1" thickBot="1" x14ac:dyDescent="0.3">
      <c r="A8" s="47" t="s">
        <v>80</v>
      </c>
      <c r="B8" s="1" t="s">
        <v>631</v>
      </c>
      <c r="C8" s="1">
        <v>44.431989999999999</v>
      </c>
      <c r="D8" s="1">
        <v>27.834060000000001</v>
      </c>
      <c r="E8" s="1">
        <v>-8.2534430000000008</v>
      </c>
      <c r="F8" s="1">
        <v>3.9685959999999998</v>
      </c>
      <c r="G8" s="1">
        <v>2.9749000000000001E-2</v>
      </c>
      <c r="H8" s="2" t="s">
        <v>704</v>
      </c>
      <c r="J8" s="86" t="s">
        <v>659</v>
      </c>
      <c r="K8" s="87"/>
      <c r="L8" s="87"/>
      <c r="M8" s="87"/>
      <c r="N8" s="87"/>
      <c r="O8" s="87"/>
      <c r="P8" s="87"/>
      <c r="Q8" s="88"/>
      <c r="S8" s="5" t="s">
        <v>720</v>
      </c>
      <c r="T8" s="3" t="s">
        <v>672</v>
      </c>
      <c r="U8" s="1">
        <v>81.589259999999996</v>
      </c>
      <c r="V8" s="1">
        <v>1.3200909999999999</v>
      </c>
      <c r="W8" s="1">
        <v>-0.35666999999999999</v>
      </c>
      <c r="X8" s="1">
        <v>3.0381999999999999E-2</v>
      </c>
      <c r="Y8" s="1">
        <v>-0.91786100000000004</v>
      </c>
      <c r="Z8" s="2" t="s">
        <v>704</v>
      </c>
    </row>
    <row r="9" spans="1:26" ht="20.100000000000001" customHeight="1" thickBot="1" x14ac:dyDescent="0.3">
      <c r="A9" s="47" t="s">
        <v>80</v>
      </c>
      <c r="B9" s="1" t="s">
        <v>632</v>
      </c>
      <c r="C9" s="1">
        <v>60.862139999999997</v>
      </c>
      <c r="D9" s="1">
        <v>3.0574210000000002</v>
      </c>
      <c r="E9" s="1">
        <v>1.135405</v>
      </c>
      <c r="F9" s="1">
        <v>-0.21598700000000001</v>
      </c>
      <c r="G9" s="1">
        <v>-0.15767500000000001</v>
      </c>
      <c r="H9" s="2" t="s">
        <v>704</v>
      </c>
      <c r="J9" s="5" t="s">
        <v>825</v>
      </c>
      <c r="K9" s="3" t="s">
        <v>660</v>
      </c>
      <c r="L9" s="1">
        <v>57.214109999999998</v>
      </c>
      <c r="M9" s="1">
        <v>0.94311999999999996</v>
      </c>
      <c r="N9" s="1">
        <v>-0.30704599999999999</v>
      </c>
      <c r="O9" s="1">
        <v>3.4359000000000001E-2</v>
      </c>
      <c r="P9" s="1">
        <v>-0.59660500000000005</v>
      </c>
      <c r="Q9" s="2" t="s">
        <v>704</v>
      </c>
      <c r="S9" s="86" t="s">
        <v>663</v>
      </c>
      <c r="T9" s="87"/>
      <c r="U9" s="87"/>
      <c r="V9" s="87"/>
      <c r="W9" s="87"/>
      <c r="X9" s="87"/>
      <c r="Y9" s="87"/>
      <c r="Z9" s="88"/>
    </row>
    <row r="10" spans="1:26" ht="20.100000000000001" customHeight="1" thickBot="1" x14ac:dyDescent="0.3">
      <c r="A10" s="86" t="s">
        <v>633</v>
      </c>
      <c r="B10" s="87"/>
      <c r="C10" s="87"/>
      <c r="D10" s="87"/>
      <c r="E10" s="87"/>
      <c r="F10" s="87"/>
      <c r="G10" s="87"/>
      <c r="H10" s="88"/>
      <c r="J10" s="5" t="s">
        <v>827</v>
      </c>
      <c r="K10" s="3" t="s">
        <v>661</v>
      </c>
      <c r="L10" s="1">
        <v>76.498999999999995</v>
      </c>
      <c r="M10" s="1">
        <v>15.010429999999999</v>
      </c>
      <c r="N10" s="1">
        <v>-8.7946430000000007</v>
      </c>
      <c r="O10" s="1">
        <v>1.471627</v>
      </c>
      <c r="P10" s="1">
        <v>-0.66344000000000003</v>
      </c>
      <c r="Q10" s="2" t="s">
        <v>704</v>
      </c>
      <c r="S10" s="5" t="s">
        <v>723</v>
      </c>
      <c r="T10" s="3" t="s">
        <v>664</v>
      </c>
      <c r="U10" s="1">
        <v>71.366489999999999</v>
      </c>
      <c r="V10" s="1">
        <v>11.49274</v>
      </c>
      <c r="W10" s="1">
        <v>4.4855830000000001</v>
      </c>
      <c r="X10" s="1">
        <v>-0.91772699999999996</v>
      </c>
      <c r="Y10" s="1">
        <v>-0.47772900000000001</v>
      </c>
      <c r="Z10" s="2" t="s">
        <v>704</v>
      </c>
    </row>
    <row r="11" spans="1:26" ht="20.100000000000001" customHeight="1" thickBot="1" x14ac:dyDescent="0.3">
      <c r="A11" s="47" t="s">
        <v>76</v>
      </c>
      <c r="B11" s="1" t="s">
        <v>634</v>
      </c>
      <c r="C11" s="1">
        <v>73.180250000000001</v>
      </c>
      <c r="D11" s="1">
        <v>-9.0472319999999993</v>
      </c>
      <c r="E11" s="1">
        <v>-0.31639</v>
      </c>
      <c r="F11" s="1">
        <v>7.9587000000000005E-2</v>
      </c>
      <c r="G11" s="1">
        <v>1.3594E-2</v>
      </c>
      <c r="H11" s="2" t="s">
        <v>704</v>
      </c>
      <c r="J11" s="5" t="s">
        <v>357</v>
      </c>
      <c r="K11" s="3" t="s">
        <v>662</v>
      </c>
      <c r="L11" s="1">
        <v>37.276220000000002</v>
      </c>
      <c r="M11" s="1">
        <v>0.564079</v>
      </c>
      <c r="N11" s="1">
        <v>-3.2190000000000003E-2</v>
      </c>
      <c r="O11" s="1">
        <v>2.7490000000000001E-3</v>
      </c>
      <c r="P11" s="1">
        <v>-0.170462</v>
      </c>
      <c r="Q11" s="2" t="s">
        <v>704</v>
      </c>
      <c r="S11" s="5" t="s">
        <v>725</v>
      </c>
      <c r="T11" s="3" t="s">
        <v>676</v>
      </c>
      <c r="U11" s="1">
        <v>92.96848</v>
      </c>
      <c r="V11" s="1">
        <v>18.80574</v>
      </c>
      <c r="W11" s="1">
        <v>-6.9930120000000002</v>
      </c>
      <c r="X11" s="1">
        <v>2.0245470000000001</v>
      </c>
      <c r="Y11" s="1">
        <v>-7.6285000000000006E-2</v>
      </c>
      <c r="Z11" s="2" t="s">
        <v>704</v>
      </c>
    </row>
    <row r="12" spans="1:26" ht="20.100000000000001" customHeight="1" thickBot="1" x14ac:dyDescent="0.3">
      <c r="A12" s="47" t="s">
        <v>77</v>
      </c>
      <c r="B12" s="1" t="s">
        <v>635</v>
      </c>
      <c r="C12" s="1">
        <v>-42.447800000000001</v>
      </c>
      <c r="D12" s="1">
        <v>113.526</v>
      </c>
      <c r="E12" s="1">
        <v>-43.646599999999999</v>
      </c>
      <c r="F12" s="1">
        <v>5.89663</v>
      </c>
      <c r="G12" s="1">
        <v>39.138599999999997</v>
      </c>
      <c r="H12" s="2" t="s">
        <v>704</v>
      </c>
      <c r="J12" s="86" t="s">
        <v>663</v>
      </c>
      <c r="K12" s="87"/>
      <c r="L12" s="87"/>
      <c r="M12" s="87"/>
      <c r="N12" s="87"/>
      <c r="O12" s="87"/>
      <c r="P12" s="87"/>
      <c r="Q12" s="88"/>
      <c r="S12" s="5" t="s">
        <v>729</v>
      </c>
      <c r="T12" s="3" t="s">
        <v>677</v>
      </c>
      <c r="U12" s="1">
        <v>73.668520000000001</v>
      </c>
      <c r="V12" s="1">
        <v>22.540089999999999</v>
      </c>
      <c r="W12" s="1">
        <v>-10.12172</v>
      </c>
      <c r="X12" s="1">
        <v>1.4661999999999999</v>
      </c>
      <c r="Y12" s="1">
        <v>-0.25264799999999998</v>
      </c>
      <c r="Z12" s="2" t="s">
        <v>704</v>
      </c>
    </row>
    <row r="13" spans="1:26" ht="20.100000000000001" customHeight="1" x14ac:dyDescent="0.25">
      <c r="A13" s="47" t="s">
        <v>78</v>
      </c>
      <c r="B13" s="1" t="s">
        <v>636</v>
      </c>
      <c r="C13" s="1">
        <v>73.596980000000002</v>
      </c>
      <c r="D13" s="1">
        <v>0</v>
      </c>
      <c r="E13" s="1">
        <v>0</v>
      </c>
      <c r="F13" s="1">
        <v>0</v>
      </c>
      <c r="G13" s="1">
        <v>0</v>
      </c>
      <c r="H13" s="2" t="s">
        <v>704</v>
      </c>
      <c r="J13" s="5" t="s">
        <v>834</v>
      </c>
      <c r="K13" s="3" t="s">
        <v>400</v>
      </c>
      <c r="L13" s="1">
        <v>72.363950000000003</v>
      </c>
      <c r="M13" s="1">
        <v>13.688829999999999</v>
      </c>
      <c r="N13" s="1">
        <v>3.5882489999999998</v>
      </c>
      <c r="O13" s="1">
        <v>-3.5436679999999998</v>
      </c>
      <c r="P13" s="1">
        <v>-0.35956500000000002</v>
      </c>
      <c r="Q13" s="2" t="s">
        <v>704</v>
      </c>
      <c r="S13" s="5" t="s">
        <v>731</v>
      </c>
      <c r="T13" s="3" t="s">
        <v>678</v>
      </c>
      <c r="U13" s="1">
        <v>979.11040000000003</v>
      </c>
      <c r="V13" s="1">
        <v>-4704.3639999999996</v>
      </c>
      <c r="W13" s="1">
        <v>9295.1740000000009</v>
      </c>
      <c r="X13" s="1">
        <v>-6246.9629999999997</v>
      </c>
      <c r="Y13" s="1">
        <v>-12.49577</v>
      </c>
      <c r="Z13" s="2" t="s">
        <v>704</v>
      </c>
    </row>
    <row r="14" spans="1:26" ht="20.100000000000001" customHeight="1" thickBot="1" x14ac:dyDescent="0.3">
      <c r="A14" s="47" t="s">
        <v>80</v>
      </c>
      <c r="B14" s="1" t="s">
        <v>637</v>
      </c>
      <c r="C14" s="1">
        <v>77.403999999999996</v>
      </c>
      <c r="D14" s="1">
        <f>-2.657083*10^-10</f>
        <v>-2.6570830000000003E-10</v>
      </c>
      <c r="E14" s="1">
        <f>1.483203*10^-10</f>
        <v>1.483203E-10</v>
      </c>
      <c r="F14" s="1">
        <f>-2.568595*10^-11</f>
        <v>-2.5685949999999999E-11</v>
      </c>
      <c r="G14" s="1">
        <f>-7.771614*10^-12</f>
        <v>-7.7716139999999989E-12</v>
      </c>
      <c r="H14" s="2" t="s">
        <v>704</v>
      </c>
      <c r="J14" s="5" t="s">
        <v>836</v>
      </c>
      <c r="K14" s="3" t="s">
        <v>664</v>
      </c>
      <c r="L14" s="1">
        <v>97.327789999999993</v>
      </c>
      <c r="M14" s="1">
        <v>18.221109999999999</v>
      </c>
      <c r="N14" s="1">
        <v>-2.8485179999999999</v>
      </c>
      <c r="O14" s="1">
        <v>-0.23800399999999999</v>
      </c>
      <c r="P14" s="1">
        <v>-0.55955999999999995</v>
      </c>
      <c r="Q14" s="2" t="s">
        <v>704</v>
      </c>
      <c r="S14" s="5" t="s">
        <v>732</v>
      </c>
      <c r="T14" s="3" t="s">
        <v>679</v>
      </c>
      <c r="U14" s="1">
        <v>79.309389999999993</v>
      </c>
      <c r="V14" s="1">
        <v>14.28782</v>
      </c>
      <c r="W14" s="1">
        <v>-6.293698</v>
      </c>
      <c r="X14" s="1">
        <v>1.3178639999999999</v>
      </c>
      <c r="Y14" s="1">
        <v>-0.402808</v>
      </c>
      <c r="Z14" s="2" t="s">
        <v>704</v>
      </c>
    </row>
    <row r="15" spans="1:26" ht="20.100000000000001" customHeight="1" thickBot="1" x14ac:dyDescent="0.3">
      <c r="A15" s="86" t="s">
        <v>638</v>
      </c>
      <c r="B15" s="87"/>
      <c r="C15" s="87"/>
      <c r="D15" s="87"/>
      <c r="E15" s="87"/>
      <c r="F15" s="87"/>
      <c r="G15" s="87"/>
      <c r="H15" s="88"/>
      <c r="J15" s="5" t="s">
        <v>835</v>
      </c>
      <c r="K15" s="3" t="s">
        <v>400</v>
      </c>
      <c r="L15" s="1">
        <v>125.3832</v>
      </c>
      <c r="M15" s="1">
        <v>12.593299999999999</v>
      </c>
      <c r="N15" s="1">
        <v>2.0419520000000002</v>
      </c>
      <c r="O15" s="1">
        <v>-0.931342</v>
      </c>
      <c r="P15" s="1">
        <v>-0.84584999999999999</v>
      </c>
      <c r="Q15" s="2" t="s">
        <v>704</v>
      </c>
      <c r="S15" s="5" t="s">
        <v>733</v>
      </c>
      <c r="T15" s="3" t="s">
        <v>680</v>
      </c>
      <c r="U15" s="1">
        <v>60.62323</v>
      </c>
      <c r="V15" s="1">
        <v>89.736760000000004</v>
      </c>
      <c r="W15" s="1">
        <v>-131.7843</v>
      </c>
      <c r="X15" s="1">
        <v>65.88503</v>
      </c>
      <c r="Y15" s="1">
        <v>-0.51401300000000005</v>
      </c>
      <c r="Z15" s="2" t="s">
        <v>704</v>
      </c>
    </row>
    <row r="16" spans="1:26" ht="20.100000000000001" customHeight="1" x14ac:dyDescent="0.25">
      <c r="A16" s="47" t="s">
        <v>76</v>
      </c>
      <c r="B16" s="1" t="s">
        <v>639</v>
      </c>
      <c r="C16" s="1">
        <v>37.276890000000002</v>
      </c>
      <c r="D16" s="1">
        <v>0.66818100000000002</v>
      </c>
      <c r="E16" s="1">
        <v>-2.2172999999999998E-2</v>
      </c>
      <c r="F16" s="1">
        <v>1.7110000000000001E-3</v>
      </c>
      <c r="G16" s="1">
        <v>-0.495921</v>
      </c>
      <c r="H16" s="2" t="s">
        <v>704</v>
      </c>
      <c r="J16" s="5" t="s">
        <v>837</v>
      </c>
      <c r="K16" s="3" t="s">
        <v>665</v>
      </c>
      <c r="L16" s="1">
        <v>103.1164</v>
      </c>
      <c r="M16" s="1">
        <v>75.99776</v>
      </c>
      <c r="N16" s="1">
        <v>-5.6899470000000001</v>
      </c>
      <c r="O16" s="1">
        <v>-7.1353939999999998</v>
      </c>
      <c r="P16" s="1">
        <v>0.41402299999999997</v>
      </c>
      <c r="Q16" s="2" t="s">
        <v>704</v>
      </c>
      <c r="S16" s="5" t="s">
        <v>733</v>
      </c>
      <c r="T16" s="3" t="s">
        <v>681</v>
      </c>
      <c r="U16" s="1">
        <v>143.0204</v>
      </c>
      <c r="V16" s="1">
        <v>-119.4637</v>
      </c>
      <c r="W16" s="1">
        <v>65.949460000000002</v>
      </c>
      <c r="X16" s="1">
        <v>0.32011000000000001</v>
      </c>
      <c r="Y16" s="1">
        <v>-5.7574769999999997</v>
      </c>
      <c r="Z16" s="2" t="s">
        <v>704</v>
      </c>
    </row>
    <row r="17" spans="1:26" ht="20.100000000000001" customHeight="1" thickBot="1" x14ac:dyDescent="0.3">
      <c r="A17" s="47" t="s">
        <v>77</v>
      </c>
      <c r="B17" s="1" t="s">
        <v>640</v>
      </c>
      <c r="C17" s="1">
        <v>37.298850000000002</v>
      </c>
      <c r="D17" s="1">
        <v>0.79245399999999999</v>
      </c>
      <c r="E17" s="1">
        <v>-2.7018E-2</v>
      </c>
      <c r="F17" s="1">
        <v>2.313E-3</v>
      </c>
      <c r="G17" s="1">
        <v>-0.157114</v>
      </c>
      <c r="H17" s="2" t="s">
        <v>704</v>
      </c>
      <c r="J17" s="5" t="s">
        <v>838</v>
      </c>
      <c r="K17" s="3" t="s">
        <v>398</v>
      </c>
      <c r="L17" s="1">
        <v>53.891590000000001</v>
      </c>
      <c r="M17" s="1">
        <v>343.90219999999999</v>
      </c>
      <c r="N17" s="1">
        <v>-242.47329999999999</v>
      </c>
      <c r="O17" s="1">
        <v>55.832129999999999</v>
      </c>
      <c r="P17" s="1">
        <v>1.71465</v>
      </c>
      <c r="Q17" s="2" t="s">
        <v>704</v>
      </c>
      <c r="S17" s="5" t="s">
        <v>82</v>
      </c>
      <c r="T17" s="3" t="s">
        <v>682</v>
      </c>
      <c r="U17" s="1">
        <v>75.271000000000001</v>
      </c>
      <c r="V17" s="1">
        <v>-26.83212</v>
      </c>
      <c r="W17" s="1">
        <v>25.691559999999999</v>
      </c>
      <c r="X17" s="1">
        <v>-7.3579819999999998</v>
      </c>
      <c r="Y17" s="1">
        <v>-1.847747</v>
      </c>
      <c r="Z17" s="2" t="s">
        <v>704</v>
      </c>
    </row>
    <row r="18" spans="1:26" ht="20.100000000000001" customHeight="1" thickBot="1" x14ac:dyDescent="0.3">
      <c r="A18" s="47" t="s">
        <v>78</v>
      </c>
      <c r="B18" s="1" t="s">
        <v>639</v>
      </c>
      <c r="C18" s="1">
        <v>37.37274</v>
      </c>
      <c r="D18" s="1">
        <v>0.79235299999999997</v>
      </c>
      <c r="E18" s="1">
        <v>-9.7000000000000003E-3</v>
      </c>
      <c r="F18" s="1">
        <v>8.2700000000000004E-4</v>
      </c>
      <c r="G18" s="1">
        <v>-9.9557000000000007E-2</v>
      </c>
      <c r="H18" s="2" t="s">
        <v>704</v>
      </c>
      <c r="J18" s="86" t="s">
        <v>666</v>
      </c>
      <c r="K18" s="87"/>
      <c r="L18" s="87"/>
      <c r="M18" s="87"/>
      <c r="N18" s="87"/>
      <c r="O18" s="87"/>
      <c r="P18" s="87"/>
      <c r="Q18" s="88"/>
      <c r="S18" s="5" t="s">
        <v>739</v>
      </c>
      <c r="T18" s="3" t="s">
        <v>676</v>
      </c>
      <c r="U18" s="1">
        <v>70.218819999999994</v>
      </c>
      <c r="V18" s="1">
        <v>23.361319999999999</v>
      </c>
      <c r="W18" s="1">
        <v>-14.86876</v>
      </c>
      <c r="X18" s="1">
        <v>4.0538990000000004</v>
      </c>
      <c r="Y18" s="1">
        <v>-0.366203</v>
      </c>
      <c r="Z18" s="2" t="s">
        <v>704</v>
      </c>
    </row>
    <row r="19" spans="1:26" ht="20.100000000000001" customHeight="1" thickBot="1" x14ac:dyDescent="0.3">
      <c r="A19" s="47" t="s">
        <v>80</v>
      </c>
      <c r="B19" s="1" t="s">
        <v>641</v>
      </c>
      <c r="C19" s="1">
        <v>37.400149999999996</v>
      </c>
      <c r="D19" s="1">
        <v>0.78874299999999997</v>
      </c>
      <c r="E19" s="1">
        <v>-3.4069999999999999E-3</v>
      </c>
      <c r="F19" s="1">
        <v>2.92E-4</v>
      </c>
      <c r="G19" s="1">
        <v>-6.0997999999999997E-2</v>
      </c>
      <c r="H19" s="2" t="s">
        <v>704</v>
      </c>
      <c r="J19" s="5" t="s">
        <v>834</v>
      </c>
      <c r="K19" s="3" t="s">
        <v>667</v>
      </c>
      <c r="L19" s="1">
        <v>91.001999999999995</v>
      </c>
      <c r="M19" s="1">
        <f>-3.85459*10^-9</f>
        <v>-3.8545900000000004E-9</v>
      </c>
      <c r="N19" s="1">
        <f>3.028075*10^-9</f>
        <v>3.0280750000000002E-9</v>
      </c>
      <c r="O19" s="1">
        <f>-7.572581*10^-10</f>
        <v>-7.5725809999999994E-10</v>
      </c>
      <c r="P19" s="1">
        <f>-6.459176*10^-11</f>
        <v>-6.4591760000000001E-11</v>
      </c>
      <c r="Q19" s="2" t="s">
        <v>704</v>
      </c>
      <c r="S19" s="5" t="s">
        <v>735</v>
      </c>
      <c r="T19" s="3" t="s">
        <v>683</v>
      </c>
      <c r="U19" s="1">
        <v>147.904</v>
      </c>
      <c r="V19" s="1">
        <v>1.05E-4</v>
      </c>
      <c r="W19" s="1">
        <v>-2.2000000000000001E-4</v>
      </c>
      <c r="X19" s="1">
        <v>1.4799999999999999E-4</v>
      </c>
      <c r="Y19" s="1">
        <f>1.052271*10^-7</f>
        <v>1.0522709999999999E-7</v>
      </c>
      <c r="Z19" s="2" t="s">
        <v>704</v>
      </c>
    </row>
    <row r="20" spans="1:26" ht="20.100000000000001" customHeight="1" thickBot="1" x14ac:dyDescent="0.3">
      <c r="A20" s="86" t="s">
        <v>642</v>
      </c>
      <c r="B20" s="87"/>
      <c r="C20" s="107"/>
      <c r="D20" s="107"/>
      <c r="E20" s="107"/>
      <c r="F20" s="107"/>
      <c r="G20" s="107"/>
      <c r="H20" s="108"/>
      <c r="J20" s="5" t="s">
        <v>837</v>
      </c>
      <c r="K20" s="3" t="s">
        <v>668</v>
      </c>
      <c r="L20" s="1">
        <v>146.44</v>
      </c>
      <c r="M20" s="1">
        <v>0</v>
      </c>
      <c r="N20" s="1">
        <v>0</v>
      </c>
      <c r="O20" s="1">
        <v>0</v>
      </c>
      <c r="P20" s="1">
        <v>0</v>
      </c>
      <c r="Q20" s="2" t="s">
        <v>704</v>
      </c>
      <c r="S20" s="5" t="s">
        <v>736</v>
      </c>
      <c r="T20" s="3" t="s">
        <v>684</v>
      </c>
      <c r="U20" s="1">
        <v>147.904</v>
      </c>
      <c r="V20" s="1">
        <v>0</v>
      </c>
      <c r="W20" s="1">
        <v>0</v>
      </c>
      <c r="X20" s="1">
        <v>0</v>
      </c>
      <c r="Y20" s="1">
        <v>0</v>
      </c>
      <c r="Z20" s="2" t="s">
        <v>704</v>
      </c>
    </row>
    <row r="21" spans="1:26" ht="20.100000000000001" customHeight="1" thickBot="1" x14ac:dyDescent="0.3">
      <c r="A21" s="47" t="s">
        <v>1043</v>
      </c>
      <c r="B21" s="1" t="s">
        <v>290</v>
      </c>
      <c r="C21" s="1">
        <v>-2.6667299999999998</v>
      </c>
      <c r="D21" s="1">
        <v>325.90300000000002</v>
      </c>
      <c r="E21" s="1">
        <v>-439.96100000000001</v>
      </c>
      <c r="F21" s="1">
        <v>206.43199999999999</v>
      </c>
      <c r="G21" s="1">
        <v>0.35421200000000003</v>
      </c>
      <c r="H21" s="2" t="s">
        <v>704</v>
      </c>
      <c r="J21" s="5" t="s">
        <v>838</v>
      </c>
      <c r="K21" s="3" t="s">
        <v>669</v>
      </c>
      <c r="L21" s="1">
        <v>175.72800000000001</v>
      </c>
      <c r="M21" s="1">
        <v>0</v>
      </c>
      <c r="N21" s="1">
        <v>0</v>
      </c>
      <c r="O21" s="1">
        <v>0</v>
      </c>
      <c r="P21" s="1">
        <v>0</v>
      </c>
      <c r="Q21" s="2" t="s">
        <v>704</v>
      </c>
      <c r="S21" s="5" t="s">
        <v>745</v>
      </c>
      <c r="T21" s="3" t="s">
        <v>664</v>
      </c>
      <c r="U21" s="1">
        <v>71.272350000000003</v>
      </c>
      <c r="V21" s="1">
        <v>21.940480000000001</v>
      </c>
      <c r="W21" s="1">
        <v>-3.0787999999999999E-2</v>
      </c>
      <c r="X21" s="1">
        <v>5.2599999999999999E-3</v>
      </c>
      <c r="Y21" s="1">
        <v>1.067E-3</v>
      </c>
      <c r="Z21" s="2" t="s">
        <v>704</v>
      </c>
    </row>
    <row r="22" spans="1:26" ht="20.100000000000001" customHeight="1" thickBot="1" x14ac:dyDescent="0.3">
      <c r="A22" s="47" t="s">
        <v>1044</v>
      </c>
      <c r="B22" s="1" t="s">
        <v>643</v>
      </c>
      <c r="C22" s="1">
        <v>87.295810000000003</v>
      </c>
      <c r="D22" s="1">
        <v>-35.076439999999998</v>
      </c>
      <c r="E22" s="1">
        <v>44.127809999999997</v>
      </c>
      <c r="F22" s="1">
        <v>-9.8480489999999996</v>
      </c>
      <c r="G22" s="1">
        <v>-0.67426399999999997</v>
      </c>
      <c r="H22" s="2" t="s">
        <v>704</v>
      </c>
      <c r="J22" s="86" t="s">
        <v>670</v>
      </c>
      <c r="K22" s="87"/>
      <c r="L22" s="87"/>
      <c r="M22" s="87"/>
      <c r="N22" s="87"/>
      <c r="O22" s="87"/>
      <c r="P22" s="87"/>
      <c r="Q22" s="88"/>
      <c r="S22" s="5" t="s">
        <v>747</v>
      </c>
      <c r="T22" s="3" t="s">
        <v>664</v>
      </c>
      <c r="U22" s="1">
        <v>86.581190000000007</v>
      </c>
      <c r="V22" s="1">
        <v>126.5894</v>
      </c>
      <c r="W22" s="1">
        <v>-57.096119999999999</v>
      </c>
      <c r="X22" s="1">
        <v>9.6148749999999996</v>
      </c>
      <c r="Y22" s="1">
        <v>0.924647</v>
      </c>
      <c r="Z22" s="2" t="s">
        <v>704</v>
      </c>
    </row>
    <row r="23" spans="1:26" ht="20.100000000000001" customHeight="1" x14ac:dyDescent="0.25">
      <c r="A23" s="47" t="s">
        <v>1045</v>
      </c>
      <c r="B23" s="1" t="s">
        <v>400</v>
      </c>
      <c r="C23" s="1">
        <v>54.428820000000002</v>
      </c>
      <c r="D23" s="1">
        <v>113.7676</v>
      </c>
      <c r="E23" s="1">
        <v>-177.44970000000001</v>
      </c>
      <c r="F23" s="1">
        <v>115.0826</v>
      </c>
      <c r="G23" s="1">
        <v>-3.2859999999999999E-3</v>
      </c>
      <c r="H23" s="2" t="s">
        <v>704</v>
      </c>
      <c r="J23" s="31" t="s">
        <v>834</v>
      </c>
      <c r="K23" s="32" t="s">
        <v>639</v>
      </c>
      <c r="L23" s="45">
        <v>48.505110000000002</v>
      </c>
      <c r="M23" s="45">
        <v>10.955550000000001</v>
      </c>
      <c r="N23" s="45">
        <v>-1.836087</v>
      </c>
      <c r="O23" s="45">
        <v>0.11301799999999999</v>
      </c>
      <c r="P23" s="45">
        <v>3.9990009999999998</v>
      </c>
      <c r="Q23" s="2" t="s">
        <v>704</v>
      </c>
      <c r="S23" s="5" t="s">
        <v>737</v>
      </c>
      <c r="T23" s="3" t="s">
        <v>545</v>
      </c>
      <c r="U23" s="1">
        <v>66.388360000000006</v>
      </c>
      <c r="V23" s="1">
        <v>312.33429999999998</v>
      </c>
      <c r="W23" s="1">
        <v>-220.2002</v>
      </c>
      <c r="X23" s="1">
        <v>53.689509999999999</v>
      </c>
      <c r="Y23" s="1">
        <v>1.269736</v>
      </c>
      <c r="Z23" s="2" t="s">
        <v>704</v>
      </c>
    </row>
    <row r="24" spans="1:26" ht="20.100000000000001" customHeight="1" x14ac:dyDescent="0.25">
      <c r="A24" s="47" t="s">
        <v>1045</v>
      </c>
      <c r="B24" s="1" t="s">
        <v>644</v>
      </c>
      <c r="C24" s="1">
        <v>123.01</v>
      </c>
      <c r="D24" s="1">
        <v>-6.0000000000000002E-6</v>
      </c>
      <c r="E24" s="1">
        <v>3.0000000000000001E-6</v>
      </c>
      <c r="F24" s="1">
        <f>-5.560327*10^-7</f>
        <v>-5.5603269999999998E-7</v>
      </c>
      <c r="G24" s="1">
        <f>-8.034954*10^-7</f>
        <v>-8.0349540000000006E-7</v>
      </c>
      <c r="H24" s="2" t="s">
        <v>704</v>
      </c>
      <c r="J24" s="5" t="s">
        <v>836</v>
      </c>
      <c r="K24" s="3" t="s">
        <v>400</v>
      </c>
      <c r="L24" s="1">
        <v>72.574830000000006</v>
      </c>
      <c r="M24" s="1">
        <v>28.114139999999999</v>
      </c>
      <c r="N24" s="1">
        <v>-16.825199999999999</v>
      </c>
      <c r="O24" s="1">
        <v>2.9257680000000001</v>
      </c>
      <c r="P24" s="1">
        <v>-0.31204599999999999</v>
      </c>
      <c r="Q24" s="2" t="s">
        <v>704</v>
      </c>
      <c r="S24" s="5" t="s">
        <v>1011</v>
      </c>
      <c r="T24" s="3" t="s">
        <v>348</v>
      </c>
      <c r="U24" s="1">
        <v>125.536</v>
      </c>
      <c r="V24" s="1">
        <v>167.28200000000001</v>
      </c>
      <c r="W24" s="1">
        <v>0.13848199999999999</v>
      </c>
      <c r="X24" s="1">
        <v>-8.4928000000000003E-2</v>
      </c>
      <c r="Y24" s="1">
        <v>-2.5599999999999999E-4</v>
      </c>
      <c r="Z24" s="2" t="s">
        <v>704</v>
      </c>
    </row>
    <row r="25" spans="1:26" ht="20.100000000000001" customHeight="1" x14ac:dyDescent="0.25">
      <c r="A25" s="47" t="s">
        <v>1046</v>
      </c>
      <c r="B25" s="1" t="s">
        <v>645</v>
      </c>
      <c r="C25" s="1">
        <v>49.8765</v>
      </c>
      <c r="D25" s="1">
        <v>101.446</v>
      </c>
      <c r="E25" s="1">
        <v>-123.107</v>
      </c>
      <c r="F25" s="1">
        <v>60.944800000000001</v>
      </c>
      <c r="G25" s="1">
        <v>0.39097900000000002</v>
      </c>
      <c r="H25" s="2" t="s">
        <v>704</v>
      </c>
      <c r="J25" s="5" t="s">
        <v>836</v>
      </c>
      <c r="K25" s="3" t="s">
        <v>662</v>
      </c>
      <c r="L25" s="1">
        <v>92.514520000000005</v>
      </c>
      <c r="M25" s="1">
        <v>-2.9960710000000002</v>
      </c>
      <c r="N25" s="1">
        <v>0.50472399999999995</v>
      </c>
      <c r="O25" s="1">
        <v>-3.0851E-2</v>
      </c>
      <c r="P25" s="1">
        <v>-3.5451130000000002</v>
      </c>
      <c r="Q25" s="2" t="s">
        <v>704</v>
      </c>
      <c r="S25" s="5" t="s">
        <v>1011</v>
      </c>
      <c r="T25" s="3" t="s">
        <v>685</v>
      </c>
      <c r="U25" s="1">
        <v>115.605</v>
      </c>
      <c r="V25" s="1">
        <v>408.90699999999998</v>
      </c>
      <c r="W25" s="1">
        <v>-436.49299999999999</v>
      </c>
      <c r="X25" s="1">
        <v>151.452</v>
      </c>
      <c r="Y25" s="1">
        <v>-5.1667899999999998</v>
      </c>
      <c r="Z25" s="2" t="s">
        <v>704</v>
      </c>
    </row>
    <row r="26" spans="1:26" ht="20.100000000000001" customHeight="1" thickBot="1" x14ac:dyDescent="0.3">
      <c r="A26" s="47" t="s">
        <v>1046</v>
      </c>
      <c r="B26" s="1" t="s">
        <v>295</v>
      </c>
      <c r="C26" s="1">
        <v>177.12799999999999</v>
      </c>
      <c r="D26" s="1">
        <v>-106.57599999999999</v>
      </c>
      <c r="E26" s="1">
        <v>77.387200000000007</v>
      </c>
      <c r="F26" s="1">
        <v>-19.519500000000001</v>
      </c>
      <c r="G26" s="1">
        <v>-4.4614000000000003</v>
      </c>
      <c r="H26" s="2" t="s">
        <v>704</v>
      </c>
      <c r="J26" s="5" t="s">
        <v>835</v>
      </c>
      <c r="K26" s="3" t="s">
        <v>671</v>
      </c>
      <c r="L26" s="1">
        <v>107.37609999999999</v>
      </c>
      <c r="M26" s="1">
        <v>0.60804800000000003</v>
      </c>
      <c r="N26" s="1">
        <v>-0.164909</v>
      </c>
      <c r="O26" s="1">
        <v>1.4079E-2</v>
      </c>
      <c r="P26" s="1">
        <v>-0.83851500000000001</v>
      </c>
      <c r="Q26" s="2" t="s">
        <v>704</v>
      </c>
      <c r="S26" s="9" t="s">
        <v>1012</v>
      </c>
      <c r="T26" s="10" t="s">
        <v>686</v>
      </c>
      <c r="U26" s="53">
        <v>188.28039999999999</v>
      </c>
      <c r="V26" s="53">
        <f>4.267471*10^-8</f>
        <v>4.2674709999999997E-8</v>
      </c>
      <c r="W26" s="53">
        <f>-4.151579*10^-8</f>
        <v>-4.1515789999999999E-8</v>
      </c>
      <c r="X26" s="53">
        <f>1.312077*10^-8</f>
        <v>1.312077E-8</v>
      </c>
      <c r="Y26" s="53">
        <f>4.868251*10^-10</f>
        <v>4.8682510000000005E-10</v>
      </c>
      <c r="Z26" s="2" t="s">
        <v>704</v>
      </c>
    </row>
    <row r="27" spans="1:26" ht="20.100000000000001" customHeight="1" thickBot="1" x14ac:dyDescent="0.3">
      <c r="A27" s="86" t="s">
        <v>646</v>
      </c>
      <c r="B27" s="87"/>
      <c r="C27" s="107"/>
      <c r="D27" s="107"/>
      <c r="E27" s="107"/>
      <c r="F27" s="107"/>
      <c r="G27" s="107"/>
      <c r="H27" s="108"/>
      <c r="J27" s="5" t="s">
        <v>837</v>
      </c>
      <c r="K27" s="3" t="s">
        <v>672</v>
      </c>
      <c r="L27" s="1">
        <v>107.8815</v>
      </c>
      <c r="M27" s="1">
        <v>-0.64789699999999995</v>
      </c>
      <c r="N27" s="1">
        <v>0.62900599999999995</v>
      </c>
      <c r="O27" s="1">
        <v>-6.8403000000000005E-2</v>
      </c>
      <c r="P27" s="1">
        <v>-0.86648099999999995</v>
      </c>
      <c r="Q27" s="2" t="s">
        <v>704</v>
      </c>
      <c r="S27" s="86" t="s">
        <v>666</v>
      </c>
      <c r="T27" s="87"/>
      <c r="U27" s="87"/>
      <c r="V27" s="87"/>
      <c r="W27" s="87"/>
      <c r="X27" s="87"/>
      <c r="Y27" s="87"/>
      <c r="Z27" s="88"/>
    </row>
    <row r="28" spans="1:26" ht="20.100000000000001" customHeight="1" thickBot="1" x14ac:dyDescent="0.3">
      <c r="A28" s="47" t="s">
        <v>1047</v>
      </c>
      <c r="B28" s="1" t="s">
        <v>647</v>
      </c>
      <c r="C28" s="1">
        <v>121.42010000000001</v>
      </c>
      <c r="D28" s="1">
        <f>-1.46471*10^-8</f>
        <v>-1.4647099999999999E-8</v>
      </c>
      <c r="E28" s="1">
        <f>1.015642*10^-8</f>
        <v>1.015642E-8</v>
      </c>
      <c r="F28" s="1">
        <f>-2.323154*10^-9</f>
        <v>-2.3231540000000002E-9</v>
      </c>
      <c r="G28" s="1">
        <f>-5.38778*10^-10</f>
        <v>-5.3877800000000006E-10</v>
      </c>
      <c r="H28" s="2" t="s">
        <v>704</v>
      </c>
      <c r="J28" s="9" t="s">
        <v>838</v>
      </c>
      <c r="K28" s="10" t="s">
        <v>673</v>
      </c>
      <c r="L28" s="53">
        <v>131.32069999999999</v>
      </c>
      <c r="M28" s="53">
        <v>1.0272859999999999</v>
      </c>
      <c r="N28" s="53">
        <v>0.40816599999999997</v>
      </c>
      <c r="O28" s="53">
        <v>-6.5771999999999997E-2</v>
      </c>
      <c r="P28" s="53">
        <v>-1.08205</v>
      </c>
      <c r="Q28" s="54" t="s">
        <v>704</v>
      </c>
      <c r="S28" s="5" t="s">
        <v>722</v>
      </c>
      <c r="T28" s="3" t="s">
        <v>400</v>
      </c>
      <c r="U28" s="1">
        <v>143.048</v>
      </c>
      <c r="V28" s="1">
        <v>7.6003619999999996</v>
      </c>
      <c r="W28" s="1">
        <v>1.530575</v>
      </c>
      <c r="X28" s="1">
        <v>-0.53837599999999997</v>
      </c>
      <c r="Y28" s="1">
        <v>-2.0638E-2</v>
      </c>
      <c r="Z28" s="2" t="s">
        <v>704</v>
      </c>
    </row>
    <row r="29" spans="1:26" ht="20.100000000000001" customHeight="1" x14ac:dyDescent="0.25">
      <c r="A29" s="47" t="s">
        <v>1048</v>
      </c>
      <c r="B29" s="1" t="s">
        <v>648</v>
      </c>
      <c r="C29" s="1">
        <v>92.048000000000002</v>
      </c>
      <c r="D29" s="1">
        <v>-5.0000000000000004E-6</v>
      </c>
      <c r="E29" s="1">
        <f>4.7689*10^-7</f>
        <v>4.7688999999999998E-7</v>
      </c>
      <c r="F29" s="1">
        <f>1.13569*10^-7</f>
        <v>1.13569E-7</v>
      </c>
      <c r="G29" s="1">
        <v>-5.0000000000000004E-6</v>
      </c>
      <c r="H29" s="2" t="s">
        <v>704</v>
      </c>
      <c r="J29" s="109"/>
      <c r="K29" s="109"/>
      <c r="L29" s="109"/>
      <c r="M29" s="109"/>
      <c r="N29" s="109"/>
      <c r="O29" s="109"/>
      <c r="P29" s="109"/>
      <c r="Q29" s="109"/>
      <c r="S29" s="5" t="s">
        <v>729</v>
      </c>
      <c r="T29" s="3" t="s">
        <v>687</v>
      </c>
      <c r="U29" s="1">
        <v>102.1733</v>
      </c>
      <c r="V29" s="1">
        <f>-1.078819*10^-8</f>
        <v>-1.078819E-8</v>
      </c>
      <c r="W29" s="1">
        <f>8.424401*10^-9</f>
        <v>8.4244010000000003E-9</v>
      </c>
      <c r="X29" s="1">
        <f>-2.096737*10^-9</f>
        <v>-2.0967370000000002E-9</v>
      </c>
      <c r="Y29" s="1">
        <f>-1.846362*10^-10</f>
        <v>-1.8463620000000002E-10</v>
      </c>
      <c r="Z29" s="2" t="s">
        <v>704</v>
      </c>
    </row>
    <row r="30" spans="1:26" ht="20.100000000000001" customHeight="1" x14ac:dyDescent="0.25">
      <c r="A30" s="47" t="s">
        <v>1044</v>
      </c>
      <c r="B30" s="1" t="s">
        <v>649</v>
      </c>
      <c r="C30" s="1">
        <v>102.5331</v>
      </c>
      <c r="D30" s="1">
        <f>2.006254*10^-8</f>
        <v>2.0062540000000001E-8</v>
      </c>
      <c r="E30" s="1">
        <f>-9.234423*10^-9</f>
        <v>-9.234423000000001E-9</v>
      </c>
      <c r="F30" s="1">
        <f>1.407022*10^-9</f>
        <v>1.407022E-9</v>
      </c>
      <c r="G30" s="1">
        <f>2.609206*10^-9</f>
        <v>2.6092059999999999E-9</v>
      </c>
      <c r="H30" s="2" t="s">
        <v>704</v>
      </c>
      <c r="J30" s="33"/>
      <c r="K30" s="3"/>
      <c r="S30" s="5" t="s">
        <v>731</v>
      </c>
      <c r="T30" s="3" t="s">
        <v>688</v>
      </c>
      <c r="U30" s="1">
        <v>133.88800000000001</v>
      </c>
      <c r="V30" s="1">
        <v>0</v>
      </c>
      <c r="W30" s="1">
        <v>0</v>
      </c>
      <c r="X30" s="1">
        <v>0</v>
      </c>
      <c r="Y30" s="1">
        <v>0</v>
      </c>
      <c r="Z30" s="2" t="s">
        <v>704</v>
      </c>
    </row>
    <row r="31" spans="1:26" ht="20.100000000000001" customHeight="1" x14ac:dyDescent="0.25">
      <c r="A31" s="47" t="s">
        <v>1045</v>
      </c>
      <c r="B31" s="1" t="s">
        <v>650</v>
      </c>
      <c r="C31" s="1">
        <v>104.6</v>
      </c>
      <c r="D31" s="1">
        <f>4.193874*10^-8</f>
        <v>4.1938739999999999E-8</v>
      </c>
      <c r="E31" s="1">
        <f>-1.833062*10^-8</f>
        <v>-1.8330619999999998E-8</v>
      </c>
      <c r="F31" s="1">
        <f>2.682757*10^-9</f>
        <v>2.6827570000000002E-9</v>
      </c>
      <c r="G31" s="1">
        <f>6.96611*10^-9</f>
        <v>6.9661099999999996E-9</v>
      </c>
      <c r="H31" s="2" t="s">
        <v>704</v>
      </c>
      <c r="J31" s="33"/>
      <c r="K31" s="3"/>
      <c r="S31" s="5" t="s">
        <v>732</v>
      </c>
      <c r="T31" s="3" t="s">
        <v>452</v>
      </c>
      <c r="U31" s="1">
        <v>99.16122</v>
      </c>
      <c r="V31" s="1">
        <f>-2.977733*10^-7</f>
        <v>-2.9777330000000001E-7</v>
      </c>
      <c r="W31" s="1">
        <f>1.768564*10^-7</f>
        <v>1.768564E-7</v>
      </c>
      <c r="X31" s="1">
        <f>-3.584236*10^-8</f>
        <v>-3.584236E-8</v>
      </c>
      <c r="Y31" s="1">
        <f>-2.273792*10^-8</f>
        <v>-2.2737919999999999E-8</v>
      </c>
      <c r="Z31" s="2" t="s">
        <v>704</v>
      </c>
    </row>
    <row r="32" spans="1:26" ht="20.100000000000001" customHeight="1" thickBot="1" x14ac:dyDescent="0.3">
      <c r="A32" s="47" t="s">
        <v>1046</v>
      </c>
      <c r="B32" s="1" t="s">
        <v>651</v>
      </c>
      <c r="C32" s="1">
        <v>108.78400000000001</v>
      </c>
      <c r="D32" s="1">
        <f>-1.780557*10^-8</f>
        <v>-1.7805569999999999E-8</v>
      </c>
      <c r="E32" s="1">
        <f>7.789019*10^-9</f>
        <v>7.7890190000000006E-9</v>
      </c>
      <c r="F32" s="1">
        <f>-1.141123*10^-9</f>
        <v>-1.1411230000000002E-9</v>
      </c>
      <c r="G32" s="1">
        <f>-2.949307*10^-9</f>
        <v>-2.9493070000000003E-9</v>
      </c>
      <c r="H32" s="2" t="s">
        <v>704</v>
      </c>
      <c r="J32" s="33"/>
      <c r="K32" s="3"/>
      <c r="L32" s="55"/>
      <c r="M32" s="55"/>
      <c r="N32" s="55"/>
      <c r="O32" s="55"/>
      <c r="P32" s="55"/>
      <c r="Q32" s="55"/>
      <c r="S32" s="5" t="s">
        <v>733</v>
      </c>
      <c r="T32" s="3" t="s">
        <v>689</v>
      </c>
      <c r="U32" s="1">
        <v>101.1863</v>
      </c>
      <c r="V32" s="1">
        <v>-3.0000000000000001E-6</v>
      </c>
      <c r="W32" s="1">
        <v>1.9999999999999999E-6</v>
      </c>
      <c r="X32" s="1">
        <f>-3.684469*10^-7</f>
        <v>-3.6844689999999997E-7</v>
      </c>
      <c r="Y32" s="1">
        <f>-2.956796*10^-7</f>
        <v>-2.9567959999999999E-7</v>
      </c>
      <c r="Z32" s="2" t="s">
        <v>704</v>
      </c>
    </row>
    <row r="33" spans="1:26" ht="20.100000000000001" customHeight="1" thickBot="1" x14ac:dyDescent="0.3">
      <c r="A33" s="86" t="s">
        <v>652</v>
      </c>
      <c r="B33" s="87"/>
      <c r="C33" s="107"/>
      <c r="D33" s="107"/>
      <c r="E33" s="107"/>
      <c r="F33" s="107"/>
      <c r="G33" s="107"/>
      <c r="H33" s="108"/>
      <c r="J33" s="33"/>
      <c r="K33" s="3"/>
      <c r="S33" s="5" t="s">
        <v>82</v>
      </c>
      <c r="T33" s="3" t="s">
        <v>690</v>
      </c>
      <c r="U33" s="1">
        <v>66.944000000000003</v>
      </c>
      <c r="V33" s="1">
        <f>-3.699628*10^-10</f>
        <v>-3.6996280000000005E-10</v>
      </c>
      <c r="W33" s="1">
        <f>2.166748*10^-10</f>
        <v>2.1667480000000002E-10</v>
      </c>
      <c r="X33" s="1">
        <f>-3.90046*10^-11</f>
        <v>-3.9004599999999994E-11</v>
      </c>
      <c r="Y33" s="1">
        <f>-9.813196*10^-12</f>
        <v>-9.8131959999999995E-12</v>
      </c>
      <c r="Z33" s="2" t="s">
        <v>704</v>
      </c>
    </row>
    <row r="34" spans="1:26" ht="20.100000000000001" customHeight="1" x14ac:dyDescent="0.25">
      <c r="A34" s="47" t="s">
        <v>1047</v>
      </c>
      <c r="B34" s="1" t="s">
        <v>639</v>
      </c>
      <c r="C34" s="1">
        <v>58.386879999999998</v>
      </c>
      <c r="D34" s="1">
        <v>3.2636159999999999</v>
      </c>
      <c r="E34" s="1">
        <v>-0.86556100000000002</v>
      </c>
      <c r="F34" s="1">
        <v>7.2875999999999996E-2</v>
      </c>
      <c r="G34" s="1">
        <v>-0.72139699999999995</v>
      </c>
      <c r="H34" s="2" t="s">
        <v>704</v>
      </c>
      <c r="J34" s="33"/>
      <c r="K34" s="3"/>
      <c r="S34" s="5" t="s">
        <v>735</v>
      </c>
      <c r="T34" s="3" t="s">
        <v>691</v>
      </c>
      <c r="U34" s="1">
        <v>241.25899999999999</v>
      </c>
      <c r="V34" s="1">
        <v>-5.5248699999999999</v>
      </c>
      <c r="W34" s="1">
        <v>-85.622200000000007</v>
      </c>
      <c r="X34" s="1">
        <v>-2.6290809999999998</v>
      </c>
      <c r="Y34" s="1">
        <v>-5.2983000000000002E-2</v>
      </c>
      <c r="Z34" s="2" t="s">
        <v>704</v>
      </c>
    </row>
    <row r="35" spans="1:26" ht="20.100000000000001" customHeight="1" x14ac:dyDescent="0.25">
      <c r="A35" s="47" t="s">
        <v>1048</v>
      </c>
      <c r="B35" s="1" t="s">
        <v>640</v>
      </c>
      <c r="C35" s="1">
        <v>61.683880000000002</v>
      </c>
      <c r="D35" s="1">
        <v>0.57290300000000005</v>
      </c>
      <c r="E35" s="1">
        <v>-0.154802</v>
      </c>
      <c r="F35" s="1">
        <v>1.3186E-2</v>
      </c>
      <c r="G35" s="1">
        <v>-0.431396</v>
      </c>
      <c r="H35" s="2" t="s">
        <v>704</v>
      </c>
      <c r="J35" s="33"/>
      <c r="K35" s="3"/>
      <c r="S35" s="5" t="s">
        <v>736</v>
      </c>
      <c r="T35" s="3" t="s">
        <v>692</v>
      </c>
      <c r="U35" s="1">
        <v>242.4641</v>
      </c>
      <c r="V35" s="1">
        <v>-9.7462520000000001</v>
      </c>
      <c r="W35" s="1">
        <v>-80.212299999999999</v>
      </c>
      <c r="X35" s="1">
        <v>-5.038373</v>
      </c>
      <c r="Y35" s="1">
        <v>-8.9441000000000007E-2</v>
      </c>
      <c r="Z35" s="2" t="s">
        <v>704</v>
      </c>
    </row>
    <row r="36" spans="1:26" ht="20.100000000000001" customHeight="1" x14ac:dyDescent="0.25">
      <c r="A36" s="47" t="s">
        <v>1044</v>
      </c>
      <c r="B36" s="1" t="s">
        <v>641</v>
      </c>
      <c r="C36" s="1">
        <v>62.1755</v>
      </c>
      <c r="D36" s="1">
        <v>0.15579699999999999</v>
      </c>
      <c r="E36" s="1">
        <v>-4.2199E-2</v>
      </c>
      <c r="F36" s="1">
        <v>3.5980000000000001E-3</v>
      </c>
      <c r="G36" s="1">
        <v>-0.26005600000000001</v>
      </c>
      <c r="H36" s="2" t="s">
        <v>704</v>
      </c>
      <c r="J36" s="33"/>
      <c r="K36" s="3"/>
      <c r="S36" s="5" t="s">
        <v>737</v>
      </c>
      <c r="T36" s="3" t="s">
        <v>693</v>
      </c>
      <c r="U36" s="1">
        <v>182.00399999999999</v>
      </c>
      <c r="V36" s="1">
        <f>-2.571801*10^-9</f>
        <v>-2.5718010000000001E-9</v>
      </c>
      <c r="W36" s="1">
        <f>2.500774*10^-9</f>
        <v>2.5007739999999999E-9</v>
      </c>
      <c r="X36" s="1">
        <f>-7.915083*10^-10</f>
        <v>-7.9150830000000007E-10</v>
      </c>
      <c r="Y36" s="1">
        <f>-2.948905*10^-11</f>
        <v>-2.9489049999999994E-11</v>
      </c>
      <c r="Z36" s="2" t="s">
        <v>704</v>
      </c>
    </row>
    <row r="37" spans="1:26" ht="20.100000000000001" customHeight="1" thickBot="1" x14ac:dyDescent="0.3">
      <c r="A37" s="47" t="s">
        <v>1045</v>
      </c>
      <c r="B37" s="1" t="s">
        <v>641</v>
      </c>
      <c r="C37" s="1">
        <v>58.107810000000001</v>
      </c>
      <c r="D37" s="1">
        <v>7.9949999999999993E-2</v>
      </c>
      <c r="E37" s="1">
        <v>-2.1715000000000002E-2</v>
      </c>
      <c r="F37" s="1">
        <v>1.8550000000000001E-3</v>
      </c>
      <c r="G37" s="1">
        <v>-0.21080299999999999</v>
      </c>
      <c r="H37" s="2" t="s">
        <v>704</v>
      </c>
      <c r="J37" s="33"/>
      <c r="K37" s="3"/>
      <c r="S37" s="5" t="s">
        <v>738</v>
      </c>
      <c r="T37" s="3" t="s">
        <v>694</v>
      </c>
      <c r="U37" s="1">
        <v>200.83240000000001</v>
      </c>
      <c r="V37" s="1">
        <f>4.969755*10^-8</f>
        <v>4.9697550000000002E-8</v>
      </c>
      <c r="W37" s="1">
        <f>-4.786413*10^-8</f>
        <v>-4.7864129999999999E-8</v>
      </c>
      <c r="X37" s="1">
        <f>1.500823*10^-8</f>
        <v>1.5008230000000002E-8</v>
      </c>
      <c r="Y37" s="1">
        <f>5.837016*10^-10</f>
        <v>5.8370160000000006E-10</v>
      </c>
      <c r="Z37" s="2" t="s">
        <v>704</v>
      </c>
    </row>
    <row r="38" spans="1:26" ht="20.100000000000001" customHeight="1" thickBot="1" x14ac:dyDescent="0.3">
      <c r="A38" s="52" t="s">
        <v>1046</v>
      </c>
      <c r="B38" s="53" t="s">
        <v>641</v>
      </c>
      <c r="C38" s="53">
        <v>58.135840000000002</v>
      </c>
      <c r="D38" s="53">
        <v>5.5974999999999997E-2</v>
      </c>
      <c r="E38" s="53">
        <v>-1.5197E-2</v>
      </c>
      <c r="F38" s="53">
        <v>1.297E-3</v>
      </c>
      <c r="G38" s="53">
        <v>-0.17805099999999999</v>
      </c>
      <c r="H38" s="54" t="s">
        <v>704</v>
      </c>
      <c r="J38" s="33"/>
      <c r="K38" s="3"/>
      <c r="S38" s="86" t="s">
        <v>670</v>
      </c>
      <c r="T38" s="87"/>
      <c r="U38" s="87"/>
      <c r="V38" s="87"/>
      <c r="W38" s="87"/>
      <c r="X38" s="87"/>
      <c r="Y38" s="87"/>
      <c r="Z38" s="88"/>
    </row>
    <row r="39" spans="1:26" ht="20.100000000000001" customHeight="1" x14ac:dyDescent="0.25">
      <c r="J39" s="33"/>
      <c r="K39" s="3"/>
      <c r="S39" s="5" t="s">
        <v>723</v>
      </c>
      <c r="T39" s="3" t="s">
        <v>676</v>
      </c>
      <c r="U39" s="1">
        <v>60.462569999999999</v>
      </c>
      <c r="V39" s="1">
        <v>4.8807619999999998</v>
      </c>
      <c r="W39" s="1">
        <v>-5.0497110000000003</v>
      </c>
      <c r="X39" s="1">
        <v>2.0128439999999999</v>
      </c>
      <c r="Y39" s="1">
        <v>-0.35784899999999997</v>
      </c>
      <c r="Z39" s="2" t="s">
        <v>704</v>
      </c>
    </row>
    <row r="40" spans="1:26" ht="20.100000000000001" customHeight="1" x14ac:dyDescent="0.25">
      <c r="J40" s="33"/>
      <c r="K40" s="3"/>
      <c r="S40" s="5" t="s">
        <v>723</v>
      </c>
      <c r="T40" s="3" t="s">
        <v>672</v>
      </c>
      <c r="U40" s="1">
        <v>48.514740000000003</v>
      </c>
      <c r="V40" s="1">
        <v>10.94961</v>
      </c>
      <c r="W40" s="1">
        <v>-1.8348310000000001</v>
      </c>
      <c r="X40" s="1">
        <v>0.112929</v>
      </c>
      <c r="Y40" s="1">
        <v>3.9933649999999998</v>
      </c>
      <c r="Z40" s="2" t="s">
        <v>704</v>
      </c>
    </row>
    <row r="41" spans="1:26" ht="20.100000000000001" customHeight="1" x14ac:dyDescent="0.25">
      <c r="J41" s="33"/>
      <c r="K41" s="3"/>
      <c r="S41" s="5" t="s">
        <v>725</v>
      </c>
      <c r="T41" s="3" t="s">
        <v>671</v>
      </c>
      <c r="U41" s="1">
        <v>87.563590000000005</v>
      </c>
      <c r="V41" s="1">
        <v>-1.2775129999999999</v>
      </c>
      <c r="W41" s="1">
        <v>0.26905499999999999</v>
      </c>
      <c r="X41" s="1">
        <v>-2.1423000000000001E-2</v>
      </c>
      <c r="Y41" s="1">
        <v>-1.3149820000000001</v>
      </c>
      <c r="Z41" s="2" t="s">
        <v>704</v>
      </c>
    </row>
    <row r="42" spans="1:26" ht="20.100000000000001" customHeight="1" x14ac:dyDescent="0.25">
      <c r="J42" s="33"/>
      <c r="K42" s="3"/>
      <c r="S42" s="5" t="s">
        <v>729</v>
      </c>
      <c r="T42" s="3" t="s">
        <v>639</v>
      </c>
      <c r="U42" s="1">
        <v>57.168080000000003</v>
      </c>
      <c r="V42" s="1">
        <v>7.1509580000000001</v>
      </c>
      <c r="W42" s="1">
        <v>-1.624811</v>
      </c>
      <c r="X42" s="1">
        <v>0.108746</v>
      </c>
      <c r="Y42" s="1">
        <v>-0.110161</v>
      </c>
      <c r="Z42" s="2" t="s">
        <v>704</v>
      </c>
    </row>
    <row r="43" spans="1:26" ht="20.100000000000001" customHeight="1" x14ac:dyDescent="0.25">
      <c r="J43" s="33"/>
      <c r="K43" s="3"/>
      <c r="S43" s="5" t="s">
        <v>731</v>
      </c>
      <c r="T43" s="3" t="s">
        <v>672</v>
      </c>
      <c r="U43" s="1">
        <v>82.908050000000003</v>
      </c>
      <c r="V43" s="1">
        <v>0.202237</v>
      </c>
      <c r="W43" s="1">
        <v>-5.4913999999999998E-2</v>
      </c>
      <c r="X43" s="1">
        <v>4.692E-3</v>
      </c>
      <c r="Y43" s="1">
        <v>-0.47147800000000001</v>
      </c>
      <c r="Z43" s="2" t="s">
        <v>704</v>
      </c>
    </row>
    <row r="44" spans="1:26" ht="20.100000000000001" customHeight="1" x14ac:dyDescent="0.25">
      <c r="J44" s="33"/>
      <c r="K44" s="3"/>
      <c r="S44" s="5" t="s">
        <v>732</v>
      </c>
      <c r="T44" s="3" t="s">
        <v>639</v>
      </c>
      <c r="U44" s="1">
        <v>70.835539999999995</v>
      </c>
      <c r="V44" s="1">
        <v>-4.0800359999999998</v>
      </c>
      <c r="W44" s="1">
        <v>0.92745100000000003</v>
      </c>
      <c r="X44" s="1">
        <v>-6.4429E-2</v>
      </c>
      <c r="Y44" s="1">
        <v>-4.0829149999999998</v>
      </c>
      <c r="Z44" s="2" t="s">
        <v>704</v>
      </c>
    </row>
    <row r="45" spans="1:26" ht="20.100000000000001" customHeight="1" x14ac:dyDescent="0.25">
      <c r="J45" s="33"/>
      <c r="K45" s="3"/>
      <c r="S45" s="5" t="s">
        <v>733</v>
      </c>
      <c r="T45" s="3" t="s">
        <v>695</v>
      </c>
      <c r="U45" s="1">
        <v>64.922290000000004</v>
      </c>
      <c r="V45" s="1">
        <v>1.463619</v>
      </c>
      <c r="W45" s="1">
        <v>-0.40789199999999998</v>
      </c>
      <c r="X45" s="1">
        <v>3.7984999999999998E-2</v>
      </c>
      <c r="Y45" s="1">
        <v>-0.67427300000000001</v>
      </c>
      <c r="Z45" s="2" t="s">
        <v>704</v>
      </c>
    </row>
    <row r="46" spans="1:26" ht="20.100000000000001" customHeight="1" x14ac:dyDescent="0.25">
      <c r="J46" s="33"/>
      <c r="K46" s="3"/>
      <c r="S46" s="5" t="s">
        <v>82</v>
      </c>
      <c r="T46" s="3" t="s">
        <v>641</v>
      </c>
      <c r="U46" s="1">
        <v>37.228729999999999</v>
      </c>
      <c r="V46" s="1">
        <v>0.62697700000000001</v>
      </c>
      <c r="W46" s="1">
        <v>-4.3033000000000002E-2</v>
      </c>
      <c r="X46" s="1">
        <v>3.669E-3</v>
      </c>
      <c r="Y46" s="1">
        <v>-0.19405</v>
      </c>
      <c r="Z46" s="2" t="s">
        <v>704</v>
      </c>
    </row>
    <row r="47" spans="1:26" ht="20.100000000000001" customHeight="1" x14ac:dyDescent="0.25">
      <c r="J47" s="33"/>
      <c r="K47" s="3"/>
      <c r="S47" s="5" t="s">
        <v>735</v>
      </c>
      <c r="T47" s="3" t="s">
        <v>660</v>
      </c>
      <c r="U47" s="1">
        <v>131.89400000000001</v>
      </c>
      <c r="V47" s="1">
        <v>0.99097999999999997</v>
      </c>
      <c r="W47" s="1">
        <v>-0.27264699999999997</v>
      </c>
      <c r="X47" s="1">
        <v>2.3519999999999999E-2</v>
      </c>
      <c r="Y47" s="1">
        <v>-1.186221</v>
      </c>
      <c r="Z47" s="2" t="s">
        <v>704</v>
      </c>
    </row>
    <row r="48" spans="1:26" ht="20.100000000000001" customHeight="1" x14ac:dyDescent="0.25">
      <c r="J48" s="33"/>
      <c r="K48" s="3"/>
      <c r="S48" s="5" t="s">
        <v>736</v>
      </c>
      <c r="T48" s="3" t="s">
        <v>660</v>
      </c>
      <c r="U48" s="1">
        <v>132.09889999999999</v>
      </c>
      <c r="V48" s="1">
        <v>0.79668399999999995</v>
      </c>
      <c r="W48" s="1">
        <v>-0.21609900000000001</v>
      </c>
      <c r="X48" s="1">
        <v>1.8454000000000002E-2</v>
      </c>
      <c r="Y48" s="1">
        <v>-1.0970629999999999</v>
      </c>
      <c r="Z48" s="2" t="s">
        <v>704</v>
      </c>
    </row>
    <row r="49" spans="10:26" ht="20.100000000000001" customHeight="1" x14ac:dyDescent="0.25">
      <c r="J49" s="33"/>
      <c r="K49" s="3"/>
      <c r="S49" s="5" t="s">
        <v>745</v>
      </c>
      <c r="T49" s="3" t="s">
        <v>696</v>
      </c>
      <c r="U49" s="1">
        <v>60.84122</v>
      </c>
      <c r="V49" s="1">
        <v>3.8854350000000002</v>
      </c>
      <c r="W49" s="1">
        <v>-4.7727719999999998</v>
      </c>
      <c r="X49" s="1">
        <v>2.6432669999999998</v>
      </c>
      <c r="Y49" s="1">
        <v>-0.31954300000000002</v>
      </c>
      <c r="Z49" s="2" t="s">
        <v>704</v>
      </c>
    </row>
    <row r="50" spans="10:26" ht="20.100000000000001" customHeight="1" x14ac:dyDescent="0.25">
      <c r="J50" s="109"/>
      <c r="K50" s="109"/>
      <c r="L50" s="109"/>
      <c r="M50" s="109"/>
      <c r="N50" s="109"/>
      <c r="O50" s="109"/>
      <c r="P50" s="109"/>
      <c r="Q50" s="109"/>
      <c r="S50" s="5" t="s">
        <v>745</v>
      </c>
      <c r="T50" s="3" t="s">
        <v>697</v>
      </c>
      <c r="U50" s="1">
        <v>34.569130000000001</v>
      </c>
      <c r="V50" s="1">
        <v>25.606999999999999</v>
      </c>
      <c r="W50" s="1">
        <v>-5.7114950000000002</v>
      </c>
      <c r="X50" s="1">
        <v>0.39537299999999997</v>
      </c>
      <c r="Y50" s="1">
        <v>6.9442680000000001</v>
      </c>
      <c r="Z50" s="2" t="s">
        <v>704</v>
      </c>
    </row>
    <row r="51" spans="10:26" ht="20.100000000000001" customHeight="1" x14ac:dyDescent="0.25">
      <c r="J51" s="3"/>
      <c r="K51" s="3"/>
      <c r="S51" s="5" t="s">
        <v>747</v>
      </c>
      <c r="T51" s="3" t="s">
        <v>671</v>
      </c>
      <c r="U51" s="1">
        <v>108.1146</v>
      </c>
      <c r="V51" s="1">
        <v>-0.86741900000000005</v>
      </c>
      <c r="W51" s="1">
        <v>0.66070799999999996</v>
      </c>
      <c r="X51" s="1">
        <v>-6.8571999999999994E-2</v>
      </c>
      <c r="Y51" s="1">
        <v>-0.814558</v>
      </c>
      <c r="Z51" s="2" t="s">
        <v>704</v>
      </c>
    </row>
    <row r="52" spans="10:26" ht="20.100000000000001" customHeight="1" x14ac:dyDescent="0.25">
      <c r="J52" s="3"/>
      <c r="K52" s="3"/>
      <c r="S52" s="5" t="s">
        <v>737</v>
      </c>
      <c r="T52" s="3" t="s">
        <v>672</v>
      </c>
      <c r="U52" s="1">
        <v>131.39769999999999</v>
      </c>
      <c r="V52" s="1">
        <v>0.96206100000000006</v>
      </c>
      <c r="W52" s="1">
        <v>0.42579299999999998</v>
      </c>
      <c r="X52" s="1">
        <v>-6.7272999999999999E-2</v>
      </c>
      <c r="Y52" s="1">
        <v>-1.0191730000000001</v>
      </c>
      <c r="Z52" s="2" t="s">
        <v>704</v>
      </c>
    </row>
    <row r="53" spans="10:26" ht="20.100000000000001" customHeight="1" thickBot="1" x14ac:dyDescent="0.3">
      <c r="J53" s="3"/>
      <c r="K53" s="3"/>
      <c r="L53" s="55"/>
      <c r="M53" s="55"/>
      <c r="N53" s="55"/>
      <c r="O53" s="55"/>
      <c r="P53" s="55"/>
      <c r="Q53" s="55"/>
      <c r="S53" s="9" t="s">
        <v>738</v>
      </c>
      <c r="T53" s="10" t="s">
        <v>672</v>
      </c>
      <c r="U53" s="53">
        <v>157.26070000000001</v>
      </c>
      <c r="V53" s="53">
        <v>0.61088100000000001</v>
      </c>
      <c r="W53" s="53">
        <v>-0.16585800000000001</v>
      </c>
      <c r="X53" s="53">
        <v>1.4171E-2</v>
      </c>
      <c r="Y53" s="53">
        <v>-1.2101900000000001</v>
      </c>
      <c r="Z53" s="54" t="s">
        <v>704</v>
      </c>
    </row>
    <row r="54" spans="10:26" ht="17.45" customHeight="1" x14ac:dyDescent="0.25">
      <c r="J54" s="3"/>
      <c r="K54" s="3"/>
    </row>
    <row r="55" spans="10:26" ht="17.45" customHeight="1" x14ac:dyDescent="0.25">
      <c r="J55" s="3"/>
      <c r="K55" s="3"/>
    </row>
    <row r="56" spans="10:26" ht="17.45" customHeight="1" x14ac:dyDescent="0.25">
      <c r="J56" s="3"/>
      <c r="K56" s="3"/>
    </row>
    <row r="57" spans="10:26" ht="17.45" customHeight="1" x14ac:dyDescent="0.25">
      <c r="J57" s="3"/>
      <c r="K57" s="3"/>
    </row>
    <row r="58" spans="10:26" ht="17.45" customHeight="1" x14ac:dyDescent="0.25">
      <c r="J58" s="3"/>
      <c r="K58" s="3"/>
    </row>
    <row r="59" spans="10:26" ht="17.45" customHeight="1" x14ac:dyDescent="0.25">
      <c r="J59" s="3"/>
      <c r="K59" s="3"/>
    </row>
    <row r="60" spans="10:26" ht="17.45" customHeight="1" x14ac:dyDescent="0.25">
      <c r="J60" s="3"/>
      <c r="K60" s="3"/>
    </row>
    <row r="61" spans="10:26" ht="17.45" customHeight="1" x14ac:dyDescent="0.25">
      <c r="J61" s="3"/>
      <c r="K61" s="3"/>
    </row>
    <row r="62" spans="10:26" ht="17.45" customHeight="1" x14ac:dyDescent="0.25">
      <c r="J62" s="3"/>
      <c r="K62" s="3"/>
    </row>
    <row r="63" spans="10:26" ht="17.45" customHeight="1" x14ac:dyDescent="0.25">
      <c r="J63" s="3"/>
      <c r="K63" s="3"/>
    </row>
    <row r="64" spans="10:26" ht="17.45" customHeight="1" x14ac:dyDescent="0.25">
      <c r="J64" s="3"/>
      <c r="K64" s="3"/>
    </row>
    <row r="65" spans="10:17" ht="17.45" customHeight="1" x14ac:dyDescent="0.25">
      <c r="J65" s="3"/>
      <c r="K65" s="3"/>
    </row>
    <row r="66" spans="10:17" ht="17.45" customHeight="1" x14ac:dyDescent="0.25">
      <c r="J66" s="3"/>
      <c r="K66" s="3"/>
    </row>
    <row r="67" spans="10:17" ht="17.45" customHeight="1" x14ac:dyDescent="0.25">
      <c r="J67" s="3"/>
      <c r="K67" s="3"/>
    </row>
    <row r="68" spans="10:17" ht="17.45" customHeight="1" x14ac:dyDescent="0.25">
      <c r="J68" s="3"/>
      <c r="K68" s="3"/>
    </row>
    <row r="69" spans="10:17" ht="17.45" customHeight="1" x14ac:dyDescent="0.25">
      <c r="J69" s="3"/>
      <c r="K69" s="3"/>
    </row>
    <row r="70" spans="10:17" ht="17.45" customHeight="1" x14ac:dyDescent="0.25">
      <c r="J70" s="3"/>
      <c r="K70" s="3"/>
    </row>
    <row r="71" spans="10:17" ht="17.45" customHeight="1" x14ac:dyDescent="0.25">
      <c r="J71" s="109"/>
      <c r="K71" s="109"/>
      <c r="L71" s="109"/>
      <c r="M71" s="109"/>
      <c r="N71" s="109"/>
      <c r="O71" s="109"/>
      <c r="P71" s="109"/>
      <c r="Q71" s="109"/>
    </row>
    <row r="72" spans="10:17" ht="17.45" customHeight="1" x14ac:dyDescent="0.25">
      <c r="J72" s="3"/>
      <c r="K72" s="3"/>
    </row>
    <row r="73" spans="10:17" ht="17.45" customHeight="1" x14ac:dyDescent="0.25">
      <c r="J73" s="3"/>
      <c r="K73" s="3"/>
    </row>
    <row r="74" spans="10:17" ht="17.45" customHeight="1" x14ac:dyDescent="0.25">
      <c r="J74" s="3"/>
      <c r="K74" s="3"/>
      <c r="L74" s="55"/>
      <c r="M74" s="55"/>
      <c r="N74" s="55"/>
      <c r="O74" s="55"/>
      <c r="P74" s="55"/>
      <c r="Q74" s="55"/>
    </row>
    <row r="75" spans="10:17" ht="17.45" customHeight="1" x14ac:dyDescent="0.25">
      <c r="J75" s="3"/>
      <c r="K75" s="3"/>
    </row>
    <row r="76" spans="10:17" ht="17.45" customHeight="1" x14ac:dyDescent="0.25">
      <c r="J76" s="3"/>
      <c r="K76" s="3"/>
    </row>
    <row r="77" spans="10:17" ht="17.45" customHeight="1" x14ac:dyDescent="0.25">
      <c r="J77" s="3"/>
      <c r="K77" s="3"/>
    </row>
    <row r="78" spans="10:17" ht="17.45" customHeight="1" x14ac:dyDescent="0.25">
      <c r="J78" s="3"/>
      <c r="K78" s="3"/>
    </row>
    <row r="79" spans="10:17" ht="17.45" customHeight="1" x14ac:dyDescent="0.25">
      <c r="J79" s="3"/>
      <c r="K79" s="3"/>
    </row>
    <row r="80" spans="10:17" ht="17.45" customHeight="1" x14ac:dyDescent="0.25">
      <c r="J80" s="3"/>
      <c r="K80" s="3"/>
    </row>
    <row r="81" spans="10:11" ht="17.45" customHeight="1" x14ac:dyDescent="0.25">
      <c r="J81" s="3"/>
      <c r="K81" s="3"/>
    </row>
    <row r="82" spans="10:11" ht="17.45" customHeight="1" x14ac:dyDescent="0.25">
      <c r="J82" s="3"/>
      <c r="K82" s="3"/>
    </row>
    <row r="83" spans="10:11" ht="17.45" customHeight="1" x14ac:dyDescent="0.25">
      <c r="J83" s="3"/>
      <c r="K83" s="3"/>
    </row>
    <row r="84" spans="10:11" ht="17.45" customHeight="1" x14ac:dyDescent="0.25">
      <c r="J84" s="3"/>
      <c r="K84" s="3"/>
    </row>
    <row r="85" spans="10:11" ht="17.45" customHeight="1" x14ac:dyDescent="0.25">
      <c r="J85" s="3"/>
      <c r="K85" s="3"/>
    </row>
    <row r="86" spans="10:11" ht="17.45" customHeight="1" x14ac:dyDescent="0.25">
      <c r="J86" s="3"/>
      <c r="K86" s="3"/>
    </row>
    <row r="87" spans="10:11" ht="17.45" customHeight="1" x14ac:dyDescent="0.25">
      <c r="J87" s="3"/>
      <c r="K87" s="3"/>
    </row>
    <row r="88" spans="10:11" ht="17.45" customHeight="1" x14ac:dyDescent="0.25">
      <c r="J88" s="3"/>
      <c r="K88" s="3"/>
    </row>
    <row r="89" spans="10:11" ht="17.45" customHeight="1" x14ac:dyDescent="0.25">
      <c r="J89" s="3"/>
      <c r="K89" s="3"/>
    </row>
    <row r="90" spans="10:11" ht="17.45" customHeight="1" x14ac:dyDescent="0.25">
      <c r="J90" s="3"/>
      <c r="K90" s="3"/>
    </row>
    <row r="91" spans="10:11" ht="17.45" customHeight="1" x14ac:dyDescent="0.25">
      <c r="J91" s="3"/>
      <c r="K91" s="3"/>
    </row>
    <row r="92" spans="10:11" ht="17.45" customHeight="1" x14ac:dyDescent="0.25"/>
    <row r="93" spans="10:11" ht="17.45" customHeight="1" x14ac:dyDescent="0.25"/>
    <row r="94" spans="10:11" ht="17.45" customHeight="1" x14ac:dyDescent="0.25"/>
    <row r="95" spans="10:11" ht="17.45" customHeight="1" x14ac:dyDescent="0.25"/>
    <row r="96" spans="10:11" ht="17.45" customHeight="1" x14ac:dyDescent="0.25"/>
    <row r="97" ht="17.45" customHeight="1" x14ac:dyDescent="0.25"/>
    <row r="98" ht="17.45" customHeight="1" x14ac:dyDescent="0.25"/>
    <row r="99" ht="17.45" customHeight="1" x14ac:dyDescent="0.25"/>
    <row r="100" ht="17.45" customHeight="1" x14ac:dyDescent="0.25"/>
    <row r="101" ht="17.45" customHeight="1" x14ac:dyDescent="0.25"/>
    <row r="102" ht="17.45" customHeight="1" x14ac:dyDescent="0.25"/>
    <row r="103" ht="17.45" customHeight="1" x14ac:dyDescent="0.25"/>
    <row r="104" ht="17.45" customHeight="1" x14ac:dyDescent="0.25"/>
    <row r="105" ht="17.45" customHeight="1" x14ac:dyDescent="0.25"/>
    <row r="106" ht="17.45" customHeight="1" x14ac:dyDescent="0.25"/>
    <row r="107" ht="17.45" customHeight="1" x14ac:dyDescent="0.25"/>
    <row r="108" ht="17.45" customHeight="1" x14ac:dyDescent="0.25"/>
    <row r="109" ht="17.45" customHeight="1" x14ac:dyDescent="0.25"/>
    <row r="110" ht="17.45" customHeight="1" x14ac:dyDescent="0.25"/>
    <row r="111" ht="17.45" customHeight="1" x14ac:dyDescent="0.25"/>
    <row r="112" ht="17.45" customHeight="1" x14ac:dyDescent="0.25"/>
    <row r="113" ht="17.45" customHeight="1" x14ac:dyDescent="0.25"/>
    <row r="114" ht="17.45" customHeight="1" x14ac:dyDescent="0.25"/>
    <row r="115" ht="17.45" customHeight="1" x14ac:dyDescent="0.25"/>
    <row r="116" ht="17.45" customHeight="1" x14ac:dyDescent="0.25"/>
    <row r="117" ht="17.45" customHeight="1" x14ac:dyDescent="0.25"/>
    <row r="118" ht="17.45" customHeight="1" x14ac:dyDescent="0.25"/>
    <row r="119" ht="17.45" customHeight="1" x14ac:dyDescent="0.25"/>
    <row r="120" ht="17.45" customHeight="1" x14ac:dyDescent="0.25"/>
    <row r="121" ht="17.45" customHeight="1" x14ac:dyDescent="0.25"/>
  </sheetData>
  <mergeCells count="24">
    <mergeCell ref="J50:Q50"/>
    <mergeCell ref="J71:Q71"/>
    <mergeCell ref="S1:Z1"/>
    <mergeCell ref="S3:Z3"/>
    <mergeCell ref="S5:Z5"/>
    <mergeCell ref="S7:Z7"/>
    <mergeCell ref="S9:Z9"/>
    <mergeCell ref="J12:Q12"/>
    <mergeCell ref="S27:Z27"/>
    <mergeCell ref="S38:Z38"/>
    <mergeCell ref="J18:Q18"/>
    <mergeCell ref="J22:Q22"/>
    <mergeCell ref="J29:Q29"/>
    <mergeCell ref="J1:Q1"/>
    <mergeCell ref="J3:Q3"/>
    <mergeCell ref="J5:Q5"/>
    <mergeCell ref="A27:H27"/>
    <mergeCell ref="A33:H33"/>
    <mergeCell ref="A1:H1"/>
    <mergeCell ref="J8:Q8"/>
    <mergeCell ref="A3:H3"/>
    <mergeCell ref="A10:H10"/>
    <mergeCell ref="A15:H15"/>
    <mergeCell ref="A20:H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TOC</vt:lpstr>
      <vt:lpstr>Solvent Chlorides</vt:lpstr>
      <vt:lpstr>Fuel Chlorides</vt:lpstr>
      <vt:lpstr>Fission Product Chlorides</vt:lpstr>
      <vt:lpstr>Corrosion Product Chlorides</vt:lpstr>
      <vt:lpstr>Shomate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Pixler</dc:creator>
  <cp:lastModifiedBy>Jeremy Jones</cp:lastModifiedBy>
  <dcterms:created xsi:type="dcterms:W3CDTF">2024-09-24T20:14:47Z</dcterms:created>
  <dcterms:modified xsi:type="dcterms:W3CDTF">2025-10-10T20:15:01Z</dcterms:modified>
</cp:coreProperties>
</file>