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Programs\ProductionJournal\Temp\"/>
    </mc:Choice>
  </mc:AlternateContent>
  <bookViews>
    <workbookView xWindow="0" yWindow="0" windowWidth="24000" windowHeight="9600" activeTab="4"/>
  </bookViews>
  <sheets>
    <sheet name="Tweissflogii bioflocculation" sheetId="1" r:id="rId1"/>
    <sheet name="Noculata bioflocculation" sheetId="2" r:id="rId2"/>
    <sheet name="Standard curve for alcian blue" sheetId="5" r:id="rId3"/>
    <sheet name="Tweissflogii alcian blue" sheetId="3" r:id="rId4"/>
    <sheet name="Noculata alcian blue" sheetId="4" r:id="rId5"/>
  </sheets>
  <externalReferences>
    <externalReference r:id="rId6"/>
  </externalReference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2" i="4" l="1"/>
  <c r="F11" i="4"/>
  <c r="Q48" i="3"/>
  <c r="P48" i="3"/>
  <c r="O48" i="3"/>
  <c r="S48" i="3" s="1" a="1"/>
  <c r="S48" i="3" s="1"/>
  <c r="Q41" i="3"/>
  <c r="P41" i="3"/>
  <c r="O41" i="3"/>
  <c r="S41" i="3" s="1" a="1"/>
  <c r="S41" i="3" s="1"/>
  <c r="Q34" i="3"/>
  <c r="P34" i="3"/>
  <c r="O34" i="3"/>
  <c r="S34" i="3" s="1" a="1"/>
  <c r="S34" i="3" s="1"/>
  <c r="Q27" i="3"/>
  <c r="P27" i="3"/>
  <c r="O27" i="3"/>
  <c r="Q21" i="3"/>
  <c r="P21" i="3"/>
  <c r="O21" i="3"/>
  <c r="Q14" i="3"/>
  <c r="P14" i="3"/>
  <c r="O14" i="3"/>
  <c r="Q7" i="3"/>
  <c r="P7" i="3"/>
  <c r="O7" i="3"/>
  <c r="S7" i="3" s="1" a="1"/>
  <c r="S7" i="3" s="1"/>
  <c r="Q7" i="4"/>
  <c r="P7" i="4"/>
  <c r="O7" i="4"/>
  <c r="O8" i="4"/>
  <c r="Q48" i="4"/>
  <c r="P48" i="4"/>
  <c r="O48" i="4"/>
  <c r="S48" i="4" s="1"/>
  <c r="Q42" i="4"/>
  <c r="P42" i="4"/>
  <c r="O42" i="4"/>
  <c r="Q28" i="4"/>
  <c r="P28" i="4"/>
  <c r="O28" i="4"/>
  <c r="S28" i="4" s="1"/>
  <c r="Q22" i="4"/>
  <c r="P22" i="4"/>
  <c r="O22" i="4"/>
  <c r="Q15" i="4"/>
  <c r="P15" i="4"/>
  <c r="O15" i="4"/>
  <c r="R22" i="3"/>
  <c r="R16" i="3"/>
  <c r="O52" i="3"/>
  <c r="P52" i="3"/>
  <c r="Q52" i="3"/>
  <c r="Q51" i="3"/>
  <c r="P51" i="3"/>
  <c r="O51" i="3"/>
  <c r="R51" i="3" s="1"/>
  <c r="Q50" i="3"/>
  <c r="S50" i="3" s="1" a="1"/>
  <c r="S50" i="3" s="1"/>
  <c r="P50" i="3"/>
  <c r="O50" i="3"/>
  <c r="Q49" i="3"/>
  <c r="S49" i="3" s="1" a="1"/>
  <c r="S49" i="3" s="1"/>
  <c r="P49" i="3"/>
  <c r="O49" i="3"/>
  <c r="Q44" i="3"/>
  <c r="P44" i="3"/>
  <c r="O44" i="3"/>
  <c r="S44" i="3" s="1" a="1"/>
  <c r="S44" i="3" s="1"/>
  <c r="Q43" i="3"/>
  <c r="P43" i="3"/>
  <c r="O43" i="3"/>
  <c r="R43" i="3" s="1"/>
  <c r="Q42" i="3"/>
  <c r="P42" i="3"/>
  <c r="R42" i="3" s="1"/>
  <c r="O42" i="3"/>
  <c r="Q37" i="3"/>
  <c r="P37" i="3"/>
  <c r="R37" i="3" s="1"/>
  <c r="O37" i="3"/>
  <c r="Q36" i="3"/>
  <c r="P36" i="3"/>
  <c r="S36" i="3" s="1" a="1"/>
  <c r="S36" i="3" s="1"/>
  <c r="O36" i="3"/>
  <c r="R36" i="3" s="1"/>
  <c r="Q35" i="3"/>
  <c r="P35" i="3"/>
  <c r="O35" i="3"/>
  <c r="R35" i="3" s="1"/>
  <c r="Q30" i="3"/>
  <c r="R30" i="3" s="1"/>
  <c r="P30" i="3"/>
  <c r="O30" i="3"/>
  <c r="Q29" i="3"/>
  <c r="P29" i="3"/>
  <c r="O29" i="3"/>
  <c r="Q28" i="3"/>
  <c r="P28" i="3"/>
  <c r="O28" i="3"/>
  <c r="S28" i="3" s="1" a="1"/>
  <c r="S28" i="3" s="1"/>
  <c r="Q23" i="3"/>
  <c r="P23" i="3"/>
  <c r="O23" i="3"/>
  <c r="R23" i="3" s="1"/>
  <c r="Q22" i="3"/>
  <c r="P22" i="3"/>
  <c r="O22" i="3"/>
  <c r="Q17" i="3"/>
  <c r="P17" i="3"/>
  <c r="R17" i="3" s="1"/>
  <c r="O17" i="3"/>
  <c r="Q16" i="3"/>
  <c r="P16" i="3"/>
  <c r="S16" i="3" s="1" a="1"/>
  <c r="S16" i="3" s="1"/>
  <c r="O16" i="3"/>
  <c r="Q15" i="3"/>
  <c r="P15" i="3"/>
  <c r="O15" i="3"/>
  <c r="R15" i="3" s="1"/>
  <c r="R9" i="3"/>
  <c r="O9" i="3"/>
  <c r="P9" i="3"/>
  <c r="Q9" i="3"/>
  <c r="Q8" i="3"/>
  <c r="P8" i="3"/>
  <c r="S8" i="3" s="1" a="1"/>
  <c r="S8" i="3" s="1"/>
  <c r="O8" i="3"/>
  <c r="F10" i="3"/>
  <c r="I10" i="3" s="1"/>
  <c r="K11" i="4"/>
  <c r="Q11" i="4" s="1"/>
  <c r="H11" i="4"/>
  <c r="G11" i="4"/>
  <c r="J11" i="4" s="1"/>
  <c r="P11" i="4" s="1"/>
  <c r="I11" i="4"/>
  <c r="F53" i="3"/>
  <c r="G53" i="3"/>
  <c r="H53" i="3"/>
  <c r="H52" i="3"/>
  <c r="G52" i="3"/>
  <c r="F52" i="3"/>
  <c r="H51" i="3"/>
  <c r="G51" i="3"/>
  <c r="F51" i="3"/>
  <c r="H50" i="3"/>
  <c r="G50" i="3"/>
  <c r="F50" i="3"/>
  <c r="H49" i="3"/>
  <c r="G49" i="3"/>
  <c r="F49" i="3"/>
  <c r="H48" i="3"/>
  <c r="G48" i="3"/>
  <c r="F48" i="3"/>
  <c r="H45" i="3"/>
  <c r="G45" i="3"/>
  <c r="F45" i="3"/>
  <c r="H44" i="3"/>
  <c r="G44" i="3"/>
  <c r="F44" i="3"/>
  <c r="H43" i="3"/>
  <c r="G43" i="3"/>
  <c r="F43" i="3"/>
  <c r="H42" i="3"/>
  <c r="G42" i="3"/>
  <c r="F42" i="3"/>
  <c r="H41" i="3"/>
  <c r="G41" i="3"/>
  <c r="F41" i="3"/>
  <c r="H38" i="3"/>
  <c r="G38" i="3"/>
  <c r="F38" i="3"/>
  <c r="H37" i="3"/>
  <c r="G37" i="3"/>
  <c r="F37" i="3"/>
  <c r="H36" i="3"/>
  <c r="G36" i="3"/>
  <c r="F36" i="3"/>
  <c r="H35" i="3"/>
  <c r="G35" i="3"/>
  <c r="F35" i="3"/>
  <c r="H34" i="3"/>
  <c r="G34" i="3"/>
  <c r="F34" i="3"/>
  <c r="H31" i="3"/>
  <c r="G31" i="3"/>
  <c r="F31" i="3"/>
  <c r="H30" i="3"/>
  <c r="G30" i="3"/>
  <c r="F30" i="3"/>
  <c r="H29" i="3"/>
  <c r="G29" i="3"/>
  <c r="F29" i="3"/>
  <c r="H28" i="3"/>
  <c r="G28" i="3"/>
  <c r="F28" i="3"/>
  <c r="H27" i="3"/>
  <c r="G27" i="3"/>
  <c r="F27" i="3"/>
  <c r="H24" i="3"/>
  <c r="G24" i="3"/>
  <c r="F24" i="3"/>
  <c r="H23" i="3"/>
  <c r="G23" i="3"/>
  <c r="F23" i="3"/>
  <c r="H22" i="3"/>
  <c r="G22" i="3"/>
  <c r="F22" i="3"/>
  <c r="H21" i="3"/>
  <c r="G21" i="3"/>
  <c r="F21" i="3"/>
  <c r="H18" i="3"/>
  <c r="G18" i="3"/>
  <c r="F18" i="3"/>
  <c r="H17" i="3"/>
  <c r="G17" i="3"/>
  <c r="F17" i="3"/>
  <c r="H16" i="3"/>
  <c r="G16" i="3"/>
  <c r="F16" i="3"/>
  <c r="H15" i="3"/>
  <c r="G15" i="3"/>
  <c r="F15" i="3"/>
  <c r="H14" i="3"/>
  <c r="G14" i="3"/>
  <c r="F14" i="3"/>
  <c r="F8" i="3"/>
  <c r="G8" i="3"/>
  <c r="H8" i="3"/>
  <c r="F9" i="3"/>
  <c r="G9" i="3"/>
  <c r="H9" i="3"/>
  <c r="G10" i="3"/>
  <c r="J10" i="3" s="1"/>
  <c r="P10" i="3" s="1"/>
  <c r="H10" i="3"/>
  <c r="K10" i="3" s="1"/>
  <c r="Q10" i="3" s="1"/>
  <c r="F11" i="3"/>
  <c r="G11" i="3"/>
  <c r="H11" i="3"/>
  <c r="H7" i="3"/>
  <c r="G7" i="3"/>
  <c r="F7" i="3"/>
  <c r="S22" i="3" l="1" a="1"/>
  <c r="S22" i="3" s="1"/>
  <c r="S42" i="3" a="1"/>
  <c r="S42" i="3" s="1"/>
  <c r="S23" i="3" a="1"/>
  <c r="S23" i="3" s="1"/>
  <c r="R27" i="3"/>
  <c r="S29" i="3" a="1"/>
  <c r="S29" i="3" s="1"/>
  <c r="R49" i="3"/>
  <c r="S35" i="3" a="1"/>
  <c r="S35" i="3" s="1"/>
  <c r="R14" i="3"/>
  <c r="S30" i="3" a="1"/>
  <c r="S30" i="3" s="1"/>
  <c r="R50" i="3"/>
  <c r="R52" i="3"/>
  <c r="S43" i="3" a="1"/>
  <c r="S43" i="3" s="1"/>
  <c r="S14" i="3" a="1"/>
  <c r="S14" i="3" s="1"/>
  <c r="S9" i="3" a="1"/>
  <c r="S9" i="3" s="1"/>
  <c r="S17" i="3" a="1"/>
  <c r="S17" i="3" s="1"/>
  <c r="S37" i="3" a="1"/>
  <c r="S37" i="3" s="1"/>
  <c r="S15" i="3" a="1"/>
  <c r="S15" i="3" s="1"/>
  <c r="S51" i="3" a="1"/>
  <c r="S51" i="3" s="1"/>
  <c r="S21" i="3" a="1"/>
  <c r="S21" i="3" s="1"/>
  <c r="S27" i="3" a="1"/>
  <c r="S27" i="3" s="1"/>
  <c r="R28" i="3"/>
  <c r="R8" i="3"/>
  <c r="R7" i="3"/>
  <c r="R34" i="3"/>
  <c r="R44" i="3"/>
  <c r="R29" i="3"/>
  <c r="R41" i="3"/>
  <c r="M10" i="3"/>
  <c r="S52" i="3" a="1"/>
  <c r="S52" i="3" s="1"/>
  <c r="R21" i="3"/>
  <c r="R48" i="3"/>
  <c r="S42" i="4"/>
  <c r="S22" i="4"/>
  <c r="S7" i="4"/>
  <c r="R7" i="4"/>
  <c r="R48" i="4"/>
  <c r="R28" i="4"/>
  <c r="S15" i="4"/>
  <c r="R42" i="4"/>
  <c r="R22" i="4"/>
  <c r="R15" i="4"/>
  <c r="L11" i="4"/>
  <c r="O11" i="4"/>
  <c r="O10" i="3"/>
  <c r="L10" i="3"/>
  <c r="M11" i="4"/>
  <c r="S10" i="3" l="1" a="1"/>
  <c r="S10" i="3" s="1"/>
  <c r="R10" i="3"/>
  <c r="S11" i="4"/>
  <c r="R11" i="4"/>
  <c r="G31" i="4" l="1"/>
  <c r="I51" i="4"/>
  <c r="F49" i="4"/>
  <c r="I49" i="4" s="1"/>
  <c r="G49" i="4"/>
  <c r="J49" i="4" s="1"/>
  <c r="P49" i="4" s="1"/>
  <c r="H49" i="4"/>
  <c r="K49" i="4" s="1"/>
  <c r="Q49" i="4" s="1"/>
  <c r="F50" i="4"/>
  <c r="I50" i="4" s="1"/>
  <c r="G50" i="4"/>
  <c r="J50" i="4" s="1"/>
  <c r="P50" i="4" s="1"/>
  <c r="H50" i="4"/>
  <c r="K50" i="4" s="1"/>
  <c r="Q50" i="4" s="1"/>
  <c r="F51" i="4"/>
  <c r="G51" i="4"/>
  <c r="J51" i="4" s="1"/>
  <c r="P51" i="4" s="1"/>
  <c r="H51" i="4"/>
  <c r="K51" i="4" s="1"/>
  <c r="Q51" i="4" s="1"/>
  <c r="F52" i="4"/>
  <c r="I52" i="4" s="1"/>
  <c r="G52" i="4"/>
  <c r="J52" i="4" s="1"/>
  <c r="P52" i="4" s="1"/>
  <c r="H52" i="4"/>
  <c r="K52" i="4" s="1"/>
  <c r="Q52" i="4" s="1"/>
  <c r="F53" i="4"/>
  <c r="I53" i="4" s="1"/>
  <c r="G53" i="4"/>
  <c r="J53" i="4" s="1"/>
  <c r="H53" i="4"/>
  <c r="K53" i="4" s="1"/>
  <c r="F43" i="4"/>
  <c r="I43" i="4" s="1"/>
  <c r="G43" i="4"/>
  <c r="J43" i="4" s="1"/>
  <c r="P43" i="4" s="1"/>
  <c r="H43" i="4"/>
  <c r="K43" i="4" s="1"/>
  <c r="Q43" i="4" s="1"/>
  <c r="F44" i="4"/>
  <c r="I44" i="4" s="1"/>
  <c r="G44" i="4"/>
  <c r="J44" i="4" s="1"/>
  <c r="P44" i="4" s="1"/>
  <c r="H44" i="4"/>
  <c r="K44" i="4" s="1"/>
  <c r="Q44" i="4" s="1"/>
  <c r="F45" i="4"/>
  <c r="I45" i="4" s="1"/>
  <c r="G45" i="4"/>
  <c r="J45" i="4" s="1"/>
  <c r="H45" i="4"/>
  <c r="K45" i="4" s="1"/>
  <c r="F36" i="4"/>
  <c r="I36" i="4" s="1"/>
  <c r="O36" i="4" s="1"/>
  <c r="G36" i="4"/>
  <c r="J36" i="4" s="1"/>
  <c r="P36" i="4" s="1"/>
  <c r="H36" i="4"/>
  <c r="K36" i="4" s="1"/>
  <c r="F37" i="4"/>
  <c r="I37" i="4" s="1"/>
  <c r="O37" i="4" s="1"/>
  <c r="G37" i="4"/>
  <c r="J37" i="4" s="1"/>
  <c r="P37" i="4" s="1"/>
  <c r="H37" i="4"/>
  <c r="K37" i="4" s="1"/>
  <c r="Q37" i="4" s="1"/>
  <c r="F38" i="4"/>
  <c r="I38" i="4" s="1"/>
  <c r="G38" i="4"/>
  <c r="J38" i="4" s="1"/>
  <c r="P38" i="4" s="1"/>
  <c r="H38" i="4"/>
  <c r="K38" i="4" s="1"/>
  <c r="Q38" i="4" s="1"/>
  <c r="F39" i="4"/>
  <c r="I39" i="4" s="1"/>
  <c r="G39" i="4"/>
  <c r="J39" i="4" s="1"/>
  <c r="H39" i="4"/>
  <c r="K39" i="4" s="1"/>
  <c r="F29" i="4"/>
  <c r="I29" i="4" s="1"/>
  <c r="O29" i="4" s="1"/>
  <c r="G29" i="4"/>
  <c r="J29" i="4" s="1"/>
  <c r="P29" i="4" s="1"/>
  <c r="H29" i="4"/>
  <c r="K29" i="4" s="1"/>
  <c r="Q29" i="4" s="1"/>
  <c r="F30" i="4"/>
  <c r="I30" i="4" s="1"/>
  <c r="O30" i="4" s="1"/>
  <c r="G30" i="4"/>
  <c r="J30" i="4" s="1"/>
  <c r="H30" i="4"/>
  <c r="K30" i="4" s="1"/>
  <c r="Q30" i="4" s="1"/>
  <c r="F31" i="4"/>
  <c r="I31" i="4" s="1"/>
  <c r="J31" i="4"/>
  <c r="P31" i="4" s="1"/>
  <c r="H31" i="4"/>
  <c r="K31" i="4" s="1"/>
  <c r="Q31" i="4" s="1"/>
  <c r="F32" i="4"/>
  <c r="I32" i="4" s="1"/>
  <c r="G32" i="4"/>
  <c r="J32" i="4" s="1"/>
  <c r="H32" i="4"/>
  <c r="K32" i="4" s="1"/>
  <c r="F23" i="4"/>
  <c r="I23" i="4" s="1"/>
  <c r="O23" i="4" s="1"/>
  <c r="G23" i="4"/>
  <c r="J23" i="4" s="1"/>
  <c r="P23" i="4" s="1"/>
  <c r="H23" i="4"/>
  <c r="K23" i="4" s="1"/>
  <c r="Q23" i="4" s="1"/>
  <c r="F24" i="4"/>
  <c r="I24" i="4" s="1"/>
  <c r="G24" i="4"/>
  <c r="J24" i="4" s="1"/>
  <c r="P24" i="4" s="1"/>
  <c r="H24" i="4"/>
  <c r="K24" i="4" s="1"/>
  <c r="Q24" i="4" s="1"/>
  <c r="F25" i="4"/>
  <c r="I25" i="4" s="1"/>
  <c r="G25" i="4"/>
  <c r="J25" i="4" s="1"/>
  <c r="H25" i="4"/>
  <c r="K25" i="4" s="1"/>
  <c r="F16" i="4"/>
  <c r="I16" i="4" s="1"/>
  <c r="O16" i="4" s="1"/>
  <c r="G16" i="4"/>
  <c r="J16" i="4" s="1"/>
  <c r="P16" i="4" s="1"/>
  <c r="H16" i="4"/>
  <c r="K16" i="4" s="1"/>
  <c r="Q16" i="4" s="1"/>
  <c r="F17" i="4"/>
  <c r="I17" i="4" s="1"/>
  <c r="O17" i="4" s="1"/>
  <c r="G17" i="4"/>
  <c r="J17" i="4" s="1"/>
  <c r="P17" i="4" s="1"/>
  <c r="H17" i="4"/>
  <c r="K17" i="4" s="1"/>
  <c r="Q17" i="4" s="1"/>
  <c r="F18" i="4"/>
  <c r="I18" i="4" s="1"/>
  <c r="G18" i="4"/>
  <c r="J18" i="4" s="1"/>
  <c r="P18" i="4" s="1"/>
  <c r="H18" i="4"/>
  <c r="K18" i="4" s="1"/>
  <c r="Q18" i="4" s="1"/>
  <c r="F19" i="4"/>
  <c r="I19" i="4" s="1"/>
  <c r="G19" i="4"/>
  <c r="J19" i="4" s="1"/>
  <c r="H19" i="4"/>
  <c r="K19" i="4" s="1"/>
  <c r="H48" i="4"/>
  <c r="K48" i="4" s="1"/>
  <c r="G48" i="4"/>
  <c r="J48" i="4" s="1"/>
  <c r="F48" i="4"/>
  <c r="I48" i="4" s="1"/>
  <c r="H42" i="4"/>
  <c r="K42" i="4" s="1"/>
  <c r="G42" i="4"/>
  <c r="J42" i="4" s="1"/>
  <c r="F42" i="4"/>
  <c r="I42" i="4" s="1"/>
  <c r="H35" i="4"/>
  <c r="K35" i="4" s="1"/>
  <c r="Q35" i="4" s="1"/>
  <c r="G35" i="4"/>
  <c r="J35" i="4" s="1"/>
  <c r="P35" i="4" s="1"/>
  <c r="F35" i="4"/>
  <c r="I35" i="4" s="1"/>
  <c r="O35" i="4" s="1"/>
  <c r="H28" i="4"/>
  <c r="K28" i="4" s="1"/>
  <c r="G28" i="4"/>
  <c r="J28" i="4" s="1"/>
  <c r="F28" i="4"/>
  <c r="I28" i="4" s="1"/>
  <c r="H22" i="4"/>
  <c r="K22" i="4" s="1"/>
  <c r="G22" i="4"/>
  <c r="J22" i="4" s="1"/>
  <c r="F22" i="4"/>
  <c r="I22" i="4" s="1"/>
  <c r="H15" i="4"/>
  <c r="K15" i="4" s="1"/>
  <c r="G15" i="4"/>
  <c r="J15" i="4" s="1"/>
  <c r="F15" i="4"/>
  <c r="I15" i="4" s="1"/>
  <c r="F8" i="4"/>
  <c r="I8" i="4" s="1"/>
  <c r="G8" i="4"/>
  <c r="J8" i="4" s="1"/>
  <c r="P8" i="4" s="1"/>
  <c r="H8" i="4"/>
  <c r="K8" i="4" s="1"/>
  <c r="Q8" i="4" s="1"/>
  <c r="F9" i="4"/>
  <c r="I9" i="4" s="1"/>
  <c r="G9" i="4"/>
  <c r="J9" i="4" s="1"/>
  <c r="P9" i="4" s="1"/>
  <c r="H9" i="4"/>
  <c r="K9" i="4" s="1"/>
  <c r="Q9" i="4" s="1"/>
  <c r="F10" i="4"/>
  <c r="I10" i="4" s="1"/>
  <c r="G10" i="4"/>
  <c r="J10" i="4" s="1"/>
  <c r="P10" i="4" s="1"/>
  <c r="H10" i="4"/>
  <c r="K10" i="4" s="1"/>
  <c r="Q10" i="4" s="1"/>
  <c r="I12" i="4"/>
  <c r="G12" i="4"/>
  <c r="J12" i="4" s="1"/>
  <c r="H12" i="4"/>
  <c r="K12" i="4" s="1"/>
  <c r="H7" i="4"/>
  <c r="K7" i="4" s="1"/>
  <c r="G7" i="4"/>
  <c r="J7" i="4" s="1"/>
  <c r="F7" i="4"/>
  <c r="I7" i="4" s="1"/>
  <c r="L11" i="5"/>
  <c r="L10" i="5"/>
  <c r="L9" i="5"/>
  <c r="L8" i="5"/>
  <c r="L7" i="5"/>
  <c r="K8" i="5"/>
  <c r="K9" i="5"/>
  <c r="K10" i="5"/>
  <c r="K11" i="5"/>
  <c r="K7" i="5"/>
  <c r="J8" i="5"/>
  <c r="J9" i="5"/>
  <c r="J10" i="5"/>
  <c r="J11" i="5"/>
  <c r="J7" i="5"/>
  <c r="G7" i="5"/>
  <c r="H7" i="5"/>
  <c r="I7" i="5"/>
  <c r="G8" i="5"/>
  <c r="H8" i="5"/>
  <c r="I8" i="5"/>
  <c r="G9" i="5"/>
  <c r="H9" i="5"/>
  <c r="I9" i="5"/>
  <c r="G10" i="5"/>
  <c r="H10" i="5"/>
  <c r="I10" i="5"/>
  <c r="G11" i="5"/>
  <c r="H11" i="5"/>
  <c r="I11" i="5"/>
  <c r="F11" i="5"/>
  <c r="F10" i="5"/>
  <c r="F9" i="5"/>
  <c r="F8" i="5"/>
  <c r="F7" i="5"/>
  <c r="E19" i="5"/>
  <c r="E17" i="5"/>
  <c r="E18" i="5"/>
  <c r="E16" i="5"/>
  <c r="D19" i="5"/>
  <c r="D17" i="5"/>
  <c r="D18" i="5"/>
  <c r="D16" i="5"/>
  <c r="B21" i="5"/>
  <c r="Z6" i="1"/>
  <c r="Z35" i="1"/>
  <c r="Z34" i="1"/>
  <c r="Z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U35" i="1"/>
  <c r="U34" i="1"/>
  <c r="U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U6" i="1"/>
  <c r="T6" i="1"/>
  <c r="P35" i="1"/>
  <c r="P34" i="1"/>
  <c r="P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P6" i="1"/>
  <c r="O6" i="1"/>
  <c r="K35" i="1"/>
  <c r="K34" i="1"/>
  <c r="K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K6" i="1"/>
  <c r="J6" i="1"/>
  <c r="F33" i="1"/>
  <c r="F34" i="1"/>
  <c r="F35" i="1"/>
  <c r="F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6" i="1"/>
  <c r="X35" i="1"/>
  <c r="W35" i="1"/>
  <c r="V35" i="1"/>
  <c r="S35" i="1"/>
  <c r="R35" i="1"/>
  <c r="Q35" i="1"/>
  <c r="N35" i="1"/>
  <c r="M35" i="1"/>
  <c r="L35" i="1"/>
  <c r="O35" i="1" s="1"/>
  <c r="I35" i="1"/>
  <c r="H35" i="1"/>
  <c r="G35" i="1"/>
  <c r="J35" i="1" s="1"/>
  <c r="D35" i="1"/>
  <c r="C35" i="1"/>
  <c r="B35" i="1"/>
  <c r="X34" i="1"/>
  <c r="W34" i="1"/>
  <c r="V34" i="1"/>
  <c r="Y34" i="1" s="1"/>
  <c r="S34" i="1"/>
  <c r="R34" i="1"/>
  <c r="Q34" i="1"/>
  <c r="T34" i="1" s="1"/>
  <c r="N34" i="1"/>
  <c r="M34" i="1"/>
  <c r="L34" i="1"/>
  <c r="I34" i="1"/>
  <c r="H34" i="1"/>
  <c r="G34" i="1"/>
  <c r="D34" i="1"/>
  <c r="C34" i="1"/>
  <c r="B34" i="1"/>
  <c r="X33" i="1"/>
  <c r="W33" i="1"/>
  <c r="V33" i="1"/>
  <c r="Y33" i="1" s="1"/>
  <c r="S33" i="1"/>
  <c r="R33" i="1"/>
  <c r="Q33" i="1"/>
  <c r="N33" i="1"/>
  <c r="M33" i="1"/>
  <c r="L33" i="1"/>
  <c r="I33" i="1"/>
  <c r="H33" i="1"/>
  <c r="G33" i="1"/>
  <c r="J33" i="1" s="1"/>
  <c r="D33" i="1"/>
  <c r="C33" i="1"/>
  <c r="B33" i="1"/>
  <c r="E33" i="1" s="1"/>
  <c r="S35" i="4" l="1"/>
  <c r="R35" i="4"/>
  <c r="L22" i="4"/>
  <c r="L48" i="4"/>
  <c r="M48" i="4"/>
  <c r="L53" i="4"/>
  <c r="M28" i="4"/>
  <c r="M7" i="4"/>
  <c r="M35" i="4"/>
  <c r="L45" i="4"/>
  <c r="O50" i="4"/>
  <c r="S50" i="4" s="1"/>
  <c r="M50" i="4"/>
  <c r="L50" i="4"/>
  <c r="M42" i="4"/>
  <c r="L42" i="4"/>
  <c r="O49" i="4"/>
  <c r="S49" i="4" s="1"/>
  <c r="L49" i="4"/>
  <c r="M49" i="4"/>
  <c r="M15" i="4"/>
  <c r="L15" i="4"/>
  <c r="L51" i="4"/>
  <c r="M51" i="4"/>
  <c r="O51" i="4"/>
  <c r="S51" i="4" s="1"/>
  <c r="L52" i="4"/>
  <c r="M22" i="4"/>
  <c r="L28" i="4"/>
  <c r="M53" i="4"/>
  <c r="O52" i="4"/>
  <c r="L7" i="4"/>
  <c r="L35" i="4"/>
  <c r="M52" i="4"/>
  <c r="L44" i="4"/>
  <c r="M44" i="4"/>
  <c r="O44" i="4"/>
  <c r="S44" i="4" s="1"/>
  <c r="O43" i="4"/>
  <c r="R43" i="4" s="1"/>
  <c r="L43" i="4"/>
  <c r="M43" i="4"/>
  <c r="L25" i="4"/>
  <c r="M45" i="4"/>
  <c r="L32" i="4"/>
  <c r="L31" i="4"/>
  <c r="M31" i="4"/>
  <c r="O31" i="4"/>
  <c r="S31" i="4" s="1"/>
  <c r="L30" i="4"/>
  <c r="P30" i="4"/>
  <c r="S30" i="4" s="1"/>
  <c r="M30" i="4"/>
  <c r="R52" i="4"/>
  <c r="L19" i="4"/>
  <c r="M29" i="4"/>
  <c r="L29" i="4"/>
  <c r="M32" i="4"/>
  <c r="L24" i="4"/>
  <c r="M25" i="4"/>
  <c r="L23" i="4"/>
  <c r="L38" i="4"/>
  <c r="S29" i="4"/>
  <c r="M23" i="4"/>
  <c r="O24" i="4"/>
  <c r="S24" i="4" s="1"/>
  <c r="M24" i="4"/>
  <c r="M12" i="4"/>
  <c r="L16" i="4"/>
  <c r="L39" i="4"/>
  <c r="O18" i="4"/>
  <c r="R18" i="4" s="1"/>
  <c r="M18" i="4"/>
  <c r="L18" i="4"/>
  <c r="S17" i="4"/>
  <c r="R17" i="4"/>
  <c r="M37" i="4"/>
  <c r="M17" i="4"/>
  <c r="S16" i="4"/>
  <c r="L17" i="4"/>
  <c r="M16" i="4"/>
  <c r="L37" i="4"/>
  <c r="R29" i="4"/>
  <c r="M19" i="4"/>
  <c r="R37" i="4"/>
  <c r="L10" i="4"/>
  <c r="S23" i="4"/>
  <c r="Q36" i="4"/>
  <c r="R36" i="4" s="1"/>
  <c r="M36" i="4"/>
  <c r="L12" i="4"/>
  <c r="L8" i="4"/>
  <c r="L9" i="4"/>
  <c r="S37" i="4"/>
  <c r="M10" i="4"/>
  <c r="L36" i="4"/>
  <c r="S52" i="4"/>
  <c r="M9" i="4"/>
  <c r="M39" i="4"/>
  <c r="O38" i="4"/>
  <c r="O10" i="4"/>
  <c r="M8" i="4"/>
  <c r="O9" i="4"/>
  <c r="R23" i="4"/>
  <c r="M38" i="4"/>
  <c r="R16" i="4"/>
  <c r="O33" i="1"/>
  <c r="E35" i="1"/>
  <c r="E34" i="1"/>
  <c r="O34" i="1"/>
  <c r="T35" i="1"/>
  <c r="T33" i="1"/>
  <c r="J34" i="1"/>
  <c r="Y35" i="1"/>
  <c r="R49" i="4" l="1"/>
  <c r="R50" i="4"/>
  <c r="S43" i="4"/>
  <c r="R51" i="4"/>
  <c r="R44" i="4"/>
  <c r="R31" i="4"/>
  <c r="R24" i="4"/>
  <c r="R30" i="4"/>
  <c r="S18" i="4"/>
  <c r="S36" i="4"/>
  <c r="R10" i="4"/>
  <c r="S10" i="4"/>
  <c r="S38" i="4"/>
  <c r="R38" i="4"/>
  <c r="R9" i="4"/>
  <c r="S9" i="4"/>
  <c r="S8" i="4"/>
  <c r="R8" i="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<sst xmlns="http://schemas.openxmlformats.org/spreadsheetml/2006/main" count="219" uniqueCount="59">
  <si>
    <t>Sample</t>
  </si>
  <si>
    <t>Starting pH</t>
  </si>
  <si>
    <t>Average</t>
  </si>
  <si>
    <t>SD</t>
  </si>
  <si>
    <t>Final pH</t>
  </si>
  <si>
    <t>Final OD</t>
  </si>
  <si>
    <t>Floc efficiency</t>
  </si>
  <si>
    <t>Control</t>
  </si>
  <si>
    <t>B. megaterium</t>
  </si>
  <si>
    <t>M. adharens</t>
  </si>
  <si>
    <t>E. citreus</t>
  </si>
  <si>
    <t>M. lutimaris</t>
  </si>
  <si>
    <t>A. venerupis</t>
  </si>
  <si>
    <t>O. ascidiaceicola</t>
  </si>
  <si>
    <t>V. gigantis</t>
  </si>
  <si>
    <t>W. poriferorum</t>
  </si>
  <si>
    <t>R. spongicola</t>
  </si>
  <si>
    <t>P. porticola</t>
  </si>
  <si>
    <t>R. litoreus</t>
  </si>
  <si>
    <t>E. flavus</t>
  </si>
  <si>
    <t>S. flavimaris</t>
  </si>
  <si>
    <t>S. marina</t>
  </si>
  <si>
    <t>A. lipolytica</t>
  </si>
  <si>
    <t>M. dokdonensis</t>
  </si>
  <si>
    <t>S. mediterraneus</t>
  </si>
  <si>
    <t>A. macleodii</t>
  </si>
  <si>
    <t>S. baltica</t>
  </si>
  <si>
    <t>A.bouvetii</t>
  </si>
  <si>
    <t>NaOH</t>
  </si>
  <si>
    <t>Thalassiosira weissflogii bioflocculation</t>
  </si>
  <si>
    <t>Starting OD</t>
  </si>
  <si>
    <t>Nannochloropsis oculata bioflocculation</t>
  </si>
  <si>
    <t>M.adhaerens</t>
  </si>
  <si>
    <t>A. bouvetii</t>
  </si>
  <si>
    <t>Thalassiosira weissflogii Alcian blue</t>
  </si>
  <si>
    <t>Nannochloropsis oculata Alcian blue</t>
  </si>
  <si>
    <t>Standard curve made with gum xanthan for alcian blue</t>
  </si>
  <si>
    <t>OD</t>
  </si>
  <si>
    <t>Sample minus blank (Est787- C787)</t>
  </si>
  <si>
    <t>Sample (Est787) (ml)</t>
  </si>
  <si>
    <t>SEM</t>
  </si>
  <si>
    <t>Gum xanthan (ug)</t>
  </si>
  <si>
    <t>Blank (C787)</t>
  </si>
  <si>
    <t>Volume Alcian blue (ml)</t>
  </si>
  <si>
    <t>Pre-weight (g)</t>
  </si>
  <si>
    <t>Post-weight (g)</t>
  </si>
  <si>
    <t>Dry weight (g)</t>
  </si>
  <si>
    <t>Dry weight (ug)</t>
  </si>
  <si>
    <t>Calibration factor</t>
  </si>
  <si>
    <t>OD 787</t>
  </si>
  <si>
    <t>Sample minus filter blank</t>
  </si>
  <si>
    <t>Ctep</t>
  </si>
  <si>
    <t>Filter blank</t>
  </si>
  <si>
    <t>Media blank</t>
  </si>
  <si>
    <t>FIlter blank</t>
  </si>
  <si>
    <t>Dilution factor</t>
  </si>
  <si>
    <t>OD787*Dilution factor</t>
  </si>
  <si>
    <t>Sample volume</t>
  </si>
  <si>
    <t>M. adhaerens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</si>
</sst>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00"/>
    <numFmt numFmtId="165" formatCode="0.0"/>
    <numFmt numFmtId="166" formatCode="0.000000"/>
    <numFmt numFmtId="167" formatCode="0.00000"/>
    <numFmt numFmtId="168" formatCode="0.0000"/>
  </numFmts>
  <fonts count="17">
    <font>
      <sz val="11"/>
      <color theme="1"/>
      <name val="Calibri-Light"/>
      <family val="2"/>
    </font>
    <font>
      <i/>
      <sz val="12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2"/>
      <color rgb="FF000000"/>
      <name val="Calibri Light"/>
      <family val="2"/>
      <scheme val="major"/>
    </font>
    <font>
      <i/>
      <sz val="11"/>
      <color theme="1"/>
      <name val="Calibri-Light"/>
      <family val="2"/>
    </font>
    <font>
      <i/>
      <sz val="11"/>
      <color theme="1"/>
      <name val="Calibri Light"/>
      <family val="2"/>
      <scheme val="major"/>
    </font>
    <font>
      <sz val="14"/>
      <color theme="1"/>
      <name val="Calibri-Light"/>
      <family val="2"/>
    </font>
    <font>
      <i/>
      <sz val="11"/>
      <color rgb="FF000000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 Light"/>
      <family val="2"/>
    </font>
    <font>
      <b/>
      <sz val="11"/>
      <color rgb="FF000000"/>
      <name val="Calibri Light"/>
      <family val="2"/>
    </font>
    <font>
      <sz val="11"/>
      <color theme="1"/>
      <name val="Calibri Bold"/>
    </font>
    <font>
      <i/>
      <sz val="11"/>
      <color theme="1"/>
      <name val="Calibri-Light"/>
    </font>
    <font>
      <b/>
      <sz val="11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2" fontId="0" fillId="0" borderId="0" xfId="0" applyNumberFormat="1"/>
    <xf numFmtId="2" fontId="0" fillId="0" borderId="3" xfId="0" applyNumberFormat="1" applyBorder="1"/>
    <xf numFmtId="164" fontId="0" fillId="0" borderId="0" xfId="0" applyNumberFormat="1"/>
    <xf numFmtId="164" fontId="0" fillId="0" borderId="3" xfId="0" applyNumberFormat="1" applyBorder="1"/>
    <xf numFmtId="2" fontId="2" fillId="0" borderId="0" xfId="0" applyNumberFormat="1" applyFont="1"/>
    <xf numFmtId="2" fontId="2" fillId="0" borderId="3" xfId="0" applyNumberFormat="1" applyFont="1" applyBorder="1"/>
    <xf numFmtId="164" fontId="2" fillId="0" borderId="0" xfId="0" applyNumberFormat="1" applyFont="1"/>
    <xf numFmtId="164" fontId="2" fillId="0" borderId="3" xfId="0" applyNumberFormat="1" applyFont="1" applyBorder="1"/>
    <xf numFmtId="2" fontId="3" fillId="0" borderId="0" xfId="0" applyNumberFormat="1" applyFont="1"/>
    <xf numFmtId="2" fontId="3" fillId="0" borderId="3" xfId="0" applyNumberFormat="1" applyFont="1" applyBorder="1"/>
    <xf numFmtId="0" fontId="0" fillId="0" borderId="0" xfId="0" applyFont="1"/>
    <xf numFmtId="2" fontId="2" fillId="0" borderId="4" xfId="0" applyNumberFormat="1" applyFont="1" applyBorder="1"/>
    <xf numFmtId="0" fontId="0" fillId="0" borderId="3" xfId="0" applyBorder="1"/>
    <xf numFmtId="0" fontId="5" fillId="0" borderId="3" xfId="0" applyFont="1" applyBorder="1"/>
    <xf numFmtId="0" fontId="6" fillId="0" borderId="0" xfId="0" applyFont="1"/>
    <xf numFmtId="0" fontId="2" fillId="0" borderId="0" xfId="0" applyFont="1"/>
    <xf numFmtId="2" fontId="8" fillId="0" borderId="0" xfId="0" applyNumberFormat="1" applyFont="1"/>
    <xf numFmtId="164" fontId="2" fillId="0" borderId="0" xfId="0" applyNumberFormat="1" applyFont="1" applyFill="1"/>
    <xf numFmtId="164" fontId="8" fillId="0" borderId="0" xfId="0" applyNumberFormat="1" applyFont="1" applyFill="1"/>
    <xf numFmtId="0" fontId="7" fillId="0" borderId="3" xfId="0" applyFont="1" applyBorder="1"/>
    <xf numFmtId="0" fontId="9" fillId="0" borderId="3" xfId="0" applyFont="1" applyBorder="1"/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168" fontId="0" fillId="0" borderId="3" xfId="0" applyNumberFormat="1" applyBorder="1"/>
    <xf numFmtId="168" fontId="0" fillId="0" borderId="0" xfId="0" applyNumberFormat="1"/>
    <xf numFmtId="0" fontId="4" fillId="0" borderId="3" xfId="0" applyFont="1" applyBorder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0" borderId="3" xfId="0" applyFont="1" applyBorder="1"/>
    <xf numFmtId="164" fontId="12" fillId="0" borderId="0" xfId="0" applyNumberFormat="1" applyFont="1"/>
    <xf numFmtId="168" fontId="12" fillId="0" borderId="0" xfId="0" applyNumberFormat="1" applyFont="1"/>
    <xf numFmtId="168" fontId="12" fillId="0" borderId="3" xfId="0" applyNumberFormat="1" applyFont="1" applyBorder="1"/>
    <xf numFmtId="164" fontId="12" fillId="0" borderId="3" xfId="0" applyNumberFormat="1" applyFont="1" applyBorder="1"/>
    <xf numFmtId="2" fontId="12" fillId="0" borderId="0" xfId="0" applyNumberFormat="1" applyFont="1"/>
    <xf numFmtId="0" fontId="13" fillId="0" borderId="0" xfId="0" applyFont="1"/>
    <xf numFmtId="167" fontId="12" fillId="0" borderId="0" xfId="0" applyNumberFormat="1" applyFont="1"/>
    <xf numFmtId="166" fontId="12" fillId="0" borderId="0" xfId="0" applyNumberFormat="1" applyFont="1"/>
    <xf numFmtId="1" fontId="12" fillId="0" borderId="0" xfId="0" applyNumberFormat="1" applyFont="1"/>
    <xf numFmtId="165" fontId="12" fillId="0" borderId="0" xfId="0" applyNumberFormat="1" applyFont="1"/>
    <xf numFmtId="0" fontId="0" fillId="0" borderId="0" xfId="0" applyBorder="1"/>
    <xf numFmtId="164" fontId="0" fillId="0" borderId="0" xfId="0" applyNumberFormat="1" applyBorder="1"/>
    <xf numFmtId="0" fontId="0" fillId="0" borderId="7" xfId="0" applyBorder="1"/>
    <xf numFmtId="0" fontId="14" fillId="0" borderId="0" xfId="0" applyFont="1"/>
    <xf numFmtId="164" fontId="0" fillId="0" borderId="7" xfId="0" applyNumberFormat="1" applyBorder="1"/>
    <xf numFmtId="0" fontId="15" fillId="0" borderId="3" xfId="0" applyFont="1" applyBorder="1"/>
    <xf numFmtId="0" fontId="16" fillId="0" borderId="0" xfId="0" applyFont="1"/>
    <xf numFmtId="0" fontId="16" fillId="0" borderId="2" xfId="0" applyFont="1" applyBorder="1"/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1" xfId="0" applyFont="1" applyBorder="1"/>
    <xf numFmtId="0" fontId="16" fillId="0" borderId="3" xfId="0" applyFont="1" applyBorder="1"/>
    <xf numFmtId="0" fontId="16" fillId="0" borderId="3" xfId="0" applyFont="1" applyBorder="1" applyAlignment="1">
      <alignment horizontal="right"/>
    </xf>
    <xf numFmtId="0" fontId="16" fillId="0" borderId="3" xfId="0" applyFont="1" applyBorder="1" applyAlignment="1">
      <alignment horizontal="left"/>
    </xf>
    <xf numFmtId="167" fontId="16" fillId="0" borderId="0" xfId="0" applyNumberFormat="1" applyFont="1"/>
    <xf numFmtId="0" fontId="1" fillId="0" borderId="3" xfId="0" applyFont="1" applyBorder="1"/>
    <xf numFmtId="0" fontId="0" fillId="0" borderId="0" xfId="0" applyFill="1"/>
    <xf numFmtId="0" fontId="14" fillId="0" borderId="0" xfId="0" applyFont="1" applyFill="1"/>
    <xf numFmtId="2" fontId="0" fillId="0" borderId="0" xfId="0" applyNumberFormat="1" applyFill="1"/>
    <xf numFmtId="0" fontId="0" fillId="0" borderId="3" xfId="0" applyFont="1" applyBorder="1"/>
    <xf numFmtId="0" fontId="9" fillId="0" borderId="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2" xfId="0" applyFont="1" applyBorder="1" applyAlignment="1">
      <alignment horizontal="left"/>
    </xf>
    <xf numFmtId="0" fontId="9" fillId="0" borderId="8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16" fillId="0" borderId="7" xfId="0" applyFont="1" applyBorder="1"/>
    <xf numFmtId="0" fontId="16" fillId="0" borderId="8" xfId="0" applyFont="1" applyBorder="1"/>
    <xf numFmtId="0" fontId="12" fillId="0" borderId="7" xfId="0" applyFont="1" applyBorder="1"/>
    <xf numFmtId="2" fontId="12" fillId="0" borderId="7" xfId="0" applyNumberFormat="1" applyFont="1" applyBorder="1"/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89732445705072"/>
          <c:y val="0.10998996506804404"/>
          <c:w val="0.76288260227306248"/>
          <c:h val="0.7377368368153232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intercept val="0"/>
            <c:dispRSqr val="1"/>
            <c:dispEq val="1"/>
            <c:trendlineLbl>
              <c:layout>
                <c:manualLayout>
                  <c:x val="0.23759069637116201"/>
                  <c:y val="-6.070188001703864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errBars>
            <c:errDir val="y"/>
            <c:errBarType val="both"/>
            <c:errValType val="cust"/>
            <c:noEndCap val="0"/>
            <c:plus>
              <c:numRef>
                <c:f>'Standard curve for alcian blue'!$K$7:$K$11</c:f>
                <c:numCache>
                  <c:formatCode>General</c:formatCode>
                  <c:ptCount val="5"/>
                  <c:pt idx="0">
                    <c:v>2.3584952830141503E-3</c:v>
                  </c:pt>
                  <c:pt idx="1">
                    <c:v>4.7324236215002197E-3</c:v>
                  </c:pt>
                  <c:pt idx="2">
                    <c:v>3.7721567659187581E-3</c:v>
                  </c:pt>
                  <c:pt idx="3">
                    <c:v>1.0570201827149102E-2</c:v>
                  </c:pt>
                  <c:pt idx="4">
                    <c:v>5.6476396249524833E-3</c:v>
                  </c:pt>
                </c:numCache>
              </c:numRef>
            </c:plus>
            <c:minus>
              <c:numRef>
                <c:f>'Standard curve for alcian blue'!$K$7:$K$11</c:f>
                <c:numCache>
                  <c:formatCode>General</c:formatCode>
                  <c:ptCount val="5"/>
                  <c:pt idx="0">
                    <c:v>2.3584952830141503E-3</c:v>
                  </c:pt>
                  <c:pt idx="1">
                    <c:v>4.7324236215002197E-3</c:v>
                  </c:pt>
                  <c:pt idx="2">
                    <c:v>3.7721567659187581E-3</c:v>
                  </c:pt>
                  <c:pt idx="3">
                    <c:v>1.0570201827149102E-2</c:v>
                  </c:pt>
                  <c:pt idx="4">
                    <c:v>5.6476396249524833E-3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'Standard curve for alcian blue'!$L$7:$L$11</c:f>
              <c:numCache>
                <c:formatCode>0.00</c:formatCode>
                <c:ptCount val="5"/>
                <c:pt idx="0">
                  <c:v>3.6666666666666732</c:v>
                </c:pt>
                <c:pt idx="1">
                  <c:v>7.3333333333333464</c:v>
                </c:pt>
                <c:pt idx="2">
                  <c:v>11.00000000000002</c:v>
                </c:pt>
                <c:pt idx="3">
                  <c:v>14.666666666666693</c:v>
                </c:pt>
                <c:pt idx="4">
                  <c:v>18.333333333333364</c:v>
                </c:pt>
              </c:numCache>
            </c:numRef>
          </c:xVal>
          <c:yVal>
            <c:numRef>
              <c:f>'Standard curve for alcian blue'!$J$7:$J$11</c:f>
              <c:numCache>
                <c:formatCode>0.000</c:formatCode>
                <c:ptCount val="5"/>
                <c:pt idx="0">
                  <c:v>1.6249999999999997E-2</c:v>
                </c:pt>
                <c:pt idx="1">
                  <c:v>4.0750000000000001E-2</c:v>
                </c:pt>
                <c:pt idx="2">
                  <c:v>6.1749999999999999E-2</c:v>
                </c:pt>
                <c:pt idx="3">
                  <c:v>7.775E-2</c:v>
                </c:pt>
                <c:pt idx="4">
                  <c:v>9.325E-2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93C-434A-8C2C-4D93DABA1E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3692815"/>
        <c:axId val="251520847"/>
      </c:scatterChart>
      <c:valAx>
        <c:axId val="263692815"/>
        <c:scaling>
          <c:orientation val="minMax"/>
          <c:max val="3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Gum</a:t>
                </a:r>
                <a:r>
                  <a:rPr lang="en-GB" baseline="0"/>
                  <a:t> xanthan (ug)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1520847"/>
        <c:crosses val="autoZero"/>
        <c:crossBetween val="midCat"/>
      </c:valAx>
      <c:valAx>
        <c:axId val="251520847"/>
        <c:scaling>
          <c:orientation val="minMax"/>
          <c:max val="0.2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Absorption (Est787-C787)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6928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1104900</xdr:colOff>
      <xdr:row>14</xdr:row>
      <xdr:rowOff>152400</xdr:rowOff>
    </xdr:from>
    <xdr:to>
      <xdr:col>11</xdr:col>
      <xdr:colOff>190500</xdr:colOff>
      <xdr:row>32</xdr:row>
      <xdr:rowOff>69673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5A64A2E-26E4-AD45-A0BF-5175D3AE72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tran\Desktop\Biofloc%20Experiments%20Tweis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80506"/>
      <sheetName val="180518"/>
      <sheetName val="180524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A4" sqref="A4:Z5"/>
    </sheetView>
  </sheetViews>
  <sheetFormatPr defaultColWidth="11" defaultRowHeight="14.25"/>
  <cols>
    <col min="1" max="1" width="16.125" customWidth="1"/>
  </cols>
  <sheetData>
    <row r="1" spans="1:26" ht="18">
      <c r="A1" s="15" t="s">
        <v>29</v>
      </c>
    </row>
    <row r="2" spans="1:26" ht="18">
      <c r="A2" s="15"/>
    </row>
    <row r="4" spans="1:26" ht="15">
      <c r="A4" s="60"/>
      <c r="B4" s="73" t="s">
        <v>1</v>
      </c>
      <c r="C4" s="74"/>
      <c r="D4" s="74"/>
      <c r="E4" s="74"/>
      <c r="F4" s="75"/>
      <c r="G4" s="73" t="s">
        <v>4</v>
      </c>
      <c r="H4" s="74"/>
      <c r="I4" s="74"/>
      <c r="J4" s="74"/>
      <c r="K4" s="75"/>
      <c r="L4" s="73" t="s">
        <v>30</v>
      </c>
      <c r="M4" s="74"/>
      <c r="N4" s="74"/>
      <c r="O4" s="74"/>
      <c r="P4" s="75"/>
      <c r="Q4" s="73" t="s">
        <v>5</v>
      </c>
      <c r="R4" s="74"/>
      <c r="S4" s="74"/>
      <c r="T4" s="74"/>
      <c r="U4" s="75"/>
      <c r="V4" s="73" t="s">
        <v>6</v>
      </c>
      <c r="W4" s="74"/>
      <c r="X4" s="74"/>
      <c r="Y4" s="74"/>
      <c r="Z4" s="75"/>
    </row>
    <row r="5" spans="1:26" ht="15">
      <c r="A5" s="23" t="s">
        <v>0</v>
      </c>
      <c r="B5" s="22">
        <v>1</v>
      </c>
      <c r="C5" s="22">
        <v>2</v>
      </c>
      <c r="D5" s="22">
        <v>3</v>
      </c>
      <c r="E5" s="22" t="s">
        <v>2</v>
      </c>
      <c r="F5" s="23" t="s">
        <v>3</v>
      </c>
      <c r="G5" s="22">
        <v>1</v>
      </c>
      <c r="H5" s="22">
        <v>2</v>
      </c>
      <c r="I5" s="22">
        <v>3</v>
      </c>
      <c r="J5" s="22" t="s">
        <v>2</v>
      </c>
      <c r="K5" s="23" t="s">
        <v>3</v>
      </c>
      <c r="L5" s="22">
        <v>1</v>
      </c>
      <c r="M5" s="22">
        <v>2</v>
      </c>
      <c r="N5" s="22">
        <v>3</v>
      </c>
      <c r="O5" s="22" t="s">
        <v>2</v>
      </c>
      <c r="P5" s="23" t="s">
        <v>3</v>
      </c>
      <c r="Q5" s="22">
        <v>1</v>
      </c>
      <c r="R5" s="22">
        <v>2</v>
      </c>
      <c r="S5" s="22">
        <v>3</v>
      </c>
      <c r="T5" s="22" t="s">
        <v>2</v>
      </c>
      <c r="U5" s="23" t="s">
        <v>3</v>
      </c>
      <c r="V5" s="22">
        <v>1</v>
      </c>
      <c r="W5" s="22">
        <v>2</v>
      </c>
      <c r="X5" s="22">
        <v>3</v>
      </c>
      <c r="Y5" s="22" t="s">
        <v>2</v>
      </c>
      <c r="Z5" s="23" t="s">
        <v>3</v>
      </c>
    </row>
    <row r="6" spans="1:26" ht="15">
      <c r="A6" s="14" t="s">
        <v>7</v>
      </c>
      <c r="B6" s="5">
        <v>7.94</v>
      </c>
      <c r="C6" s="5">
        <v>7.97</v>
      </c>
      <c r="D6" s="5">
        <v>7.98</v>
      </c>
      <c r="E6" s="5">
        <f>AVERAGE(B6:D6)</f>
        <v>7.9633333333333338</v>
      </c>
      <c r="F6" s="12">
        <f>_xlfn.STDEV.S(B6:D6)/SQRT(3)</f>
        <v>1.2018504251546581E-2</v>
      </c>
      <c r="G6" s="5">
        <v>7.87</v>
      </c>
      <c r="H6" s="5">
        <v>7.71</v>
      </c>
      <c r="I6" s="5">
        <v>7.78</v>
      </c>
      <c r="J6" s="5">
        <f>AVERAGE(G6:I6)</f>
        <v>7.7866666666666662</v>
      </c>
      <c r="K6" s="12">
        <f>_xlfn.STDEV.S(G6:I6)/SQRT(3)</f>
        <v>4.6308146631499396E-2</v>
      </c>
      <c r="L6" s="5">
        <v>0.159</v>
      </c>
      <c r="M6" s="5">
        <v>0.155</v>
      </c>
      <c r="N6" s="5">
        <v>0.151</v>
      </c>
      <c r="O6" s="5">
        <f>AVERAGE(L6:N6)</f>
        <v>0.155</v>
      </c>
      <c r="P6" s="12">
        <f>_xlfn.STDEV.S(L6:N6)/SQRT(3)</f>
        <v>2.3094010767585054E-3</v>
      </c>
      <c r="Q6" s="5">
        <v>0.21099999999999999</v>
      </c>
      <c r="R6" s="5">
        <v>0.224</v>
      </c>
      <c r="S6" s="5">
        <v>0.21</v>
      </c>
      <c r="T6" s="5">
        <f>AVERAGE(Q6:S6)</f>
        <v>0.215</v>
      </c>
      <c r="U6" s="12">
        <f>_xlfn.STDEV.S(Q6:S6)/SQRT(3)</f>
        <v>4.5092497528228977E-3</v>
      </c>
      <c r="V6" s="5">
        <v>-32.70440251572326</v>
      </c>
      <c r="W6" s="5">
        <v>-44.516129032258064</v>
      </c>
      <c r="X6" s="5">
        <v>-39.072847682119203</v>
      </c>
      <c r="Y6" s="5">
        <f>AVERAGE(V6:X6)</f>
        <v>-38.764459743366842</v>
      </c>
      <c r="Z6" s="12">
        <f>_xlfn.STDEV.S(V6:X6)/SQRT(3)</f>
        <v>3.4132363999547639</v>
      </c>
    </row>
    <row r="7" spans="1:26" ht="15">
      <c r="A7" s="14" t="s">
        <v>7</v>
      </c>
      <c r="B7" s="5">
        <v>7.87</v>
      </c>
      <c r="C7" s="5">
        <v>7.89</v>
      </c>
      <c r="D7" s="5">
        <v>8.14</v>
      </c>
      <c r="E7" s="5">
        <f t="shared" ref="E7:E35" si="0">AVERAGE(B7:D7)</f>
        <v>7.9666666666666659</v>
      </c>
      <c r="F7" s="6">
        <v>8.6858761471969442E-2</v>
      </c>
      <c r="G7" s="5">
        <v>7.72</v>
      </c>
      <c r="H7" s="5">
        <v>7.76</v>
      </c>
      <c r="I7" s="5">
        <v>7.81</v>
      </c>
      <c r="J7" s="5">
        <f t="shared" ref="J7:J35" si="1">AVERAGE(G7:I7)</f>
        <v>7.7633333333333328</v>
      </c>
      <c r="K7" s="6">
        <v>8.6858761471969442E-2</v>
      </c>
      <c r="L7" s="5">
        <v>0.11899999999999999</v>
      </c>
      <c r="M7" s="5">
        <v>0.111</v>
      </c>
      <c r="N7" s="5">
        <v>0.112</v>
      </c>
      <c r="O7" s="5">
        <f t="shared" ref="O7:O35" si="2">AVERAGE(L7:N7)</f>
        <v>0.11399999999999999</v>
      </c>
      <c r="P7" s="6">
        <v>8.6858761471969442E-2</v>
      </c>
      <c r="Q7" s="5">
        <v>0.129</v>
      </c>
      <c r="R7" s="5">
        <v>0.125</v>
      </c>
      <c r="S7" s="5">
        <v>0.126</v>
      </c>
      <c r="T7" s="5">
        <f t="shared" ref="T7:T35" si="3">AVERAGE(Q7:S7)</f>
        <v>0.12666666666666668</v>
      </c>
      <c r="U7" s="6">
        <v>8.6858761471969442E-2</v>
      </c>
      <c r="V7" s="5">
        <v>-8.4033613445378226</v>
      </c>
      <c r="W7" s="5">
        <v>-12.612612612612612</v>
      </c>
      <c r="X7" s="5">
        <v>-12.499999999999998</v>
      </c>
      <c r="Y7" s="5">
        <f t="shared" ref="Y7:Y35" si="4">AVERAGE(V7:X7)</f>
        <v>-11.171991319050145</v>
      </c>
      <c r="Z7" s="6">
        <v>8.6858761471969442E-2</v>
      </c>
    </row>
    <row r="8" spans="1:26" ht="15">
      <c r="A8" s="14" t="s">
        <v>7</v>
      </c>
      <c r="B8" s="5">
        <v>8.26</v>
      </c>
      <c r="C8" s="5">
        <v>8.23</v>
      </c>
      <c r="D8" s="5">
        <v>8.25</v>
      </c>
      <c r="E8" s="5">
        <f t="shared" si="0"/>
        <v>8.2466666666666679</v>
      </c>
      <c r="F8" s="6">
        <v>8.8191710368817813E-3</v>
      </c>
      <c r="G8" s="5">
        <v>8.2899999999999991</v>
      </c>
      <c r="H8" s="5">
        <v>8.34</v>
      </c>
      <c r="I8" s="5">
        <v>8.3000000000000007</v>
      </c>
      <c r="J8" s="5">
        <f t="shared" si="1"/>
        <v>8.31</v>
      </c>
      <c r="K8" s="6">
        <v>8.8191710368817813E-3</v>
      </c>
      <c r="L8" s="5">
        <v>0.22500000000000001</v>
      </c>
      <c r="M8" s="5">
        <v>0.217</v>
      </c>
      <c r="N8" s="5">
        <v>0.219</v>
      </c>
      <c r="O8" s="5">
        <f t="shared" si="2"/>
        <v>0.22033333333333335</v>
      </c>
      <c r="P8" s="6">
        <v>8.8191710368817813E-3</v>
      </c>
      <c r="Q8" s="5">
        <v>0.22700000000000001</v>
      </c>
      <c r="R8" s="5">
        <v>0.20899999999999999</v>
      </c>
      <c r="S8" s="5">
        <v>0.23</v>
      </c>
      <c r="T8" s="5">
        <f t="shared" si="3"/>
        <v>0.222</v>
      </c>
      <c r="U8" s="6">
        <v>8.8191710368817813E-3</v>
      </c>
      <c r="V8" s="5">
        <v>-0.88888888888888962</v>
      </c>
      <c r="W8" s="5">
        <v>3.6866359447004644</v>
      </c>
      <c r="X8" s="5">
        <v>-5.0228310502283149</v>
      </c>
      <c r="Y8" s="5">
        <f t="shared" si="4"/>
        <v>-0.74169466480558011</v>
      </c>
      <c r="Z8" s="6">
        <v>8.8191710368817813E-3</v>
      </c>
    </row>
    <row r="9" spans="1:26" ht="15.75">
      <c r="A9" s="14" t="s">
        <v>7</v>
      </c>
      <c r="B9" s="9">
        <v>7.93</v>
      </c>
      <c r="C9" s="9">
        <v>7.94</v>
      </c>
      <c r="D9" s="9">
        <v>7.98</v>
      </c>
      <c r="E9" s="5">
        <f t="shared" si="0"/>
        <v>7.95</v>
      </c>
      <c r="F9" s="10">
        <v>1.5275252316519626E-2</v>
      </c>
      <c r="G9" s="9">
        <v>8.06</v>
      </c>
      <c r="H9" s="9">
        <v>8.01</v>
      </c>
      <c r="I9" s="9">
        <v>8.1199999999999992</v>
      </c>
      <c r="J9" s="5">
        <f t="shared" si="1"/>
        <v>8.0633333333333326</v>
      </c>
      <c r="K9" s="10">
        <v>1.5275252316519626E-2</v>
      </c>
      <c r="L9" s="9">
        <v>0.11799999999999999</v>
      </c>
      <c r="M9" s="9">
        <v>0.114</v>
      </c>
      <c r="N9" s="9">
        <v>0.12</v>
      </c>
      <c r="O9" s="5">
        <f t="shared" si="2"/>
        <v>0.11733333333333333</v>
      </c>
      <c r="P9" s="10">
        <v>1.5275252316519626E-2</v>
      </c>
      <c r="Q9" s="9">
        <v>0.14599999999999999</v>
      </c>
      <c r="R9" s="9">
        <v>0.152</v>
      </c>
      <c r="S9" s="9">
        <v>0.14000000000000001</v>
      </c>
      <c r="T9" s="5">
        <f t="shared" si="3"/>
        <v>0.14599999999999999</v>
      </c>
      <c r="U9" s="10">
        <v>1.5275252316519626E-2</v>
      </c>
      <c r="V9" s="9">
        <v>-23.728813559322031</v>
      </c>
      <c r="W9" s="9">
        <v>-33.333333333333329</v>
      </c>
      <c r="X9" s="9">
        <v>-16.666666666666682</v>
      </c>
      <c r="Y9" s="5">
        <f t="shared" si="4"/>
        <v>-24.576271186440682</v>
      </c>
      <c r="Z9" s="10">
        <v>1.5275252316519626E-2</v>
      </c>
    </row>
    <row r="10" spans="1:26" ht="15.75">
      <c r="A10" s="14" t="s">
        <v>7</v>
      </c>
      <c r="B10" s="9">
        <v>8.1199999999999992</v>
      </c>
      <c r="C10" s="9">
        <v>8.09</v>
      </c>
      <c r="D10" s="9">
        <v>8.1</v>
      </c>
      <c r="E10" s="5">
        <f t="shared" si="0"/>
        <v>8.1033333333333335</v>
      </c>
      <c r="F10" s="10">
        <v>8.8191710368817813E-3</v>
      </c>
      <c r="G10" s="9">
        <v>8.01</v>
      </c>
      <c r="H10" s="9">
        <v>8.0500000000000007</v>
      </c>
      <c r="I10" s="9">
        <v>8.02</v>
      </c>
      <c r="J10" s="5">
        <f t="shared" si="1"/>
        <v>8.0266666666666673</v>
      </c>
      <c r="K10" s="10">
        <v>8.8191710368817813E-3</v>
      </c>
      <c r="L10" s="9">
        <v>0.13300000000000001</v>
      </c>
      <c r="M10" s="9">
        <v>0.13100000000000001</v>
      </c>
      <c r="N10" s="9">
        <v>0.13500000000000001</v>
      </c>
      <c r="O10" s="5">
        <f t="shared" si="2"/>
        <v>0.13300000000000001</v>
      </c>
      <c r="P10" s="10">
        <v>8.8191710368817813E-3</v>
      </c>
      <c r="Q10" s="9">
        <v>0.11899999999999999</v>
      </c>
      <c r="R10" s="9">
        <v>0.15</v>
      </c>
      <c r="S10" s="9">
        <v>0.111</v>
      </c>
      <c r="T10" s="5">
        <f t="shared" si="3"/>
        <v>0.12666666666666668</v>
      </c>
      <c r="U10" s="10">
        <v>8.8191710368817813E-3</v>
      </c>
      <c r="V10" s="9">
        <v>10.526315789473694</v>
      </c>
      <c r="W10" s="9">
        <v>-14.503816793893121</v>
      </c>
      <c r="X10" s="9">
        <v>17.777777777777782</v>
      </c>
      <c r="Y10" s="5">
        <f t="shared" si="4"/>
        <v>4.6000922577861187</v>
      </c>
      <c r="Z10" s="10">
        <v>8.8191710368817813E-3</v>
      </c>
    </row>
    <row r="11" spans="1:26" ht="15.75">
      <c r="A11" s="14" t="s">
        <v>7</v>
      </c>
      <c r="B11" s="9">
        <v>8.11</v>
      </c>
      <c r="C11" s="9">
        <v>8.07</v>
      </c>
      <c r="D11" s="9">
        <v>8.1</v>
      </c>
      <c r="E11" s="5">
        <f t="shared" si="0"/>
        <v>8.0933333333333337</v>
      </c>
      <c r="F11" s="10">
        <v>1.2018504251546375E-2</v>
      </c>
      <c r="G11" s="9">
        <v>7.82</v>
      </c>
      <c r="H11" s="9">
        <v>7.71</v>
      </c>
      <c r="I11" s="9">
        <v>7.86</v>
      </c>
      <c r="J11" s="5">
        <f t="shared" si="1"/>
        <v>7.7966666666666669</v>
      </c>
      <c r="K11" s="10">
        <v>1.2018504251546375E-2</v>
      </c>
      <c r="L11" s="9">
        <v>0.124</v>
      </c>
      <c r="M11" s="9">
        <v>0.128</v>
      </c>
      <c r="N11" s="9">
        <v>0.13</v>
      </c>
      <c r="O11" s="5">
        <f t="shared" si="2"/>
        <v>0.12733333333333333</v>
      </c>
      <c r="P11" s="10">
        <v>1.2018504251546375E-2</v>
      </c>
      <c r="Q11" s="9">
        <v>0.19800000000000001</v>
      </c>
      <c r="R11" s="9">
        <v>0.18</v>
      </c>
      <c r="S11" s="9">
        <v>0.191</v>
      </c>
      <c r="T11" s="5">
        <f t="shared" si="3"/>
        <v>0.18966666666666665</v>
      </c>
      <c r="U11" s="10">
        <v>1.2018504251546375E-2</v>
      </c>
      <c r="V11" s="9">
        <v>-59.677419354838726</v>
      </c>
      <c r="W11" s="9">
        <v>-40.624999999999993</v>
      </c>
      <c r="X11" s="9">
        <v>-46.92307692307692</v>
      </c>
      <c r="Y11" s="5">
        <f t="shared" si="4"/>
        <v>-49.075165425971875</v>
      </c>
      <c r="Z11" s="10">
        <v>1.2018504251546375E-2</v>
      </c>
    </row>
    <row r="12" spans="1:26" ht="15.75">
      <c r="A12" s="14" t="s">
        <v>7</v>
      </c>
      <c r="B12" s="9">
        <v>8.15</v>
      </c>
      <c r="C12" s="9">
        <v>8.1199999999999992</v>
      </c>
      <c r="D12" s="9">
        <v>8.16</v>
      </c>
      <c r="E12" s="5">
        <f t="shared" si="0"/>
        <v>8.1433333333333326</v>
      </c>
      <c r="F12" s="10">
        <v>1.2018504251546949E-2</v>
      </c>
      <c r="G12" s="9">
        <v>8.24</v>
      </c>
      <c r="H12" s="9">
        <v>8.2100000000000009</v>
      </c>
      <c r="I12" s="9">
        <v>8.23</v>
      </c>
      <c r="J12" s="5">
        <f t="shared" si="1"/>
        <v>8.2266666666666683</v>
      </c>
      <c r="K12" s="10">
        <v>1.2018504251546949E-2</v>
      </c>
      <c r="L12" s="9">
        <v>0.14099999999999999</v>
      </c>
      <c r="M12" s="9">
        <v>0.14199999999999999</v>
      </c>
      <c r="N12" s="9">
        <v>0.13900000000000001</v>
      </c>
      <c r="O12" s="5">
        <f t="shared" si="2"/>
        <v>0.14066666666666666</v>
      </c>
      <c r="P12" s="10">
        <v>1.2018504251546949E-2</v>
      </c>
      <c r="Q12" s="9">
        <v>0.11700000000000001</v>
      </c>
      <c r="R12" s="9">
        <v>0.12</v>
      </c>
      <c r="S12" s="9">
        <v>0.127</v>
      </c>
      <c r="T12" s="5">
        <f t="shared" si="3"/>
        <v>0.12133333333333333</v>
      </c>
      <c r="U12" s="10">
        <v>1.2018504251546949E-2</v>
      </c>
      <c r="V12" s="9">
        <v>17.02127659574467</v>
      </c>
      <c r="W12" s="9">
        <v>15.492957746478869</v>
      </c>
      <c r="X12" s="9">
        <v>8.6330935251798628</v>
      </c>
      <c r="Y12" s="5">
        <f t="shared" si="4"/>
        <v>13.715775955801135</v>
      </c>
      <c r="Z12" s="10">
        <v>1.2018504251546949E-2</v>
      </c>
    </row>
    <row r="13" spans="1:26" ht="15">
      <c r="A13" s="14" t="s">
        <v>8</v>
      </c>
      <c r="B13" s="1">
        <v>7.23</v>
      </c>
      <c r="C13" s="1">
        <v>7.03</v>
      </c>
      <c r="D13" s="1">
        <v>7.06</v>
      </c>
      <c r="E13" s="5">
        <f t="shared" si="0"/>
        <v>7.1066666666666665</v>
      </c>
      <c r="F13" s="2">
        <v>6.2271805640898154E-2</v>
      </c>
      <c r="G13" s="1">
        <v>6.63</v>
      </c>
      <c r="H13" s="1">
        <v>6.78</v>
      </c>
      <c r="I13" s="1">
        <v>6.76</v>
      </c>
      <c r="J13" s="5">
        <f t="shared" si="1"/>
        <v>6.7233333333333336</v>
      </c>
      <c r="K13" s="2">
        <v>6.2271805640898154E-2</v>
      </c>
      <c r="L13" s="1">
        <v>0.39700000000000002</v>
      </c>
      <c r="M13" s="1">
        <v>0.39500000000000002</v>
      </c>
      <c r="N13" s="1">
        <v>0.39200000000000002</v>
      </c>
      <c r="O13" s="5">
        <f t="shared" si="2"/>
        <v>0.39466666666666672</v>
      </c>
      <c r="P13" s="2">
        <v>6.2271805640898154E-2</v>
      </c>
      <c r="Q13" s="1">
        <v>0.55800000000000005</v>
      </c>
      <c r="R13" s="1">
        <v>0.55700000000000005</v>
      </c>
      <c r="S13" s="1">
        <v>0.52300000000000002</v>
      </c>
      <c r="T13" s="5">
        <f t="shared" si="3"/>
        <v>0.54600000000000015</v>
      </c>
      <c r="U13" s="2">
        <v>6.2271805640898154E-2</v>
      </c>
      <c r="V13" s="1">
        <v>-40.554156171284639</v>
      </c>
      <c r="W13" s="1">
        <v>-41.012658227848107</v>
      </c>
      <c r="X13" s="1">
        <v>-33.41836734693878</v>
      </c>
      <c r="Y13" s="5">
        <f t="shared" si="4"/>
        <v>-38.328393915357175</v>
      </c>
      <c r="Z13" s="2">
        <v>6.2271805640898154E-2</v>
      </c>
    </row>
    <row r="14" spans="1:26" ht="15">
      <c r="A14" s="14" t="s">
        <v>9</v>
      </c>
      <c r="B14" s="1">
        <v>8.39</v>
      </c>
      <c r="C14" s="1">
        <v>8.32</v>
      </c>
      <c r="D14" s="1">
        <v>8.33</v>
      </c>
      <c r="E14" s="5">
        <f t="shared" si="0"/>
        <v>8.3466666666666658</v>
      </c>
      <c r="F14" s="2">
        <v>2.1858128414340126E-2</v>
      </c>
      <c r="G14" s="1">
        <v>7.78</v>
      </c>
      <c r="H14" s="1">
        <v>7.75</v>
      </c>
      <c r="I14" s="1">
        <v>7.79</v>
      </c>
      <c r="J14" s="5">
        <f t="shared" si="1"/>
        <v>7.7733333333333334</v>
      </c>
      <c r="K14" s="2">
        <v>2.1858128414340126E-2</v>
      </c>
      <c r="L14" s="1">
        <v>0.14499999999999999</v>
      </c>
      <c r="M14" s="1">
        <v>0.14099999999999999</v>
      </c>
      <c r="N14" s="1">
        <v>0.14599999999999999</v>
      </c>
      <c r="O14" s="5">
        <f t="shared" si="2"/>
        <v>0.14399999999999999</v>
      </c>
      <c r="P14" s="2">
        <v>2.1858128414340126E-2</v>
      </c>
      <c r="Q14" s="1">
        <v>0.114</v>
      </c>
      <c r="R14" s="1">
        <v>0.11899999999999999</v>
      </c>
      <c r="S14" s="1">
        <v>0.127</v>
      </c>
      <c r="T14" s="5">
        <f t="shared" si="3"/>
        <v>0.12</v>
      </c>
      <c r="U14" s="2">
        <v>2.1858128414340126E-2</v>
      </c>
      <c r="V14" s="1">
        <v>21.37931034482758</v>
      </c>
      <c r="W14" s="1">
        <v>15.602836879432619</v>
      </c>
      <c r="X14" s="1">
        <v>13.013698630136981</v>
      </c>
      <c r="Y14" s="5">
        <f t="shared" si="4"/>
        <v>16.665281951465726</v>
      </c>
      <c r="Z14" s="2">
        <v>2.1858128414340126E-2</v>
      </c>
    </row>
    <row r="15" spans="1:26" ht="15">
      <c r="A15" s="14" t="s">
        <v>10</v>
      </c>
      <c r="B15" s="1">
        <v>7.38</v>
      </c>
      <c r="C15" s="1">
        <v>7.44</v>
      </c>
      <c r="D15" s="1">
        <v>7.36</v>
      </c>
      <c r="E15" s="5">
        <f t="shared" si="0"/>
        <v>7.3933333333333335</v>
      </c>
      <c r="F15" s="2">
        <v>2.4037008503093326E-2</v>
      </c>
      <c r="G15" s="1">
        <v>7.91</v>
      </c>
      <c r="H15" s="1">
        <v>7.94</v>
      </c>
      <c r="I15" s="1">
        <v>7.93</v>
      </c>
      <c r="J15" s="5">
        <f t="shared" si="1"/>
        <v>7.9266666666666667</v>
      </c>
      <c r="K15" s="2">
        <v>2.4037008503093326E-2</v>
      </c>
      <c r="L15" s="1">
        <v>0.16600000000000001</v>
      </c>
      <c r="M15" s="1">
        <v>0.157</v>
      </c>
      <c r="N15" s="1">
        <v>0.16800000000000001</v>
      </c>
      <c r="O15" s="5">
        <f t="shared" si="2"/>
        <v>0.16366666666666665</v>
      </c>
      <c r="P15" s="2">
        <v>2.4037008503093326E-2</v>
      </c>
      <c r="Q15" s="1">
        <v>2.9000000000000001E-2</v>
      </c>
      <c r="R15" s="1">
        <v>2.8000000000000001E-2</v>
      </c>
      <c r="S15" s="1">
        <v>4.9000000000000002E-2</v>
      </c>
      <c r="T15" s="5">
        <f t="shared" si="3"/>
        <v>3.5333333333333335E-2</v>
      </c>
      <c r="U15" s="2">
        <v>2.4037008503093326E-2</v>
      </c>
      <c r="V15" s="1">
        <v>82.53012048192771</v>
      </c>
      <c r="W15" s="1">
        <v>82.165605095541409</v>
      </c>
      <c r="X15" s="1">
        <v>70.833333333333343</v>
      </c>
      <c r="Y15" s="5">
        <f t="shared" si="4"/>
        <v>78.509686303600816</v>
      </c>
      <c r="Z15" s="2">
        <v>2.4037008503093326E-2</v>
      </c>
    </row>
    <row r="16" spans="1:26" ht="15">
      <c r="A16" s="14" t="s">
        <v>11</v>
      </c>
      <c r="B16" s="1">
        <v>8.1300000000000008</v>
      </c>
      <c r="C16" s="1">
        <v>8.15</v>
      </c>
      <c r="D16" s="1">
        <v>8.1</v>
      </c>
      <c r="E16" s="5">
        <f t="shared" si="0"/>
        <v>8.1266666666666669</v>
      </c>
      <c r="F16" s="2">
        <v>1.4529663145135813E-2</v>
      </c>
      <c r="G16" s="1">
        <v>7.96</v>
      </c>
      <c r="H16" s="1">
        <v>8.02</v>
      </c>
      <c r="I16" s="1">
        <v>8.01</v>
      </c>
      <c r="J16" s="5">
        <f t="shared" si="1"/>
        <v>7.996666666666667</v>
      </c>
      <c r="K16" s="2">
        <v>1.4529663145135813E-2</v>
      </c>
      <c r="L16" s="1">
        <v>0.107</v>
      </c>
      <c r="M16" s="1">
        <v>0.106</v>
      </c>
      <c r="N16" s="1">
        <v>0.109</v>
      </c>
      <c r="O16" s="5">
        <f t="shared" si="2"/>
        <v>0.10733333333333334</v>
      </c>
      <c r="P16" s="2">
        <v>1.4529663145135813E-2</v>
      </c>
      <c r="Q16" s="1">
        <v>4.1000000000000002E-2</v>
      </c>
      <c r="R16" s="1">
        <v>4.4999999999999998E-2</v>
      </c>
      <c r="S16" s="1">
        <v>4.8000000000000001E-2</v>
      </c>
      <c r="T16" s="5">
        <f t="shared" si="3"/>
        <v>4.4666666666666667E-2</v>
      </c>
      <c r="U16" s="2">
        <v>1.4529663145135813E-2</v>
      </c>
      <c r="V16" s="1">
        <v>61.68224299065421</v>
      </c>
      <c r="W16" s="1">
        <v>57.547169811320757</v>
      </c>
      <c r="X16" s="1">
        <v>55.963302752293572</v>
      </c>
      <c r="Y16" s="5">
        <f t="shared" si="4"/>
        <v>58.397571851422846</v>
      </c>
      <c r="Z16" s="2">
        <v>1.4529663145135813E-2</v>
      </c>
    </row>
    <row r="17" spans="1:26" ht="15">
      <c r="A17" s="14" t="s">
        <v>12</v>
      </c>
      <c r="B17" s="1">
        <v>7.38</v>
      </c>
      <c r="C17" s="1">
        <v>7.43</v>
      </c>
      <c r="D17" s="1">
        <v>7.34</v>
      </c>
      <c r="E17" s="5">
        <f t="shared" si="0"/>
        <v>7.3833333333333329</v>
      </c>
      <c r="F17" s="2">
        <v>2.6034165586355473E-2</v>
      </c>
      <c r="G17" s="1">
        <v>7.16</v>
      </c>
      <c r="H17" s="1">
        <v>7.18</v>
      </c>
      <c r="I17" s="1">
        <v>7.13</v>
      </c>
      <c r="J17" s="5">
        <f t="shared" si="1"/>
        <v>7.1566666666666663</v>
      </c>
      <c r="K17" s="2">
        <v>2.6034165586355473E-2</v>
      </c>
      <c r="L17" s="1">
        <v>0.28199999999999997</v>
      </c>
      <c r="M17" s="1">
        <v>0.27400000000000002</v>
      </c>
      <c r="N17" s="1">
        <v>0.27900000000000003</v>
      </c>
      <c r="O17" s="5">
        <f t="shared" si="2"/>
        <v>0.27833333333333338</v>
      </c>
      <c r="P17" s="2">
        <v>2.6034165586355473E-2</v>
      </c>
      <c r="Q17" s="1">
        <v>0.34200000000000003</v>
      </c>
      <c r="R17" s="1">
        <v>0.36699999999999999</v>
      </c>
      <c r="S17" s="1">
        <v>0.36099999999999999</v>
      </c>
      <c r="T17" s="5">
        <f t="shared" si="3"/>
        <v>0.35666666666666669</v>
      </c>
      <c r="U17" s="2">
        <v>2.6034165586355473E-2</v>
      </c>
      <c r="V17" s="1">
        <v>-21.276595744680872</v>
      </c>
      <c r="W17" s="1">
        <v>-33.941605839416042</v>
      </c>
      <c r="X17" s="1">
        <v>-29.390681003584213</v>
      </c>
      <c r="Y17" s="5">
        <f t="shared" si="4"/>
        <v>-28.202960862560378</v>
      </c>
      <c r="Z17" s="2">
        <v>2.6034165586355473E-2</v>
      </c>
    </row>
    <row r="18" spans="1:26" ht="15">
      <c r="A18" s="14" t="s">
        <v>13</v>
      </c>
      <c r="B18" s="1">
        <v>8.14</v>
      </c>
      <c r="C18" s="1">
        <v>8.09</v>
      </c>
      <c r="D18" s="1">
        <v>8.16</v>
      </c>
      <c r="E18" s="5">
        <f t="shared" si="0"/>
        <v>8.1300000000000008</v>
      </c>
      <c r="F18" s="2">
        <v>2.0816659994661452E-2</v>
      </c>
      <c r="G18" s="1">
        <v>7.59</v>
      </c>
      <c r="H18" s="1">
        <v>7.64</v>
      </c>
      <c r="I18" s="1">
        <v>7.58</v>
      </c>
      <c r="J18" s="5">
        <f t="shared" si="1"/>
        <v>7.6033333333333344</v>
      </c>
      <c r="K18" s="2">
        <v>2.0816659994661452E-2</v>
      </c>
      <c r="L18" s="1">
        <v>0.128</v>
      </c>
      <c r="M18" s="1">
        <v>0.126</v>
      </c>
      <c r="N18" s="1">
        <v>0.11799999999999999</v>
      </c>
      <c r="O18" s="5">
        <f t="shared" si="2"/>
        <v>0.124</v>
      </c>
      <c r="P18" s="2">
        <v>2.0816659994661452E-2</v>
      </c>
      <c r="Q18" s="1">
        <v>4.4999999999999998E-2</v>
      </c>
      <c r="R18" s="1">
        <v>5.1999999999999998E-2</v>
      </c>
      <c r="S18" s="1">
        <v>4.2000000000000003E-2</v>
      </c>
      <c r="T18" s="5">
        <f t="shared" si="3"/>
        <v>4.6333333333333337E-2</v>
      </c>
      <c r="U18" s="2">
        <v>2.0816659994661452E-2</v>
      </c>
      <c r="V18" s="1">
        <v>64.84375</v>
      </c>
      <c r="W18" s="1">
        <v>58.730158730158735</v>
      </c>
      <c r="X18" s="1">
        <v>64.406779661016941</v>
      </c>
      <c r="Y18" s="5">
        <f t="shared" si="4"/>
        <v>62.660229463725223</v>
      </c>
      <c r="Z18" s="2">
        <v>2.0816659994661452E-2</v>
      </c>
    </row>
    <row r="19" spans="1:26" ht="15">
      <c r="A19" s="14" t="s">
        <v>14</v>
      </c>
      <c r="B19" s="1">
        <v>8.33</v>
      </c>
      <c r="C19" s="1">
        <v>8.2799999999999994</v>
      </c>
      <c r="D19" s="1">
        <v>8.24</v>
      </c>
      <c r="E19" s="5">
        <f t="shared" si="0"/>
        <v>8.2833333333333332</v>
      </c>
      <c r="F19" s="2">
        <v>2.603416558635549E-2</v>
      </c>
      <c r="G19" s="1">
        <v>8.2100000000000009</v>
      </c>
      <c r="H19" s="1">
        <v>8.25</v>
      </c>
      <c r="I19" s="1">
        <v>8.24</v>
      </c>
      <c r="J19" s="5">
        <f t="shared" si="1"/>
        <v>8.2333333333333343</v>
      </c>
      <c r="K19" s="2">
        <v>2.603416558635549E-2</v>
      </c>
      <c r="L19" s="1">
        <v>0.21099999999999999</v>
      </c>
      <c r="M19" s="1">
        <v>0.21199999999999999</v>
      </c>
      <c r="N19" s="1">
        <v>0.21</v>
      </c>
      <c r="O19" s="5">
        <f t="shared" si="2"/>
        <v>0.21099999999999999</v>
      </c>
      <c r="P19" s="2">
        <v>2.603416558635549E-2</v>
      </c>
      <c r="Q19" s="1">
        <v>0.16600000000000001</v>
      </c>
      <c r="R19" s="1">
        <v>0.18099999999999999</v>
      </c>
      <c r="S19" s="1">
        <v>0.17499999999999999</v>
      </c>
      <c r="T19" s="5">
        <f t="shared" si="3"/>
        <v>0.17400000000000002</v>
      </c>
      <c r="U19" s="2">
        <v>2.603416558635549E-2</v>
      </c>
      <c r="V19" s="1">
        <v>21.32701421800947</v>
      </c>
      <c r="W19" s="1">
        <v>14.622641509433961</v>
      </c>
      <c r="X19" s="1">
        <v>16.666666666666668</v>
      </c>
      <c r="Y19" s="5">
        <f t="shared" si="4"/>
        <v>17.538774131370033</v>
      </c>
      <c r="Z19" s="2">
        <v>2.603416558635549E-2</v>
      </c>
    </row>
    <row r="20" spans="1:26" ht="15">
      <c r="A20" s="14" t="s">
        <v>15</v>
      </c>
      <c r="B20" s="1">
        <v>8.23</v>
      </c>
      <c r="C20" s="1">
        <v>8.2799999999999994</v>
      </c>
      <c r="D20" s="1">
        <v>8.2200000000000006</v>
      </c>
      <c r="E20" s="5">
        <f t="shared" si="0"/>
        <v>8.2433333333333323</v>
      </c>
      <c r="F20" s="2">
        <v>1.8559214542766347E-2</v>
      </c>
      <c r="G20" s="1">
        <v>8.2799999999999994</v>
      </c>
      <c r="H20" s="1">
        <v>8.25</v>
      </c>
      <c r="I20" s="1">
        <v>8.3000000000000007</v>
      </c>
      <c r="J20" s="5">
        <f t="shared" si="1"/>
        <v>8.2766666666666673</v>
      </c>
      <c r="K20" s="2">
        <v>1.8559214542766347E-2</v>
      </c>
      <c r="L20" s="1">
        <v>0.23400000000000001</v>
      </c>
      <c r="M20" s="1">
        <v>0.22900000000000001</v>
      </c>
      <c r="N20" s="1">
        <v>0.22500000000000001</v>
      </c>
      <c r="O20" s="5">
        <f t="shared" si="2"/>
        <v>0.22933333333333336</v>
      </c>
      <c r="P20" s="2">
        <v>1.8559214542766347E-2</v>
      </c>
      <c r="Q20" s="1">
        <v>0.19</v>
      </c>
      <c r="R20" s="1">
        <v>0.19600000000000001</v>
      </c>
      <c r="S20" s="1">
        <v>0.19800000000000001</v>
      </c>
      <c r="T20" s="5">
        <f t="shared" si="3"/>
        <v>0.19466666666666668</v>
      </c>
      <c r="U20" s="2">
        <v>1.8559214542766347E-2</v>
      </c>
      <c r="V20" s="1">
        <v>18.803418803418808</v>
      </c>
      <c r="W20" s="1">
        <v>14.410480349344979</v>
      </c>
      <c r="X20" s="1">
        <v>11.999999999999998</v>
      </c>
      <c r="Y20" s="5">
        <f t="shared" si="4"/>
        <v>15.071299717587928</v>
      </c>
      <c r="Z20" s="2">
        <v>1.8559214542766347E-2</v>
      </c>
    </row>
    <row r="21" spans="1:26" ht="15">
      <c r="A21" s="14" t="s">
        <v>16</v>
      </c>
      <c r="B21" s="1">
        <v>8.25</v>
      </c>
      <c r="C21" s="1">
        <v>8.31</v>
      </c>
      <c r="D21" s="1">
        <v>8.2899999999999991</v>
      </c>
      <c r="E21" s="5">
        <f t="shared" si="0"/>
        <v>8.2833333333333332</v>
      </c>
      <c r="F21" s="2">
        <v>1.763834207376401E-2</v>
      </c>
      <c r="G21" s="1">
        <v>8.15</v>
      </c>
      <c r="H21" s="1">
        <v>8.19</v>
      </c>
      <c r="I21" s="1">
        <v>8.14</v>
      </c>
      <c r="J21" s="5">
        <f t="shared" si="1"/>
        <v>8.16</v>
      </c>
      <c r="K21" s="2">
        <v>1.763834207376401E-2</v>
      </c>
      <c r="L21" s="1">
        <v>0.23100000000000001</v>
      </c>
      <c r="M21" s="1">
        <v>0.223</v>
      </c>
      <c r="N21" s="1">
        <v>0.23400000000000001</v>
      </c>
      <c r="O21" s="5">
        <f t="shared" si="2"/>
        <v>0.22933333333333336</v>
      </c>
      <c r="P21" s="2">
        <v>1.763834207376401E-2</v>
      </c>
      <c r="Q21" s="1">
        <v>0.17699999999999999</v>
      </c>
      <c r="R21" s="1">
        <v>0.17199999999999999</v>
      </c>
      <c r="S21" s="1">
        <v>0.16200000000000001</v>
      </c>
      <c r="T21" s="5">
        <f t="shared" si="3"/>
        <v>0.17033333333333334</v>
      </c>
      <c r="U21" s="2">
        <v>1.763834207376401E-2</v>
      </c>
      <c r="V21" s="1">
        <v>23.376623376623385</v>
      </c>
      <c r="W21" s="1">
        <v>22.869955156950681</v>
      </c>
      <c r="X21" s="1">
        <v>30.76923076923077</v>
      </c>
      <c r="Y21" s="5">
        <f t="shared" si="4"/>
        <v>25.671936434268279</v>
      </c>
      <c r="Z21" s="2">
        <v>1.763834207376401E-2</v>
      </c>
    </row>
    <row r="22" spans="1:26" ht="15">
      <c r="A22" s="14" t="s">
        <v>17</v>
      </c>
      <c r="B22" s="1">
        <v>8.1199999999999992</v>
      </c>
      <c r="C22" s="1">
        <v>8.14</v>
      </c>
      <c r="D22" s="1">
        <v>8.1</v>
      </c>
      <c r="E22" s="5">
        <f t="shared" si="0"/>
        <v>8.1199999999999992</v>
      </c>
      <c r="F22" s="2">
        <v>1.1547005383792783E-2</v>
      </c>
      <c r="G22" s="1">
        <v>8.34</v>
      </c>
      <c r="H22" s="1">
        <v>8.31</v>
      </c>
      <c r="I22" s="1">
        <v>8.36</v>
      </c>
      <c r="J22" s="5">
        <f t="shared" si="1"/>
        <v>8.336666666666666</v>
      </c>
      <c r="K22" s="2">
        <v>1.1547005383792783E-2</v>
      </c>
      <c r="L22" s="1">
        <v>0.126</v>
      </c>
      <c r="M22" s="1">
        <v>0.122</v>
      </c>
      <c r="N22" s="1">
        <v>0.124</v>
      </c>
      <c r="O22" s="5">
        <f t="shared" si="2"/>
        <v>0.124</v>
      </c>
      <c r="P22" s="2">
        <v>1.1547005383792783E-2</v>
      </c>
      <c r="Q22" s="1">
        <v>0.13200000000000001</v>
      </c>
      <c r="R22" s="1">
        <v>0.13800000000000001</v>
      </c>
      <c r="S22" s="1">
        <v>0.13400000000000001</v>
      </c>
      <c r="T22" s="5">
        <f t="shared" si="3"/>
        <v>0.13466666666666668</v>
      </c>
      <c r="U22" s="2">
        <v>1.1547005383792783E-2</v>
      </c>
      <c r="V22" s="1">
        <v>-4.7619047619047654</v>
      </c>
      <c r="W22" s="1">
        <v>-13.114754098360667</v>
      </c>
      <c r="X22" s="1">
        <v>-8.0645161290322651</v>
      </c>
      <c r="Y22" s="5">
        <f t="shared" si="4"/>
        <v>-8.6470583297658994</v>
      </c>
      <c r="Z22" s="2">
        <v>1.1547005383792783E-2</v>
      </c>
    </row>
    <row r="23" spans="1:26" ht="15">
      <c r="A23" s="14" t="s">
        <v>18</v>
      </c>
      <c r="B23" s="1">
        <v>8.23</v>
      </c>
      <c r="C23" s="1">
        <v>8.27</v>
      </c>
      <c r="D23" s="1">
        <v>8.2899999999999991</v>
      </c>
      <c r="E23" s="5">
        <f t="shared" si="0"/>
        <v>8.2633333333333336</v>
      </c>
      <c r="F23" s="2">
        <v>1.7638342073763563E-2</v>
      </c>
      <c r="G23" s="1">
        <v>8.18</v>
      </c>
      <c r="H23" s="1">
        <v>8.15</v>
      </c>
      <c r="I23" s="1">
        <v>8.17</v>
      </c>
      <c r="J23" s="5">
        <f t="shared" si="1"/>
        <v>8.1666666666666661</v>
      </c>
      <c r="K23" s="2">
        <v>1.7638342073763563E-2</v>
      </c>
      <c r="L23" s="1">
        <v>0.11899999999999999</v>
      </c>
      <c r="M23" s="1">
        <v>0.12</v>
      </c>
      <c r="N23" s="1">
        <v>0.12</v>
      </c>
      <c r="O23" s="5">
        <f t="shared" si="2"/>
        <v>0.11966666666666666</v>
      </c>
      <c r="P23" s="2">
        <v>1.7638342073763563E-2</v>
      </c>
      <c r="Q23" s="1">
        <v>9.5000000000000001E-2</v>
      </c>
      <c r="R23" s="1">
        <v>9.2999999999999999E-2</v>
      </c>
      <c r="S23" s="1">
        <v>9.1999999999999998E-2</v>
      </c>
      <c r="T23" s="5">
        <f t="shared" si="3"/>
        <v>9.3333333333333338E-2</v>
      </c>
      <c r="U23" s="2">
        <v>1.7638342073763563E-2</v>
      </c>
      <c r="V23" s="1">
        <v>20.168067226890752</v>
      </c>
      <c r="W23" s="1">
        <v>22.499999999999996</v>
      </c>
      <c r="X23" s="1">
        <v>23.333333333333332</v>
      </c>
      <c r="Y23" s="5">
        <f t="shared" si="4"/>
        <v>22.000466853408028</v>
      </c>
      <c r="Z23" s="2">
        <v>1.7638342073763563E-2</v>
      </c>
    </row>
    <row r="24" spans="1:26" ht="15">
      <c r="A24" s="14" t="s">
        <v>19</v>
      </c>
      <c r="B24" s="1">
        <v>8.25</v>
      </c>
      <c r="C24" s="1">
        <v>8.2100000000000009</v>
      </c>
      <c r="D24" s="1">
        <v>8.27</v>
      </c>
      <c r="E24" s="5">
        <f t="shared" si="0"/>
        <v>8.2433333333333341</v>
      </c>
      <c r="F24" s="2">
        <v>1.7638342073763563E-2</v>
      </c>
      <c r="G24" s="1">
        <v>8.2100000000000009</v>
      </c>
      <c r="H24" s="1">
        <v>8.17</v>
      </c>
      <c r="I24" s="1">
        <v>8.23</v>
      </c>
      <c r="J24" s="5">
        <f t="shared" si="1"/>
        <v>8.2033333333333349</v>
      </c>
      <c r="K24" s="2">
        <v>1.7638342073763563E-2</v>
      </c>
      <c r="L24" s="1">
        <v>0.107</v>
      </c>
      <c r="M24" s="1">
        <v>0.105</v>
      </c>
      <c r="N24" s="1">
        <v>0.104</v>
      </c>
      <c r="O24" s="5">
        <f t="shared" si="2"/>
        <v>0.10533333333333333</v>
      </c>
      <c r="P24" s="2">
        <v>1.7638342073763563E-2</v>
      </c>
      <c r="Q24" s="1">
        <v>4.5999999999999999E-2</v>
      </c>
      <c r="R24" s="1">
        <v>0.04</v>
      </c>
      <c r="S24" s="1">
        <v>3.9E-2</v>
      </c>
      <c r="T24" s="5">
        <f t="shared" si="3"/>
        <v>4.1666666666666664E-2</v>
      </c>
      <c r="U24" s="2">
        <v>1.7638342073763563E-2</v>
      </c>
      <c r="V24" s="1">
        <v>57.009345794392516</v>
      </c>
      <c r="W24" s="1">
        <v>61.904761904761905</v>
      </c>
      <c r="X24" s="1">
        <v>62.5</v>
      </c>
      <c r="Y24" s="5">
        <f t="shared" si="4"/>
        <v>60.471369233051469</v>
      </c>
      <c r="Z24" s="2">
        <v>1.7638342073763563E-2</v>
      </c>
    </row>
    <row r="25" spans="1:26" ht="15">
      <c r="A25" s="14" t="s">
        <v>20</v>
      </c>
      <c r="B25" s="1">
        <v>8.26</v>
      </c>
      <c r="C25" s="1">
        <v>8.31</v>
      </c>
      <c r="D25" s="1">
        <v>8.24</v>
      </c>
      <c r="E25" s="5">
        <f t="shared" si="0"/>
        <v>8.2700000000000014</v>
      </c>
      <c r="F25" s="2">
        <v>2.0816659994661452E-2</v>
      </c>
      <c r="G25" s="1">
        <v>8.44</v>
      </c>
      <c r="H25" s="1">
        <v>8.42</v>
      </c>
      <c r="I25" s="1">
        <v>8.4700000000000006</v>
      </c>
      <c r="J25" s="5">
        <f t="shared" si="1"/>
        <v>8.4433333333333334</v>
      </c>
      <c r="K25" s="2">
        <v>2.0816659994661452E-2</v>
      </c>
      <c r="L25" s="1">
        <v>0.13400000000000001</v>
      </c>
      <c r="M25" s="1">
        <v>0.13</v>
      </c>
      <c r="N25" s="1">
        <v>0.129</v>
      </c>
      <c r="O25" s="5">
        <f t="shared" si="2"/>
        <v>0.13100000000000001</v>
      </c>
      <c r="P25" s="2">
        <v>2.0816659994661452E-2</v>
      </c>
      <c r="Q25" s="1">
        <v>9.8000000000000004E-2</v>
      </c>
      <c r="R25" s="1">
        <v>9.7000000000000003E-2</v>
      </c>
      <c r="S25" s="1">
        <v>8.8999999999999996E-2</v>
      </c>
      <c r="T25" s="5">
        <f t="shared" si="3"/>
        <v>9.4666666666666677E-2</v>
      </c>
      <c r="U25" s="2">
        <v>2.0816659994661452E-2</v>
      </c>
      <c r="V25" s="1">
        <v>26.865671641791046</v>
      </c>
      <c r="W25" s="1">
        <v>25.384615384615383</v>
      </c>
      <c r="X25" s="1">
        <v>31.007751937984501</v>
      </c>
      <c r="Y25" s="5">
        <f t="shared" si="4"/>
        <v>27.752679654796975</v>
      </c>
      <c r="Z25" s="2">
        <v>2.0816659994661452E-2</v>
      </c>
    </row>
    <row r="26" spans="1:26" ht="15">
      <c r="A26" s="14" t="s">
        <v>21</v>
      </c>
      <c r="B26" s="1">
        <v>8.19</v>
      </c>
      <c r="C26" s="1">
        <v>8.1</v>
      </c>
      <c r="D26" s="1">
        <v>8.15</v>
      </c>
      <c r="E26" s="5">
        <f t="shared" si="0"/>
        <v>8.1466666666666665</v>
      </c>
      <c r="F26" s="2">
        <v>2.603416558635549E-2</v>
      </c>
      <c r="G26" s="1">
        <v>8.07</v>
      </c>
      <c r="H26" s="1">
        <v>8.06</v>
      </c>
      <c r="I26" s="1">
        <v>8.09</v>
      </c>
      <c r="J26" s="5">
        <f t="shared" si="1"/>
        <v>8.0733333333333341</v>
      </c>
      <c r="K26" s="2">
        <v>2.603416558635549E-2</v>
      </c>
      <c r="L26" s="1">
        <v>0.108</v>
      </c>
      <c r="M26" s="1">
        <v>0.10299999999999999</v>
      </c>
      <c r="N26" s="1">
        <v>0.11</v>
      </c>
      <c r="O26" s="5">
        <f t="shared" si="2"/>
        <v>0.107</v>
      </c>
      <c r="P26" s="2">
        <v>2.603416558635549E-2</v>
      </c>
      <c r="Q26" s="1">
        <v>0.11700000000000001</v>
      </c>
      <c r="R26" s="1">
        <v>0.11700000000000001</v>
      </c>
      <c r="S26" s="1">
        <v>0.11600000000000001</v>
      </c>
      <c r="T26" s="5">
        <f t="shared" si="3"/>
        <v>0.11666666666666668</v>
      </c>
      <c r="U26" s="2">
        <v>2.603416558635549E-2</v>
      </c>
      <c r="V26" s="1">
        <v>-8.333333333333341</v>
      </c>
      <c r="W26" s="1">
        <v>-13.592233009708751</v>
      </c>
      <c r="X26" s="1">
        <v>-5.4545454545454595</v>
      </c>
      <c r="Y26" s="5">
        <f t="shared" si="4"/>
        <v>-9.1267039325291837</v>
      </c>
      <c r="Z26" s="2">
        <v>2.603416558635549E-2</v>
      </c>
    </row>
    <row r="27" spans="1:26" ht="15">
      <c r="A27" s="14" t="s">
        <v>22</v>
      </c>
      <c r="B27" s="1">
        <v>8.2100000000000009</v>
      </c>
      <c r="C27" s="1">
        <v>8.18</v>
      </c>
      <c r="D27" s="1">
        <v>8.24</v>
      </c>
      <c r="E27" s="5">
        <f t="shared" si="0"/>
        <v>8.2100000000000009</v>
      </c>
      <c r="F27" s="2">
        <v>1.7320508075688919E-2</v>
      </c>
      <c r="G27" s="1">
        <v>8.1300000000000008</v>
      </c>
      <c r="H27" s="1">
        <v>8.15</v>
      </c>
      <c r="I27" s="1">
        <v>8.15</v>
      </c>
      <c r="J27" s="5">
        <f t="shared" si="1"/>
        <v>8.1433333333333326</v>
      </c>
      <c r="K27" s="2">
        <v>1.7320508075688919E-2</v>
      </c>
      <c r="L27" s="1">
        <v>0.122</v>
      </c>
      <c r="M27" s="1">
        <v>0.124</v>
      </c>
      <c r="N27" s="1">
        <v>0.127</v>
      </c>
      <c r="O27" s="5">
        <f t="shared" si="2"/>
        <v>0.12433333333333334</v>
      </c>
      <c r="P27" s="2">
        <v>1.7320508075688919E-2</v>
      </c>
      <c r="Q27" s="1">
        <v>0.11</v>
      </c>
      <c r="R27" s="1">
        <v>0.114</v>
      </c>
      <c r="S27" s="1">
        <v>0.11</v>
      </c>
      <c r="T27" s="5">
        <f t="shared" si="3"/>
        <v>0.11133333333333334</v>
      </c>
      <c r="U27" s="2">
        <v>1.7320508075688919E-2</v>
      </c>
      <c r="V27" s="1">
        <v>9.8360655737704885</v>
      </c>
      <c r="W27" s="1">
        <v>8.0645161290322545</v>
      </c>
      <c r="X27" s="1">
        <v>13.385826771653544</v>
      </c>
      <c r="Y27" s="5">
        <f t="shared" si="4"/>
        <v>10.428802824818762</v>
      </c>
      <c r="Z27" s="2">
        <v>1.7320508075688919E-2</v>
      </c>
    </row>
    <row r="28" spans="1:26" ht="15">
      <c r="A28" s="14" t="s">
        <v>23</v>
      </c>
      <c r="B28" s="1">
        <v>8.39</v>
      </c>
      <c r="C28" s="1">
        <v>8.35</v>
      </c>
      <c r="D28" s="1">
        <v>8.33</v>
      </c>
      <c r="E28" s="5">
        <f t="shared" si="0"/>
        <v>8.3566666666666674</v>
      </c>
      <c r="F28" s="2">
        <v>1.7638342073764121E-2</v>
      </c>
      <c r="G28" s="1">
        <v>8.26</v>
      </c>
      <c r="H28" s="1">
        <v>8.23</v>
      </c>
      <c r="I28" s="1">
        <v>8.24</v>
      </c>
      <c r="J28" s="5">
        <f t="shared" si="1"/>
        <v>8.2433333333333341</v>
      </c>
      <c r="K28" s="2">
        <v>1.7638342073764121E-2</v>
      </c>
      <c r="L28" s="1">
        <v>0.13200000000000001</v>
      </c>
      <c r="M28" s="1">
        <v>0.13100000000000001</v>
      </c>
      <c r="N28" s="1">
        <v>0.13300000000000001</v>
      </c>
      <c r="O28" s="5">
        <f t="shared" si="2"/>
        <v>0.13200000000000001</v>
      </c>
      <c r="P28" s="2">
        <v>1.7638342073764121E-2</v>
      </c>
      <c r="Q28" s="1">
        <v>8.8999999999999996E-2</v>
      </c>
      <c r="R28" s="1">
        <v>9.5000000000000001E-2</v>
      </c>
      <c r="S28" s="1">
        <v>8.6999999999999994E-2</v>
      </c>
      <c r="T28" s="5">
        <f t="shared" si="3"/>
        <v>9.0333333333333335E-2</v>
      </c>
      <c r="U28" s="2">
        <v>1.7638342073764121E-2</v>
      </c>
      <c r="V28" s="1">
        <v>32.575757575757578</v>
      </c>
      <c r="W28" s="1">
        <v>27.480916030534353</v>
      </c>
      <c r="X28" s="1">
        <v>34.58646616541354</v>
      </c>
      <c r="Y28" s="5">
        <f t="shared" si="4"/>
        <v>31.547713257235159</v>
      </c>
      <c r="Z28" s="2">
        <v>1.7638342073764121E-2</v>
      </c>
    </row>
    <row r="29" spans="1:26" ht="15">
      <c r="A29" s="14" t="s">
        <v>24</v>
      </c>
      <c r="B29" s="1">
        <v>8.34</v>
      </c>
      <c r="C29" s="1">
        <v>8.32</v>
      </c>
      <c r="D29" s="1">
        <v>8.3699999999999992</v>
      </c>
      <c r="E29" s="5">
        <f t="shared" si="0"/>
        <v>8.3433333333333337</v>
      </c>
      <c r="F29" s="2">
        <v>1.4529663145135268E-2</v>
      </c>
      <c r="G29" s="1">
        <v>8.2899999999999991</v>
      </c>
      <c r="H29" s="1">
        <v>8.31</v>
      </c>
      <c r="I29" s="1">
        <v>8.26</v>
      </c>
      <c r="J29" s="5">
        <f t="shared" si="1"/>
        <v>8.2866666666666671</v>
      </c>
      <c r="K29" s="2">
        <v>1.4529663145135268E-2</v>
      </c>
      <c r="L29" s="1">
        <v>0.13400000000000001</v>
      </c>
      <c r="M29" s="1">
        <v>0.13100000000000001</v>
      </c>
      <c r="N29" s="1">
        <v>0.13400000000000001</v>
      </c>
      <c r="O29" s="5">
        <f t="shared" si="2"/>
        <v>0.13300000000000001</v>
      </c>
      <c r="P29" s="2">
        <v>1.4529663145135268E-2</v>
      </c>
      <c r="Q29" s="1">
        <v>0.129</v>
      </c>
      <c r="R29" s="1">
        <v>0.121</v>
      </c>
      <c r="S29" s="1">
        <v>0.126</v>
      </c>
      <c r="T29" s="5">
        <f t="shared" si="3"/>
        <v>0.12533333333333332</v>
      </c>
      <c r="U29" s="2">
        <v>1.4529663145135268E-2</v>
      </c>
      <c r="V29" s="1">
        <v>3.7313432835820928</v>
      </c>
      <c r="W29" s="1">
        <v>7.6335877862595494</v>
      </c>
      <c r="X29" s="1">
        <v>5.9701492537313481</v>
      </c>
      <c r="Y29" s="5">
        <f t="shared" si="4"/>
        <v>5.7783601078576625</v>
      </c>
      <c r="Z29" s="2">
        <v>1.4529663145135268E-2</v>
      </c>
    </row>
    <row r="30" spans="1:26" ht="15">
      <c r="A30" s="14" t="s">
        <v>25</v>
      </c>
      <c r="B30" s="1">
        <v>8.3000000000000007</v>
      </c>
      <c r="C30" s="1">
        <v>8.32</v>
      </c>
      <c r="D30" s="1">
        <v>8.2899999999999991</v>
      </c>
      <c r="E30" s="5">
        <f t="shared" si="0"/>
        <v>8.3033333333333328</v>
      </c>
      <c r="F30" s="2">
        <v>8.8191710368822288E-3</v>
      </c>
      <c r="G30" s="1">
        <v>8.4</v>
      </c>
      <c r="H30" s="1">
        <v>8.42</v>
      </c>
      <c r="I30" s="1">
        <v>8.39</v>
      </c>
      <c r="J30" s="5">
        <f t="shared" si="1"/>
        <v>8.4033333333333342</v>
      </c>
      <c r="K30" s="2">
        <v>8.8191710368822288E-3</v>
      </c>
      <c r="L30" s="1">
        <v>0.124</v>
      </c>
      <c r="M30" s="1">
        <v>0.128</v>
      </c>
      <c r="N30" s="1">
        <v>0.13300000000000001</v>
      </c>
      <c r="O30" s="5">
        <f t="shared" si="2"/>
        <v>0.12833333333333333</v>
      </c>
      <c r="P30" s="2">
        <v>8.8191710368822288E-3</v>
      </c>
      <c r="Q30" s="1">
        <v>7.0999999999999994E-2</v>
      </c>
      <c r="R30" s="1">
        <v>8.2000000000000003E-2</v>
      </c>
      <c r="S30" s="1">
        <v>9.6000000000000002E-2</v>
      </c>
      <c r="T30" s="5">
        <f t="shared" si="3"/>
        <v>8.3000000000000004E-2</v>
      </c>
      <c r="U30" s="2">
        <v>8.8191710368822288E-3</v>
      </c>
      <c r="V30" s="1">
        <v>42.741935483870975</v>
      </c>
      <c r="W30" s="1">
        <v>35.9375</v>
      </c>
      <c r="X30" s="1">
        <v>27.819548872180455</v>
      </c>
      <c r="Y30" s="5">
        <f t="shared" si="4"/>
        <v>35.499661452017143</v>
      </c>
      <c r="Z30" s="2">
        <v>8.8191710368822288E-3</v>
      </c>
    </row>
    <row r="31" spans="1:26" ht="15">
      <c r="A31" s="14" t="s">
        <v>26</v>
      </c>
      <c r="B31" s="1">
        <v>8.42</v>
      </c>
      <c r="C31" s="1">
        <v>8.3800000000000008</v>
      </c>
      <c r="D31" s="1">
        <v>8.41</v>
      </c>
      <c r="E31" s="5">
        <f t="shared" si="0"/>
        <v>8.4033333333333342</v>
      </c>
      <c r="F31" s="2">
        <v>1.2018504251546375E-2</v>
      </c>
      <c r="G31" s="1">
        <v>8.35</v>
      </c>
      <c r="H31" s="1">
        <v>8.33</v>
      </c>
      <c r="I31" s="1">
        <v>8.3000000000000007</v>
      </c>
      <c r="J31" s="5">
        <f t="shared" si="1"/>
        <v>8.3266666666666662</v>
      </c>
      <c r="K31" s="2">
        <v>1.2018504251546375E-2</v>
      </c>
      <c r="L31" s="1">
        <v>0.14399999999999999</v>
      </c>
      <c r="M31" s="1">
        <v>0.14399999999999999</v>
      </c>
      <c r="N31" s="1">
        <v>0.14099999999999999</v>
      </c>
      <c r="O31" s="5">
        <f t="shared" si="2"/>
        <v>0.14299999999999999</v>
      </c>
      <c r="P31" s="2">
        <v>1.2018504251546375E-2</v>
      </c>
      <c r="Q31" s="1">
        <v>0.10199999999999999</v>
      </c>
      <c r="R31" s="1">
        <v>0.114</v>
      </c>
      <c r="S31" s="1">
        <v>0.11</v>
      </c>
      <c r="T31" s="5">
        <f t="shared" si="3"/>
        <v>0.10866666666666668</v>
      </c>
      <c r="U31" s="2">
        <v>1.2018504251546375E-2</v>
      </c>
      <c r="V31" s="1">
        <v>29.166666666666668</v>
      </c>
      <c r="W31" s="1">
        <v>20.833333333333321</v>
      </c>
      <c r="X31" s="1">
        <v>21.985815602836873</v>
      </c>
      <c r="Y31" s="5">
        <f t="shared" si="4"/>
        <v>23.995271867612285</v>
      </c>
      <c r="Z31" s="2">
        <v>1.2018504251546375E-2</v>
      </c>
    </row>
    <row r="32" spans="1:26" ht="15">
      <c r="A32" s="14" t="s">
        <v>27</v>
      </c>
      <c r="B32" s="1">
        <v>8.3000000000000007</v>
      </c>
      <c r="C32" s="1">
        <v>8.31</v>
      </c>
      <c r="D32" s="1">
        <v>8.33</v>
      </c>
      <c r="E32" s="5">
        <f t="shared" si="0"/>
        <v>8.3133333333333326</v>
      </c>
      <c r="F32" s="2">
        <v>8.8191710368817813E-3</v>
      </c>
      <c r="G32" s="1">
        <v>8.16</v>
      </c>
      <c r="H32" s="1">
        <v>8.17</v>
      </c>
      <c r="I32" s="1">
        <v>8.1999999999999993</v>
      </c>
      <c r="J32" s="5">
        <f t="shared" si="1"/>
        <v>8.1766666666666659</v>
      </c>
      <c r="K32" s="2">
        <v>8.8191710368817813E-3</v>
      </c>
      <c r="L32" s="1">
        <v>0.13100000000000001</v>
      </c>
      <c r="M32" s="1">
        <v>0.13</v>
      </c>
      <c r="N32" s="1">
        <v>0.13100000000000001</v>
      </c>
      <c r="O32" s="5">
        <f t="shared" si="2"/>
        <v>0.13066666666666668</v>
      </c>
      <c r="P32" s="2">
        <v>8.8191710368817813E-3</v>
      </c>
      <c r="Q32" s="1">
        <v>0.112</v>
      </c>
      <c r="R32" s="1">
        <v>0.112</v>
      </c>
      <c r="S32" s="1">
        <v>0.11799999999999999</v>
      </c>
      <c r="T32" s="5">
        <f t="shared" si="3"/>
        <v>0.11399999999999999</v>
      </c>
      <c r="U32" s="2">
        <v>8.8191710368817813E-3</v>
      </c>
      <c r="V32" s="1">
        <v>14.503816793893131</v>
      </c>
      <c r="W32" s="1">
        <v>13.846153846153847</v>
      </c>
      <c r="X32" s="1">
        <v>9.9236641221374136</v>
      </c>
      <c r="Y32" s="5">
        <f t="shared" si="4"/>
        <v>12.757878254061461</v>
      </c>
      <c r="Z32" s="2">
        <v>8.8191710368817813E-3</v>
      </c>
    </row>
    <row r="33" spans="1:26" ht="15">
      <c r="A33" s="14" t="s">
        <v>28</v>
      </c>
      <c r="B33" s="1">
        <f>'[1]180506'!B20</f>
        <v>7.23</v>
      </c>
      <c r="C33" s="1">
        <f>'[1]180506'!C20</f>
        <v>7.03</v>
      </c>
      <c r="D33" s="1">
        <f>'[1]180506'!D20</f>
        <v>7.06</v>
      </c>
      <c r="E33" s="5">
        <f t="shared" si="0"/>
        <v>7.1066666666666665</v>
      </c>
      <c r="F33" s="2">
        <f>'[1]180506'!F20</f>
        <v>6.2271805640898154E-2</v>
      </c>
      <c r="G33" s="1">
        <f>'[1]180506'!G20</f>
        <v>6.63</v>
      </c>
      <c r="H33" s="1">
        <f>'[1]180506'!H20</f>
        <v>6.78</v>
      </c>
      <c r="I33" s="1">
        <f>'[1]180506'!I20</f>
        <v>6.76</v>
      </c>
      <c r="J33" s="5">
        <f t="shared" si="1"/>
        <v>6.7233333333333336</v>
      </c>
      <c r="K33" s="2">
        <f>'[1]180506'!K20</f>
        <v>4.7022453265553009E-2</v>
      </c>
      <c r="L33" s="1">
        <f>'[1]180506'!L20</f>
        <v>0.39700000000000002</v>
      </c>
      <c r="M33" s="1">
        <f>'[1]180506'!M20</f>
        <v>0.39500000000000002</v>
      </c>
      <c r="N33" s="1">
        <f>'[1]180506'!N20</f>
        <v>0.39200000000000002</v>
      </c>
      <c r="O33" s="5">
        <f t="shared" si="2"/>
        <v>0.39466666666666672</v>
      </c>
      <c r="P33" s="2">
        <f>'[1]180506'!P20</f>
        <v>1.4529663145135591E-3</v>
      </c>
      <c r="Q33" s="1">
        <f>'[1]180506'!Q20</f>
        <v>0.55800000000000005</v>
      </c>
      <c r="R33" s="1">
        <f>'[1]180506'!R20</f>
        <v>0.55700000000000005</v>
      </c>
      <c r="S33" s="1">
        <f>'[1]180506'!S20</f>
        <v>0.52300000000000002</v>
      </c>
      <c r="T33" s="5">
        <f>AVERAGE(Q33:S33)</f>
        <v>0.54600000000000015</v>
      </c>
      <c r="U33" s="2">
        <f>'[1]180506'!U20</f>
        <v>1.1503622617824944E-2</v>
      </c>
      <c r="V33" s="1">
        <f>'[1]180506'!V20</f>
        <v>-40.554156171284639</v>
      </c>
      <c r="W33" s="1">
        <f>'[1]180506'!W20</f>
        <v>-41.012658227848107</v>
      </c>
      <c r="X33" s="1">
        <f>'[1]180506'!X20</f>
        <v>-33.41836734693878</v>
      </c>
      <c r="Y33" s="5">
        <f t="shared" si="4"/>
        <v>-38.328393915357175</v>
      </c>
      <c r="Z33" s="2">
        <f>'[1]180506'!Z20</f>
        <v>2.4585786348280667</v>
      </c>
    </row>
    <row r="34" spans="1:26" ht="15">
      <c r="A34" s="14" t="s">
        <v>28</v>
      </c>
      <c r="B34" s="1">
        <f>'[1]180518'!B20</f>
        <v>8.1199999999999992</v>
      </c>
      <c r="C34" s="1">
        <f>'[1]180518'!C20</f>
        <v>8.14</v>
      </c>
      <c r="D34" s="1">
        <f>'[1]180518'!D20</f>
        <v>8.1</v>
      </c>
      <c r="E34" s="5">
        <f t="shared" si="0"/>
        <v>8.1199999999999992</v>
      </c>
      <c r="F34" s="2">
        <f>'[1]180518'!F20</f>
        <v>1.1547005383792783E-2</v>
      </c>
      <c r="G34" s="1">
        <f>'[1]180518'!G20</f>
        <v>8.34</v>
      </c>
      <c r="H34" s="1">
        <f>'[1]180518'!H20</f>
        <v>8.31</v>
      </c>
      <c r="I34" s="1">
        <f>'[1]180518'!I20</f>
        <v>8.36</v>
      </c>
      <c r="J34" s="5">
        <f t="shared" si="1"/>
        <v>8.336666666666666</v>
      </c>
      <c r="K34" s="2">
        <f>'[1]180518'!K20</f>
        <v>1.4529663145135268E-2</v>
      </c>
      <c r="L34" s="1">
        <f>'[1]180518'!L20</f>
        <v>0.126</v>
      </c>
      <c r="M34" s="1">
        <f>'[1]180518'!M20</f>
        <v>0.122</v>
      </c>
      <c r="N34" s="1">
        <f>'[1]180518'!N20</f>
        <v>0.124</v>
      </c>
      <c r="O34" s="5">
        <f t="shared" si="2"/>
        <v>0.124</v>
      </c>
      <c r="P34" s="2">
        <f>'[1]180518'!P20</f>
        <v>1.1547005383792527E-3</v>
      </c>
      <c r="Q34" s="1">
        <f>'[1]180518'!Q20</f>
        <v>0.13200000000000001</v>
      </c>
      <c r="R34" s="1">
        <f>'[1]180518'!R20</f>
        <v>0.13800000000000001</v>
      </c>
      <c r="S34" s="1">
        <f>'[1]180518'!S20</f>
        <v>0.13400000000000001</v>
      </c>
      <c r="T34" s="5">
        <f t="shared" si="3"/>
        <v>0.13466666666666668</v>
      </c>
      <c r="U34" s="2">
        <f>'[1]180518'!U20</f>
        <v>1.7638342073763953E-3</v>
      </c>
      <c r="V34" s="1">
        <f>'[1]180518'!V20</f>
        <v>-4.7619047619047654</v>
      </c>
      <c r="W34" s="1">
        <f>'[1]180518'!W20</f>
        <v>-13.114754098360667</v>
      </c>
      <c r="X34" s="1">
        <f>'[1]180518'!X20</f>
        <v>-8.0645161290322651</v>
      </c>
      <c r="Y34" s="5">
        <f t="shared" si="4"/>
        <v>-8.6470583297658994</v>
      </c>
      <c r="Z34" s="2">
        <f>'[1]180518'!Z20</f>
        <v>2.4287884202560481</v>
      </c>
    </row>
    <row r="35" spans="1:26" ht="15">
      <c r="A35" s="14" t="s">
        <v>28</v>
      </c>
      <c r="B35" s="1">
        <f>'[1]180524'!B19</f>
        <v>8.39</v>
      </c>
      <c r="C35" s="1">
        <f>'[1]180524'!C19</f>
        <v>8.35</v>
      </c>
      <c r="D35" s="1">
        <f>'[1]180524'!D19</f>
        <v>8.33</v>
      </c>
      <c r="E35" s="5">
        <f t="shared" si="0"/>
        <v>8.3566666666666674</v>
      </c>
      <c r="F35" s="2">
        <f>'[1]180524'!F19</f>
        <v>1.7638342073764121E-2</v>
      </c>
      <c r="G35" s="1">
        <f>'[1]180524'!G19</f>
        <v>8.26</v>
      </c>
      <c r="H35" s="1">
        <f>'[1]180524'!H19</f>
        <v>8.23</v>
      </c>
      <c r="I35" s="1">
        <f>'[1]180524'!I19</f>
        <v>8.24</v>
      </c>
      <c r="J35" s="5">
        <f t="shared" si="1"/>
        <v>8.2433333333333341</v>
      </c>
      <c r="K35" s="2">
        <f>'[1]180524'!K19</f>
        <v>8.8191710368817813E-3</v>
      </c>
      <c r="L35" s="1">
        <f>'[1]180524'!L19</f>
        <v>0.13200000000000001</v>
      </c>
      <c r="M35" s="1">
        <f>'[1]180524'!M19</f>
        <v>0.13100000000000001</v>
      </c>
      <c r="N35" s="1">
        <f>'[1]180524'!N19</f>
        <v>0.13300000000000001</v>
      </c>
      <c r="O35" s="5">
        <f t="shared" si="2"/>
        <v>0.13200000000000001</v>
      </c>
      <c r="P35" s="2">
        <f>'[1]180524'!P19</f>
        <v>5.7735026918962634E-4</v>
      </c>
      <c r="Q35" s="1">
        <f>'[1]180524'!Q19</f>
        <v>8.8999999999999996E-2</v>
      </c>
      <c r="R35" s="1">
        <f>'[1]180524'!R19</f>
        <v>9.5000000000000001E-2</v>
      </c>
      <c r="S35" s="1">
        <f>'[1]180524'!S19</f>
        <v>8.6999999999999994E-2</v>
      </c>
      <c r="T35" s="5">
        <f t="shared" si="3"/>
        <v>9.0333333333333335E-2</v>
      </c>
      <c r="U35" s="2">
        <f>'[1]180524'!U19</f>
        <v>2.4037008503093285E-3</v>
      </c>
      <c r="V35" s="1">
        <f>'[1]180524'!V19</f>
        <v>32.575757575757578</v>
      </c>
      <c r="W35" s="1">
        <f>'[1]180524'!W19</f>
        <v>27.480916030534353</v>
      </c>
      <c r="X35" s="1">
        <f>'[1]180524'!X19</f>
        <v>34.58646616541354</v>
      </c>
      <c r="Y35" s="5">
        <f t="shared" si="4"/>
        <v>31.547713257235159</v>
      </c>
      <c r="Z35" s="2">
        <f>'[1]180524'!Z19</f>
        <v>2.114621086661082</v>
      </c>
    </row>
  </sheetData>
  <mergeCells count="5">
    <mergeCell ref="B4:F4"/>
    <mergeCell ref="G4:K4"/>
    <mergeCell ref="L4:P4"/>
    <mergeCell ref="Q4:U4"/>
    <mergeCell ref="V4:Z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"/>
  <sheetViews>
    <sheetView workbookViewId="0">
      <selection activeCell="D22" sqref="D22"/>
    </sheetView>
  </sheetViews>
  <sheetFormatPr defaultColWidth="11" defaultRowHeight="14.25"/>
  <cols>
    <col min="1" max="1" width="16.875" customWidth="1"/>
    <col min="22" max="25" width="11.625" bestFit="1" customWidth="1"/>
    <col min="26" max="26" width="11" bestFit="1" customWidth="1"/>
  </cols>
  <sheetData>
    <row r="1" spans="1:26" ht="18">
      <c r="A1" s="15" t="s">
        <v>31</v>
      </c>
    </row>
    <row r="4" spans="1:26" s="16" customFormat="1" ht="15">
      <c r="A4" s="21"/>
      <c r="B4" s="73" t="s">
        <v>1</v>
      </c>
      <c r="C4" s="76"/>
      <c r="D4" s="76"/>
      <c r="E4" s="76"/>
      <c r="F4" s="75"/>
      <c r="G4" s="73" t="s">
        <v>4</v>
      </c>
      <c r="H4" s="76"/>
      <c r="I4" s="76"/>
      <c r="J4" s="76"/>
      <c r="K4" s="75"/>
      <c r="L4" s="73" t="s">
        <v>30</v>
      </c>
      <c r="M4" s="76"/>
      <c r="N4" s="76"/>
      <c r="O4" s="76"/>
      <c r="P4" s="75"/>
      <c r="Q4" s="73" t="s">
        <v>5</v>
      </c>
      <c r="R4" s="76"/>
      <c r="S4" s="76"/>
      <c r="T4" s="76"/>
      <c r="U4" s="75"/>
      <c r="V4" s="73" t="s">
        <v>6</v>
      </c>
      <c r="W4" s="76"/>
      <c r="X4" s="76"/>
      <c r="Y4" s="76"/>
      <c r="Z4" s="75"/>
    </row>
    <row r="5" spans="1:26" s="16" customFormat="1" ht="15">
      <c r="A5" s="23" t="s">
        <v>0</v>
      </c>
      <c r="B5" s="22">
        <v>1</v>
      </c>
      <c r="C5" s="22">
        <v>2</v>
      </c>
      <c r="D5" s="22">
        <v>3</v>
      </c>
      <c r="E5" s="22" t="s">
        <v>2</v>
      </c>
      <c r="F5" s="23" t="s">
        <v>3</v>
      </c>
      <c r="G5" s="22">
        <v>1</v>
      </c>
      <c r="H5" s="22">
        <v>2</v>
      </c>
      <c r="I5" s="22">
        <v>3</v>
      </c>
      <c r="J5" s="22" t="s">
        <v>2</v>
      </c>
      <c r="K5" s="23" t="s">
        <v>3</v>
      </c>
      <c r="L5" s="22">
        <v>1</v>
      </c>
      <c r="M5" s="22">
        <v>2</v>
      </c>
      <c r="N5" s="22">
        <v>3</v>
      </c>
      <c r="O5" s="22" t="s">
        <v>2</v>
      </c>
      <c r="P5" s="23" t="s">
        <v>3</v>
      </c>
      <c r="Q5" s="22">
        <v>1</v>
      </c>
      <c r="R5" s="22">
        <v>2</v>
      </c>
      <c r="S5" s="22">
        <v>3</v>
      </c>
      <c r="T5" s="22" t="s">
        <v>2</v>
      </c>
      <c r="U5" s="23" t="s">
        <v>3</v>
      </c>
      <c r="V5" s="22">
        <v>1</v>
      </c>
      <c r="W5" s="22">
        <v>2</v>
      </c>
      <c r="X5" s="22">
        <v>3</v>
      </c>
      <c r="Y5" s="22" t="s">
        <v>2</v>
      </c>
      <c r="Z5" s="23" t="s">
        <v>3</v>
      </c>
    </row>
    <row r="6" spans="1:26" s="16" customFormat="1" ht="15">
      <c r="A6" s="14" t="s">
        <v>7</v>
      </c>
      <c r="B6" s="5">
        <v>8.41</v>
      </c>
      <c r="C6" s="5">
        <v>8.42</v>
      </c>
      <c r="D6" s="5">
        <v>8.41</v>
      </c>
      <c r="E6" s="5">
        <v>8.4133333333333322</v>
      </c>
      <c r="F6" s="6">
        <v>3.3333333333332624E-3</v>
      </c>
      <c r="G6" s="5">
        <v>8.23</v>
      </c>
      <c r="H6" s="5">
        <v>8.24</v>
      </c>
      <c r="I6" s="5">
        <v>8.16</v>
      </c>
      <c r="J6" s="5">
        <v>8.2099999999999991</v>
      </c>
      <c r="K6" s="6">
        <v>2.5166114784235884E-2</v>
      </c>
      <c r="L6" s="18">
        <v>0.20899999999999999</v>
      </c>
      <c r="M6" s="18">
        <v>0.215</v>
      </c>
      <c r="N6" s="18">
        <v>0.21099999999999999</v>
      </c>
      <c r="O6" s="7">
        <v>0.21166666666666667</v>
      </c>
      <c r="P6" s="8">
        <v>1.7638342073763953E-3</v>
      </c>
      <c r="Q6" s="18">
        <v>0.216</v>
      </c>
      <c r="R6" s="18">
        <v>0.222</v>
      </c>
      <c r="S6" s="18">
        <v>0.219</v>
      </c>
      <c r="T6" s="7">
        <v>0.219</v>
      </c>
      <c r="U6" s="8">
        <v>1.7320508075688789E-3</v>
      </c>
      <c r="V6" s="18">
        <v>-3.3492822966507205</v>
      </c>
      <c r="W6" s="18">
        <v>-3.2558139534883748</v>
      </c>
      <c r="X6" s="18">
        <v>-3.7914691943127998</v>
      </c>
      <c r="Y6" s="7">
        <v>-3.4655218148172984</v>
      </c>
      <c r="Z6" s="8">
        <v>0.16519216430505701</v>
      </c>
    </row>
    <row r="7" spans="1:26" s="16" customFormat="1" ht="15">
      <c r="A7" s="14" t="s">
        <v>7</v>
      </c>
      <c r="B7" s="5">
        <v>8.4700000000000006</v>
      </c>
      <c r="C7" s="5">
        <v>8.39</v>
      </c>
      <c r="D7" s="5">
        <v>8.34</v>
      </c>
      <c r="E7" s="5">
        <v>8.4</v>
      </c>
      <c r="F7" s="6">
        <v>3.7859388972002035E-2</v>
      </c>
      <c r="G7" s="5">
        <v>8.4499999999999993</v>
      </c>
      <c r="H7" s="5">
        <v>8.41</v>
      </c>
      <c r="I7" s="5">
        <v>8.4</v>
      </c>
      <c r="J7" s="5">
        <v>8.42</v>
      </c>
      <c r="K7" s="6">
        <v>1.5275252316519142E-2</v>
      </c>
      <c r="L7" s="18">
        <v>0.25900000000000001</v>
      </c>
      <c r="M7" s="18">
        <v>0.23699999999999999</v>
      </c>
      <c r="N7" s="18">
        <v>0.248</v>
      </c>
      <c r="O7" s="7">
        <v>0.248</v>
      </c>
      <c r="P7" s="8">
        <v>6.3508529610858894E-3</v>
      </c>
      <c r="Q7" s="18">
        <v>0.249</v>
      </c>
      <c r="R7" s="18">
        <v>0.219</v>
      </c>
      <c r="S7" s="18">
        <v>0.24299999999999999</v>
      </c>
      <c r="T7" s="7">
        <v>0.23699999999999999</v>
      </c>
      <c r="U7" s="8">
        <v>9.1651513899116792E-3</v>
      </c>
      <c r="V7" s="18">
        <v>3.8610038610038644</v>
      </c>
      <c r="W7" s="18">
        <v>7.5949367088607556</v>
      </c>
      <c r="X7" s="18">
        <v>2.0161290322580663</v>
      </c>
      <c r="Y7" s="7">
        <v>4.4906898673742282</v>
      </c>
      <c r="Z7" s="8">
        <v>1.6409501437779146</v>
      </c>
    </row>
    <row r="8" spans="1:26" s="16" customFormat="1" ht="15">
      <c r="A8" s="14" t="s">
        <v>7</v>
      </c>
      <c r="B8" s="5">
        <v>8.99</v>
      </c>
      <c r="C8" s="5">
        <v>8.9700000000000006</v>
      </c>
      <c r="D8" s="5">
        <v>9</v>
      </c>
      <c r="E8" s="5">
        <v>8.9866666666666664</v>
      </c>
      <c r="F8" s="6">
        <v>8.8191710368817813E-3</v>
      </c>
      <c r="G8" s="5">
        <v>8.09</v>
      </c>
      <c r="H8" s="5">
        <v>8.1</v>
      </c>
      <c r="I8" s="5">
        <v>8.1</v>
      </c>
      <c r="J8" s="5">
        <v>8.0966666666666658</v>
      </c>
      <c r="K8" s="6">
        <v>3.3333333333332624E-3</v>
      </c>
      <c r="L8" s="18">
        <v>0.20899999999999999</v>
      </c>
      <c r="M8" s="18">
        <v>0.217</v>
      </c>
      <c r="N8" s="18">
        <v>0.216</v>
      </c>
      <c r="O8" s="7">
        <v>0.214</v>
      </c>
      <c r="P8" s="8">
        <v>2.5166114784235857E-3</v>
      </c>
      <c r="Q8" s="18">
        <v>0.16500000000000001</v>
      </c>
      <c r="R8" s="18">
        <v>0.157</v>
      </c>
      <c r="S8" s="18">
        <v>0.155</v>
      </c>
      <c r="T8" s="7">
        <v>0.159</v>
      </c>
      <c r="U8" s="8">
        <v>3.0550504633038962E-3</v>
      </c>
      <c r="V8" s="18">
        <v>21.052631578947363</v>
      </c>
      <c r="W8" s="18">
        <v>27.649769585253452</v>
      </c>
      <c r="X8" s="18">
        <v>28.240740740740737</v>
      </c>
      <c r="Y8" s="7">
        <v>25.647713968313852</v>
      </c>
      <c r="Z8" s="8">
        <v>2.3038661962343356</v>
      </c>
    </row>
    <row r="9" spans="1:26" s="16" customFormat="1" ht="15">
      <c r="A9" s="14" t="s">
        <v>7</v>
      </c>
      <c r="B9" s="5">
        <v>8.02</v>
      </c>
      <c r="C9" s="5">
        <v>8.01</v>
      </c>
      <c r="D9" s="5">
        <v>8.0500000000000007</v>
      </c>
      <c r="E9" s="5">
        <v>8.0266666666666673</v>
      </c>
      <c r="F9" s="6">
        <v>1.2018504251546949E-2</v>
      </c>
      <c r="G9" s="5">
        <v>8.11</v>
      </c>
      <c r="H9" s="5">
        <v>8.1300000000000008</v>
      </c>
      <c r="I9" s="5">
        <v>8.1199999999999992</v>
      </c>
      <c r="J9" s="5">
        <v>8.1199999999999992</v>
      </c>
      <c r="K9" s="6">
        <v>5.7735026918966474E-3</v>
      </c>
      <c r="L9" s="18">
        <v>0.14599999999999999</v>
      </c>
      <c r="M9" s="18">
        <v>0.13300000000000001</v>
      </c>
      <c r="N9" s="18">
        <v>0.13800000000000001</v>
      </c>
      <c r="O9" s="7">
        <v>0.13900000000000001</v>
      </c>
      <c r="P9" s="8">
        <v>3.785938897200177E-3</v>
      </c>
      <c r="Q9" s="18">
        <v>0.14299999999999999</v>
      </c>
      <c r="R9" s="18">
        <v>0.14599999999999999</v>
      </c>
      <c r="S9" s="18">
        <v>0.14599999999999999</v>
      </c>
      <c r="T9" s="7">
        <v>0.14499999999999999</v>
      </c>
      <c r="U9" s="8">
        <v>1.0000000000000011E-3</v>
      </c>
      <c r="V9" s="18">
        <v>2.0547945205479472</v>
      </c>
      <c r="W9" s="18">
        <v>-9.7744360902255512</v>
      </c>
      <c r="X9" s="18">
        <v>-5.7971014492753472</v>
      </c>
      <c r="Y9" s="7">
        <v>-4.5055810063176507</v>
      </c>
      <c r="Z9" s="8">
        <v>3.4753269870928891</v>
      </c>
    </row>
    <row r="10" spans="1:26" s="16" customFormat="1" ht="15">
      <c r="A10" s="14" t="s">
        <v>7</v>
      </c>
      <c r="B10" s="5">
        <v>8.07</v>
      </c>
      <c r="C10" s="5">
        <v>8.09</v>
      </c>
      <c r="D10" s="5">
        <v>8.1300000000000008</v>
      </c>
      <c r="E10" s="5">
        <v>8.0966666666666658</v>
      </c>
      <c r="F10" s="6">
        <v>1.7638342073764121E-2</v>
      </c>
      <c r="G10" s="5">
        <v>8.2200000000000006</v>
      </c>
      <c r="H10" s="5">
        <v>8.24</v>
      </c>
      <c r="I10" s="5">
        <v>8.24</v>
      </c>
      <c r="J10" s="5">
        <v>8.2333333333333343</v>
      </c>
      <c r="K10" s="6">
        <v>6.6666666666665248E-3</v>
      </c>
      <c r="L10" s="18">
        <v>0.151</v>
      </c>
      <c r="M10" s="18">
        <v>0.153</v>
      </c>
      <c r="N10" s="18">
        <v>0.153</v>
      </c>
      <c r="O10" s="7">
        <v>0.15233333333333332</v>
      </c>
      <c r="P10" s="8">
        <v>6.666666666666674E-4</v>
      </c>
      <c r="Q10" s="18">
        <v>0.129</v>
      </c>
      <c r="R10" s="18">
        <v>0.122</v>
      </c>
      <c r="S10" s="18">
        <v>0.122</v>
      </c>
      <c r="T10" s="7">
        <v>0.12433333333333334</v>
      </c>
      <c r="U10" s="8">
        <v>2.3333333333333353E-3</v>
      </c>
      <c r="V10" s="18">
        <v>14.569536423841054</v>
      </c>
      <c r="W10" s="18">
        <v>20.261437908496731</v>
      </c>
      <c r="X10" s="18">
        <v>20.261437908496731</v>
      </c>
      <c r="Y10" s="7">
        <v>18.364137413611505</v>
      </c>
      <c r="Z10" s="8">
        <v>1.8973004948852177</v>
      </c>
    </row>
    <row r="11" spans="1:26" s="16" customFormat="1" ht="15">
      <c r="A11" s="14" t="s">
        <v>7</v>
      </c>
      <c r="B11" s="5">
        <v>8.1199999999999992</v>
      </c>
      <c r="C11" s="5">
        <v>8.15</v>
      </c>
      <c r="D11" s="5">
        <v>8.11</v>
      </c>
      <c r="E11" s="5">
        <v>8.1266666666666669</v>
      </c>
      <c r="F11" s="6">
        <v>1.2018504251546949E-2</v>
      </c>
      <c r="G11" s="5">
        <v>8.35</v>
      </c>
      <c r="H11" s="5">
        <v>8.4</v>
      </c>
      <c r="I11" s="5">
        <v>8.3800000000000008</v>
      </c>
      <c r="J11" s="5">
        <v>8.3766666666666669</v>
      </c>
      <c r="K11" s="6">
        <v>1.4529663145135811E-2</v>
      </c>
      <c r="L11" s="18">
        <v>0.13500000000000001</v>
      </c>
      <c r="M11" s="18">
        <v>0.14099999999999999</v>
      </c>
      <c r="N11" s="18">
        <v>0.13700000000000001</v>
      </c>
      <c r="O11" s="7">
        <v>0.13766666666666669</v>
      </c>
      <c r="P11" s="8">
        <v>1.7638342073763868E-3</v>
      </c>
      <c r="Q11" s="18">
        <v>0.14599999999999999</v>
      </c>
      <c r="R11" s="18">
        <v>0.154</v>
      </c>
      <c r="S11" s="18">
        <v>0.151</v>
      </c>
      <c r="T11" s="7">
        <v>0.15033333333333332</v>
      </c>
      <c r="U11" s="8">
        <v>2.3333333333333353E-3</v>
      </c>
      <c r="V11" s="18">
        <v>-8.1481481481481346</v>
      </c>
      <c r="W11" s="18">
        <v>-9.2198581560283781</v>
      </c>
      <c r="X11" s="18">
        <v>-10.218978102189769</v>
      </c>
      <c r="Y11" s="7">
        <v>-9.1956614687887601</v>
      </c>
      <c r="Z11" s="8">
        <v>0.59791952758266975</v>
      </c>
    </row>
    <row r="12" spans="1:26" s="16" customFormat="1" ht="15">
      <c r="A12" s="14" t="s">
        <v>7</v>
      </c>
      <c r="B12" s="5">
        <v>8.19</v>
      </c>
      <c r="C12" s="5">
        <v>8.23</v>
      </c>
      <c r="D12" s="5">
        <v>8.25</v>
      </c>
      <c r="E12" s="5">
        <v>8.2233333333333345</v>
      </c>
      <c r="F12" s="6">
        <v>1.7638342073764121E-2</v>
      </c>
      <c r="G12" s="5">
        <v>8.1999999999999993</v>
      </c>
      <c r="H12" s="5">
        <v>8.24</v>
      </c>
      <c r="I12" s="5">
        <v>8.24</v>
      </c>
      <c r="J12" s="5">
        <v>8.2266666666666666</v>
      </c>
      <c r="K12" s="6">
        <v>1.3333333333333641E-2</v>
      </c>
      <c r="L12" s="18">
        <v>0.106</v>
      </c>
      <c r="M12" s="18">
        <v>0.107</v>
      </c>
      <c r="N12" s="18">
        <v>0.104</v>
      </c>
      <c r="O12" s="7">
        <v>0.10566666666666667</v>
      </c>
      <c r="P12" s="8">
        <v>8.8191710368819764E-4</v>
      </c>
      <c r="Q12" s="18">
        <v>0.17599999999999999</v>
      </c>
      <c r="R12" s="18">
        <v>0.16400000000000001</v>
      </c>
      <c r="S12" s="18">
        <v>0.16800000000000001</v>
      </c>
      <c r="T12" s="7">
        <v>0.16933333333333334</v>
      </c>
      <c r="U12" s="8">
        <v>3.5276684147527819E-3</v>
      </c>
      <c r="V12" s="18">
        <v>-66.037735849056602</v>
      </c>
      <c r="W12" s="18">
        <v>-53.271028037383182</v>
      </c>
      <c r="X12" s="18">
        <v>-61.538461538461554</v>
      </c>
      <c r="Y12" s="7">
        <v>-60.282408474967106</v>
      </c>
      <c r="Z12" s="8">
        <v>3.7385585038842675</v>
      </c>
    </row>
    <row r="13" spans="1:26" s="16" customFormat="1" ht="15">
      <c r="A13" s="14" t="s">
        <v>8</v>
      </c>
      <c r="B13" s="5">
        <v>8.48</v>
      </c>
      <c r="C13" s="5">
        <v>8.4600000000000009</v>
      </c>
      <c r="D13" s="5">
        <v>8.4</v>
      </c>
      <c r="E13" s="5">
        <v>8.4466666666666672</v>
      </c>
      <c r="F13" s="6">
        <v>2.4037008503093326E-2</v>
      </c>
      <c r="G13" s="5">
        <v>8.08</v>
      </c>
      <c r="H13" s="5">
        <v>8.0500000000000007</v>
      </c>
      <c r="I13" s="5">
        <v>8.06</v>
      </c>
      <c r="J13" s="5">
        <v>8.0633333333333344</v>
      </c>
      <c r="K13" s="6">
        <v>8.8191710368817813E-3</v>
      </c>
      <c r="L13" s="18">
        <v>0.21199999999999999</v>
      </c>
      <c r="M13" s="18">
        <v>0.21199999999999999</v>
      </c>
      <c r="N13" s="18">
        <v>0.223</v>
      </c>
      <c r="O13" s="7">
        <v>0.21566666666666667</v>
      </c>
      <c r="P13" s="8">
        <v>3.6666666666666705E-3</v>
      </c>
      <c r="Q13" s="18">
        <v>9.1999999999999998E-2</v>
      </c>
      <c r="R13" s="18">
        <v>9.8000000000000004E-2</v>
      </c>
      <c r="S13" s="18">
        <v>0.1</v>
      </c>
      <c r="T13" s="7">
        <v>9.6666666666666679E-2</v>
      </c>
      <c r="U13" s="8">
        <v>2.4037008503093285E-3</v>
      </c>
      <c r="V13" s="18">
        <v>56.60377358490566</v>
      </c>
      <c r="W13" s="18">
        <v>53.773584905660378</v>
      </c>
      <c r="X13" s="18">
        <v>55.156950672645742</v>
      </c>
      <c r="Y13" s="7">
        <v>55.178103054403927</v>
      </c>
      <c r="Z13" s="8">
        <v>0.81707354982534486</v>
      </c>
    </row>
    <row r="14" spans="1:26" s="16" customFormat="1" ht="15">
      <c r="A14" s="14" t="s">
        <v>32</v>
      </c>
      <c r="B14" s="5">
        <v>8.49</v>
      </c>
      <c r="C14" s="5">
        <v>8.4600000000000009</v>
      </c>
      <c r="D14" s="5">
        <v>8.4700000000000006</v>
      </c>
      <c r="E14" s="5">
        <v>8.4733333333333345</v>
      </c>
      <c r="F14" s="6">
        <v>8.8191710368817813E-3</v>
      </c>
      <c r="G14" s="5">
        <v>8.3699999999999992</v>
      </c>
      <c r="H14" s="5">
        <v>8.5</v>
      </c>
      <c r="I14" s="5">
        <v>8.48</v>
      </c>
      <c r="J14" s="5">
        <v>8.4499999999999993</v>
      </c>
      <c r="K14" s="6">
        <v>4.0414518843274114E-2</v>
      </c>
      <c r="L14" s="18">
        <v>0.214</v>
      </c>
      <c r="M14" s="18">
        <v>0.216</v>
      </c>
      <c r="N14" s="18">
        <v>0.221</v>
      </c>
      <c r="O14" s="7">
        <v>0.217</v>
      </c>
      <c r="P14" s="8">
        <v>2.0816659994661348E-3</v>
      </c>
      <c r="Q14" s="18">
        <v>0.13300000000000001</v>
      </c>
      <c r="R14" s="18">
        <v>0.13500000000000001</v>
      </c>
      <c r="S14" s="18">
        <v>0.13100000000000001</v>
      </c>
      <c r="T14" s="7">
        <v>0.13300000000000001</v>
      </c>
      <c r="U14" s="8">
        <v>1.1547005383792527E-3</v>
      </c>
      <c r="V14" s="18">
        <v>37.850467289719617</v>
      </c>
      <c r="W14" s="18">
        <v>37.499999999999993</v>
      </c>
      <c r="X14" s="18">
        <v>40.723981900452486</v>
      </c>
      <c r="Y14" s="7">
        <v>38.691483063390699</v>
      </c>
      <c r="Z14" s="8">
        <v>1.0212729756344927</v>
      </c>
    </row>
    <row r="15" spans="1:26" s="16" customFormat="1" ht="15">
      <c r="A15" s="14" t="s">
        <v>18</v>
      </c>
      <c r="B15" s="5">
        <v>8.3000000000000007</v>
      </c>
      <c r="C15" s="5">
        <v>8.33</v>
      </c>
      <c r="D15" s="5">
        <v>8.33</v>
      </c>
      <c r="E15" s="5">
        <v>8.32</v>
      </c>
      <c r="F15" s="6">
        <v>9.9999999999997868E-3</v>
      </c>
      <c r="G15" s="5">
        <v>8.25</v>
      </c>
      <c r="H15" s="5">
        <v>8.2100000000000009</v>
      </c>
      <c r="I15" s="5">
        <v>8.2899999999999991</v>
      </c>
      <c r="J15" s="5">
        <v>8.25</v>
      </c>
      <c r="K15" s="6">
        <v>2.3094010767584539E-2</v>
      </c>
      <c r="L15" s="18">
        <v>0.24099999999999999</v>
      </c>
      <c r="M15" s="18">
        <v>0.253</v>
      </c>
      <c r="N15" s="18">
        <v>0.254</v>
      </c>
      <c r="O15" s="7">
        <v>0.24933333333333332</v>
      </c>
      <c r="P15" s="8">
        <v>4.1766546953805597E-3</v>
      </c>
      <c r="Q15" s="18">
        <v>9.1999999999999998E-2</v>
      </c>
      <c r="R15" s="18">
        <v>9.8000000000000004E-2</v>
      </c>
      <c r="S15" s="18">
        <v>0.1</v>
      </c>
      <c r="T15" s="7">
        <v>9.6666666666666679E-2</v>
      </c>
      <c r="U15" s="8">
        <v>2.4037008503093285E-3</v>
      </c>
      <c r="V15" s="18">
        <v>61.825726141078839</v>
      </c>
      <c r="W15" s="18">
        <v>61.264822134387352</v>
      </c>
      <c r="X15" s="18">
        <v>60.629921259842526</v>
      </c>
      <c r="Y15" s="7">
        <v>61.240156511769577</v>
      </c>
      <c r="Z15" s="8">
        <v>0.34541936984940991</v>
      </c>
    </row>
    <row r="16" spans="1:26" s="16" customFormat="1" ht="15">
      <c r="A16" s="14" t="s">
        <v>11</v>
      </c>
      <c r="B16" s="5">
        <v>8.0500000000000007</v>
      </c>
      <c r="C16" s="5">
        <v>8.0399999999999991</v>
      </c>
      <c r="D16" s="5">
        <v>8.0399999999999991</v>
      </c>
      <c r="E16" s="5">
        <v>8.043333333333333</v>
      </c>
      <c r="F16" s="6">
        <v>3.3333333333338544E-3</v>
      </c>
      <c r="G16" s="5">
        <v>8.4</v>
      </c>
      <c r="H16" s="5">
        <v>8.42</v>
      </c>
      <c r="I16" s="5">
        <v>8.3800000000000008</v>
      </c>
      <c r="J16" s="5">
        <v>8.4</v>
      </c>
      <c r="K16" s="6">
        <v>1.154700538379227E-2</v>
      </c>
      <c r="L16" s="18">
        <v>0.251</v>
      </c>
      <c r="M16" s="18">
        <v>0.24399999999999999</v>
      </c>
      <c r="N16" s="18">
        <v>0.25700000000000001</v>
      </c>
      <c r="O16" s="7">
        <v>0.25066666666666665</v>
      </c>
      <c r="P16" s="8">
        <v>3.7564758898615516E-3</v>
      </c>
      <c r="Q16" s="18">
        <v>6.8000000000000005E-2</v>
      </c>
      <c r="R16" s="18">
        <v>7.6999999999999999E-2</v>
      </c>
      <c r="S16" s="18">
        <v>5.8999999999999997E-2</v>
      </c>
      <c r="T16" s="7">
        <v>6.8000000000000005E-2</v>
      </c>
      <c r="U16" s="8">
        <v>5.1961524227065875E-3</v>
      </c>
      <c r="V16" s="18">
        <v>72.908366533864537</v>
      </c>
      <c r="W16" s="18">
        <v>68.442622950819668</v>
      </c>
      <c r="X16" s="18">
        <v>77.042801556420244</v>
      </c>
      <c r="Y16" s="7">
        <v>72.797930347034807</v>
      </c>
      <c r="Z16" s="8">
        <v>2.48327170788717</v>
      </c>
    </row>
    <row r="17" spans="1:26" s="16" customFormat="1" ht="15">
      <c r="A17" s="14" t="s">
        <v>10</v>
      </c>
      <c r="B17" s="5">
        <v>8.31</v>
      </c>
      <c r="C17" s="5">
        <v>8.32</v>
      </c>
      <c r="D17" s="5">
        <v>8.33</v>
      </c>
      <c r="E17" s="5">
        <v>8.32</v>
      </c>
      <c r="F17" s="6">
        <v>5.7735026918961348E-3</v>
      </c>
      <c r="G17" s="5">
        <v>8.24</v>
      </c>
      <c r="H17" s="5">
        <v>8.23</v>
      </c>
      <c r="I17" s="5">
        <v>8.23</v>
      </c>
      <c r="J17" s="5">
        <v>8.2333333333333325</v>
      </c>
      <c r="K17" s="6">
        <v>3.3333333333332624E-3</v>
      </c>
      <c r="L17" s="18">
        <v>0.248</v>
      </c>
      <c r="M17" s="18">
        <v>0.254</v>
      </c>
      <c r="N17" s="18">
        <v>0.247</v>
      </c>
      <c r="O17" s="7">
        <v>0.24966666666666668</v>
      </c>
      <c r="P17" s="8">
        <v>2.1858128414340024E-3</v>
      </c>
      <c r="Q17" s="18">
        <v>6.3E-2</v>
      </c>
      <c r="R17" s="18">
        <v>4.9000000000000002E-2</v>
      </c>
      <c r="S17" s="18">
        <v>5.5E-2</v>
      </c>
      <c r="T17" s="7">
        <v>5.566666666666667E-2</v>
      </c>
      <c r="U17" s="8">
        <v>4.0551750201988125E-3</v>
      </c>
      <c r="V17" s="18">
        <v>74.596774193548384</v>
      </c>
      <c r="W17" s="18">
        <v>80.70866141732283</v>
      </c>
      <c r="X17" s="18">
        <v>77.732793522267201</v>
      </c>
      <c r="Y17" s="7">
        <v>77.679409711046134</v>
      </c>
      <c r="Z17" s="8">
        <v>1.7645517591832107</v>
      </c>
    </row>
    <row r="18" spans="1:26" s="16" customFormat="1" ht="15">
      <c r="A18" s="14" t="s">
        <v>14</v>
      </c>
      <c r="B18" s="5">
        <v>9.07</v>
      </c>
      <c r="C18" s="5">
        <v>9.0399999999999991</v>
      </c>
      <c r="D18" s="5">
        <v>9.0500000000000007</v>
      </c>
      <c r="E18" s="5">
        <v>9.0533333333333328</v>
      </c>
      <c r="F18" s="6">
        <v>8.8191710368822288E-3</v>
      </c>
      <c r="G18" s="5">
        <v>8.0399999999999991</v>
      </c>
      <c r="H18" s="5">
        <v>8.07</v>
      </c>
      <c r="I18" s="5">
        <v>8.09</v>
      </c>
      <c r="J18" s="5">
        <v>8.0666666666666664</v>
      </c>
      <c r="K18" s="6">
        <v>1.4529663145135813E-2</v>
      </c>
      <c r="L18" s="18">
        <v>0.218</v>
      </c>
      <c r="M18" s="18">
        <v>0.21199999999999999</v>
      </c>
      <c r="N18" s="18">
        <v>0.214</v>
      </c>
      <c r="O18" s="7">
        <v>0.21466666666666667</v>
      </c>
      <c r="P18" s="8">
        <v>1.7638342073763953E-3</v>
      </c>
      <c r="Q18" s="18">
        <v>0.182</v>
      </c>
      <c r="R18" s="18">
        <v>0.187</v>
      </c>
      <c r="S18" s="18">
        <v>0.20799999999999999</v>
      </c>
      <c r="T18" s="7">
        <v>0.19233333333333333</v>
      </c>
      <c r="U18" s="8">
        <v>7.9652020968990125E-3</v>
      </c>
      <c r="V18" s="18">
        <v>16.513761467889911</v>
      </c>
      <c r="W18" s="18">
        <v>11.792452830188676</v>
      </c>
      <c r="X18" s="18">
        <v>2.8037383177570119</v>
      </c>
      <c r="Y18" s="7">
        <v>10.369984205278532</v>
      </c>
      <c r="Z18" s="8">
        <v>4.0211418956947753</v>
      </c>
    </row>
    <row r="19" spans="1:26" s="16" customFormat="1" ht="15">
      <c r="A19" s="20" t="s">
        <v>15</v>
      </c>
      <c r="B19" s="5">
        <v>9.06</v>
      </c>
      <c r="C19" s="5">
        <v>9.07</v>
      </c>
      <c r="D19" s="5">
        <v>9.06</v>
      </c>
      <c r="E19" s="5">
        <v>9.0633333333333344</v>
      </c>
      <c r="F19" s="6">
        <v>3.3333333333332624E-3</v>
      </c>
      <c r="G19" s="5">
        <v>8.1300000000000008</v>
      </c>
      <c r="H19" s="5">
        <v>8.14</v>
      </c>
      <c r="I19" s="5">
        <v>8.1300000000000008</v>
      </c>
      <c r="J19" s="5">
        <v>8.1333333333333346</v>
      </c>
      <c r="K19" s="6">
        <v>3.3333333333332624E-3</v>
      </c>
      <c r="L19" s="18">
        <v>0.20899999999999999</v>
      </c>
      <c r="M19" s="18">
        <v>0.21199999999999999</v>
      </c>
      <c r="N19" s="18">
        <v>0.21</v>
      </c>
      <c r="O19" s="7">
        <v>0.21033333333333334</v>
      </c>
      <c r="P19" s="8">
        <v>8.8191710368819775E-4</v>
      </c>
      <c r="Q19" s="18">
        <v>0.193</v>
      </c>
      <c r="R19" s="18">
        <v>0.19700000000000001</v>
      </c>
      <c r="S19" s="18">
        <v>0.193</v>
      </c>
      <c r="T19" s="7">
        <v>0.19433333333333333</v>
      </c>
      <c r="U19" s="8">
        <v>1.3333333333333348E-3</v>
      </c>
      <c r="V19" s="18">
        <v>7.6555023923444914</v>
      </c>
      <c r="W19" s="18">
        <v>7.0754716981132004</v>
      </c>
      <c r="X19" s="18">
        <v>8.0952380952380896</v>
      </c>
      <c r="Y19" s="7">
        <v>7.6087373952319268</v>
      </c>
      <c r="Z19" s="8">
        <v>0.29530836983988612</v>
      </c>
    </row>
    <row r="20" spans="1:26" s="16" customFormat="1" ht="15">
      <c r="A20" s="20" t="s">
        <v>16</v>
      </c>
      <c r="B20" s="5">
        <v>9.06</v>
      </c>
      <c r="C20" s="5">
        <v>9.0399999999999991</v>
      </c>
      <c r="D20" s="5">
        <v>9.0399999999999991</v>
      </c>
      <c r="E20" s="5">
        <v>9.0466666666666669</v>
      </c>
      <c r="F20" s="6">
        <v>6.6666666666671173E-3</v>
      </c>
      <c r="G20" s="5">
        <v>8.09</v>
      </c>
      <c r="H20" s="5">
        <v>7.66</v>
      </c>
      <c r="I20" s="5">
        <v>8.07</v>
      </c>
      <c r="J20" s="5">
        <v>7.94</v>
      </c>
      <c r="K20" s="6">
        <v>0.140118997046558</v>
      </c>
      <c r="L20" s="18">
        <v>0.20599999999999999</v>
      </c>
      <c r="M20" s="18">
        <v>0.214</v>
      </c>
      <c r="N20" s="18">
        <v>0.20599999999999999</v>
      </c>
      <c r="O20" s="7">
        <v>0.20866666666666667</v>
      </c>
      <c r="P20" s="8">
        <v>2.6666666666666692E-3</v>
      </c>
      <c r="Q20" s="18">
        <v>0.159</v>
      </c>
      <c r="R20" s="18">
        <v>0.156</v>
      </c>
      <c r="S20" s="18">
        <v>0.151</v>
      </c>
      <c r="T20" s="7">
        <v>0.15533333333333332</v>
      </c>
      <c r="U20" s="8">
        <v>2.3333333333333353E-3</v>
      </c>
      <c r="V20" s="18">
        <v>22.815533980582519</v>
      </c>
      <c r="W20" s="18">
        <v>27.102803738317753</v>
      </c>
      <c r="X20" s="18">
        <v>26.699029126213592</v>
      </c>
      <c r="Y20" s="7">
        <v>25.539122281704621</v>
      </c>
      <c r="Z20" s="8">
        <v>1.3667733791490884</v>
      </c>
    </row>
    <row r="21" spans="1:26" s="16" customFormat="1" ht="15">
      <c r="A21" s="20" t="s">
        <v>17</v>
      </c>
      <c r="B21" s="5">
        <v>7.98</v>
      </c>
      <c r="C21" s="5">
        <v>8.02</v>
      </c>
      <c r="D21" s="5">
        <v>8.0299999999999994</v>
      </c>
      <c r="E21" s="5">
        <v>8.01</v>
      </c>
      <c r="F21" s="6">
        <v>1.5275252316519142E-2</v>
      </c>
      <c r="G21" s="5">
        <v>8.0399999999999991</v>
      </c>
      <c r="H21" s="5">
        <v>8.0399999999999991</v>
      </c>
      <c r="I21" s="5">
        <v>8.0500000000000007</v>
      </c>
      <c r="J21" s="5">
        <v>8.043333333333333</v>
      </c>
      <c r="K21" s="6">
        <v>3.3333333333338544E-3</v>
      </c>
      <c r="L21" s="18">
        <v>0.14299999999999999</v>
      </c>
      <c r="M21" s="18">
        <v>0.14199999999999999</v>
      </c>
      <c r="N21" s="18">
        <v>0.14099999999999999</v>
      </c>
      <c r="O21" s="7">
        <v>0.14199999999999999</v>
      </c>
      <c r="P21" s="8">
        <v>5.7735026918962634E-4</v>
      </c>
      <c r="Q21" s="18">
        <v>0.155</v>
      </c>
      <c r="R21" s="18">
        <v>0.153</v>
      </c>
      <c r="S21" s="18">
        <v>0.151</v>
      </c>
      <c r="T21" s="7">
        <v>0.153</v>
      </c>
      <c r="U21" s="8">
        <v>1.1547005383792527E-3</v>
      </c>
      <c r="V21" s="18">
        <v>-8.3916083916084006</v>
      </c>
      <c r="W21" s="18">
        <v>-7.7464788732394441</v>
      </c>
      <c r="X21" s="18">
        <v>-7.0921985815602913</v>
      </c>
      <c r="Y21" s="7">
        <v>-7.7434286154693792</v>
      </c>
      <c r="Z21" s="8">
        <v>0.37511040226696984</v>
      </c>
    </row>
    <row r="22" spans="1:26" s="16" customFormat="1" ht="15">
      <c r="A22" s="20" t="s">
        <v>20</v>
      </c>
      <c r="B22" s="17">
        <v>8.09</v>
      </c>
      <c r="C22" s="17">
        <v>8.1199999999999992</v>
      </c>
      <c r="D22" s="17">
        <v>8.15</v>
      </c>
      <c r="E22" s="5">
        <v>8.1199999999999992</v>
      </c>
      <c r="F22" s="6">
        <v>1.7320508075688919E-2</v>
      </c>
      <c r="G22" s="17">
        <v>8.11</v>
      </c>
      <c r="H22" s="17">
        <v>8.1199999999999992</v>
      </c>
      <c r="I22" s="17">
        <v>8.1199999999999992</v>
      </c>
      <c r="J22" s="5">
        <v>8.1166666666666654</v>
      </c>
      <c r="K22" s="6">
        <v>3.3333333333332624E-3</v>
      </c>
      <c r="L22" s="19">
        <v>0.13600000000000001</v>
      </c>
      <c r="M22" s="19">
        <v>0.13900000000000001</v>
      </c>
      <c r="N22" s="19">
        <v>0.13700000000000001</v>
      </c>
      <c r="O22" s="7">
        <v>0.13733333333333334</v>
      </c>
      <c r="P22" s="8">
        <v>8.8191710368819764E-4</v>
      </c>
      <c r="Q22" s="19">
        <v>0.126</v>
      </c>
      <c r="R22" s="19">
        <v>0.115</v>
      </c>
      <c r="S22" s="19">
        <v>0.128</v>
      </c>
      <c r="T22" s="7">
        <v>0.123</v>
      </c>
      <c r="U22" s="8">
        <v>4.0414518843273793E-3</v>
      </c>
      <c r="V22" s="19">
        <v>7.3529411764705941</v>
      </c>
      <c r="W22" s="19">
        <v>17.266187050359715</v>
      </c>
      <c r="X22" s="19">
        <v>6.5693430656934364</v>
      </c>
      <c r="Y22" s="7">
        <v>10.396157097507915</v>
      </c>
      <c r="Z22" s="8">
        <v>3.4424550427765981</v>
      </c>
    </row>
    <row r="23" spans="1:26" s="16" customFormat="1" ht="15">
      <c r="A23" s="20" t="s">
        <v>21</v>
      </c>
      <c r="B23" s="17">
        <v>8.0399999999999991</v>
      </c>
      <c r="C23" s="17">
        <v>8.07</v>
      </c>
      <c r="D23" s="17">
        <v>8.1</v>
      </c>
      <c r="E23" s="5">
        <v>8.07</v>
      </c>
      <c r="F23" s="6">
        <v>1.7320508075688919E-2</v>
      </c>
      <c r="G23" s="17">
        <v>8.1300000000000008</v>
      </c>
      <c r="H23" s="17">
        <v>8.02</v>
      </c>
      <c r="I23" s="17">
        <v>8.1</v>
      </c>
      <c r="J23" s="5">
        <v>8.0833333333333339</v>
      </c>
      <c r="K23" s="6">
        <v>3.2829526005987313E-2</v>
      </c>
      <c r="L23" s="19">
        <v>0.14599999999999999</v>
      </c>
      <c r="M23" s="19">
        <v>0.151</v>
      </c>
      <c r="N23" s="19">
        <v>0.14699999999999999</v>
      </c>
      <c r="O23" s="7">
        <v>0.14799999999999999</v>
      </c>
      <c r="P23" s="8">
        <v>1.5275252316519481E-3</v>
      </c>
      <c r="Q23" s="19">
        <v>0.184</v>
      </c>
      <c r="R23" s="19">
        <v>0.19400000000000001</v>
      </c>
      <c r="S23" s="19">
        <v>0.191</v>
      </c>
      <c r="T23" s="7">
        <v>0.18966666666666665</v>
      </c>
      <c r="U23" s="8">
        <v>2.9627314724385324E-3</v>
      </c>
      <c r="V23" s="19">
        <v>-26.027397260273975</v>
      </c>
      <c r="W23" s="19">
        <v>-28.476821192052988</v>
      </c>
      <c r="X23" s="19">
        <v>-29.931972789115658</v>
      </c>
      <c r="Y23" s="7">
        <v>-28.145397080480876</v>
      </c>
      <c r="Z23" s="8">
        <v>1.1392700837825727</v>
      </c>
    </row>
    <row r="24" spans="1:26" s="16" customFormat="1" ht="15">
      <c r="A24" s="20" t="s">
        <v>19</v>
      </c>
      <c r="B24" s="17">
        <v>8.0399999999999991</v>
      </c>
      <c r="C24" s="17">
        <v>8.07</v>
      </c>
      <c r="D24" s="17">
        <v>8.1</v>
      </c>
      <c r="E24" s="5">
        <v>8.07</v>
      </c>
      <c r="F24" s="6">
        <v>1.7320508075688919E-2</v>
      </c>
      <c r="G24" s="17">
        <v>8.15</v>
      </c>
      <c r="H24" s="17">
        <v>8.16</v>
      </c>
      <c r="I24" s="17">
        <v>8.15</v>
      </c>
      <c r="J24" s="5">
        <v>8.1533333333333342</v>
      </c>
      <c r="K24" s="6">
        <v>3.3333333333332624E-3</v>
      </c>
      <c r="L24" s="19">
        <v>0.17299999999999999</v>
      </c>
      <c r="M24" s="19">
        <v>0.157</v>
      </c>
      <c r="N24" s="19">
        <v>0.156</v>
      </c>
      <c r="O24" s="7">
        <v>0.16200000000000001</v>
      </c>
      <c r="P24" s="8">
        <v>5.5075705472860982E-3</v>
      </c>
      <c r="Q24" s="19">
        <v>5.2999999999999999E-2</v>
      </c>
      <c r="R24" s="19">
        <v>0.04</v>
      </c>
      <c r="S24" s="19">
        <v>4.9000000000000002E-2</v>
      </c>
      <c r="T24" s="7">
        <v>4.7333333333333338E-2</v>
      </c>
      <c r="U24" s="8">
        <v>3.8441875315569315E-3</v>
      </c>
      <c r="V24" s="19">
        <v>69.364161849710982</v>
      </c>
      <c r="W24" s="19">
        <v>74.522292993630572</v>
      </c>
      <c r="X24" s="19">
        <v>68.589743589743591</v>
      </c>
      <c r="Y24" s="7">
        <v>70.825399477695044</v>
      </c>
      <c r="Z24" s="8">
        <v>1.8619163212012975</v>
      </c>
    </row>
    <row r="25" spans="1:26" s="16" customFormat="1" ht="15">
      <c r="A25" s="20" t="s">
        <v>23</v>
      </c>
      <c r="B25" s="17">
        <v>8.1300000000000008</v>
      </c>
      <c r="C25" s="17">
        <v>8.16</v>
      </c>
      <c r="D25" s="17">
        <v>8.16</v>
      </c>
      <c r="E25" s="5">
        <v>8.15</v>
      </c>
      <c r="F25" s="6">
        <v>9.9999999999997868E-3</v>
      </c>
      <c r="G25" s="17">
        <v>8.25</v>
      </c>
      <c r="H25" s="17">
        <v>8.26</v>
      </c>
      <c r="I25" s="17">
        <v>8.27</v>
      </c>
      <c r="J25" s="5">
        <v>8.26</v>
      </c>
      <c r="K25" s="6">
        <v>5.7735026918961348E-3</v>
      </c>
      <c r="L25" s="19">
        <v>0.15</v>
      </c>
      <c r="M25" s="19">
        <v>0.152</v>
      </c>
      <c r="N25" s="19">
        <v>0.14699999999999999</v>
      </c>
      <c r="O25" s="7">
        <v>0.14966666666666664</v>
      </c>
      <c r="P25" s="8">
        <v>1.4529663145135591E-3</v>
      </c>
      <c r="Q25" s="19">
        <v>0.13400000000000001</v>
      </c>
      <c r="R25" s="19">
        <v>0.128</v>
      </c>
      <c r="S25" s="19">
        <v>0.128</v>
      </c>
      <c r="T25" s="7">
        <v>0.13</v>
      </c>
      <c r="U25" s="8">
        <v>2.0000000000000022E-3</v>
      </c>
      <c r="V25" s="19">
        <v>10.666666666666657</v>
      </c>
      <c r="W25" s="19">
        <v>15.789473684210522</v>
      </c>
      <c r="X25" s="19">
        <v>12.925170068027203</v>
      </c>
      <c r="Y25" s="7">
        <v>13.127103472968125</v>
      </c>
      <c r="Z25" s="8">
        <v>1.4822697415082196</v>
      </c>
    </row>
    <row r="26" spans="1:26" s="16" customFormat="1" ht="15">
      <c r="A26" s="20" t="s">
        <v>24</v>
      </c>
      <c r="B26" s="17">
        <v>8.1300000000000008</v>
      </c>
      <c r="C26" s="17">
        <v>8.16</v>
      </c>
      <c r="D26" s="17">
        <v>8.18</v>
      </c>
      <c r="E26" s="5">
        <v>8.1566666666666663</v>
      </c>
      <c r="F26" s="6">
        <v>1.4529663145135268E-2</v>
      </c>
      <c r="G26" s="17">
        <v>8.26</v>
      </c>
      <c r="H26" s="17">
        <v>8.2799999999999994</v>
      </c>
      <c r="I26" s="17">
        <v>8.2899999999999991</v>
      </c>
      <c r="J26" s="5">
        <v>8.2766666666666655</v>
      </c>
      <c r="K26" s="6">
        <v>8.8191710368817813E-3</v>
      </c>
      <c r="L26" s="19">
        <v>0.151</v>
      </c>
      <c r="M26" s="19">
        <v>0.152</v>
      </c>
      <c r="N26" s="19">
        <v>0.154</v>
      </c>
      <c r="O26" s="7">
        <v>0.15233333333333332</v>
      </c>
      <c r="P26" s="8">
        <v>8.8191710368819764E-4</v>
      </c>
      <c r="Q26" s="19">
        <v>0.14899999999999999</v>
      </c>
      <c r="R26" s="19">
        <v>0.14299999999999999</v>
      </c>
      <c r="S26" s="19">
        <v>0.14699999999999999</v>
      </c>
      <c r="T26" s="7">
        <v>0.14633333333333332</v>
      </c>
      <c r="U26" s="8">
        <v>1.7638342073763953E-3</v>
      </c>
      <c r="V26" s="19">
        <v>1.3245033112582794</v>
      </c>
      <c r="W26" s="19">
        <v>5.9210526315789522</v>
      </c>
      <c r="X26" s="19">
        <v>4.5454545454545494</v>
      </c>
      <c r="Y26" s="7">
        <v>3.930336829430594</v>
      </c>
      <c r="Z26" s="8">
        <v>1.3620870954727289</v>
      </c>
    </row>
    <row r="27" spans="1:26" s="16" customFormat="1" ht="15">
      <c r="A27" s="20" t="s">
        <v>25</v>
      </c>
      <c r="B27" s="17">
        <v>8.17</v>
      </c>
      <c r="C27" s="17">
        <v>8.16</v>
      </c>
      <c r="D27" s="17">
        <v>8.17</v>
      </c>
      <c r="E27" s="5">
        <v>8.1666666666666661</v>
      </c>
      <c r="F27" s="6">
        <v>3.3333333333332624E-3</v>
      </c>
      <c r="G27" s="17">
        <v>8.2899999999999991</v>
      </c>
      <c r="H27" s="17">
        <v>8.33</v>
      </c>
      <c r="I27" s="17">
        <v>8.33</v>
      </c>
      <c r="J27" s="5">
        <v>8.3166666666666647</v>
      </c>
      <c r="K27" s="6">
        <v>1.3333333333333641E-2</v>
      </c>
      <c r="L27" s="19">
        <v>0.14099999999999999</v>
      </c>
      <c r="M27" s="19">
        <v>0.14399999999999999</v>
      </c>
      <c r="N27" s="19">
        <v>0.14299999999999999</v>
      </c>
      <c r="O27" s="7">
        <v>0.14266666666666664</v>
      </c>
      <c r="P27" s="8">
        <v>8.8191710368819775E-4</v>
      </c>
      <c r="Q27" s="19">
        <v>7.0999999999999994E-2</v>
      </c>
      <c r="R27" s="19">
        <v>6.8000000000000005E-2</v>
      </c>
      <c r="S27" s="19">
        <v>7.2999999999999995E-2</v>
      </c>
      <c r="T27" s="7">
        <v>7.0666666666666669E-2</v>
      </c>
      <c r="U27" s="8">
        <v>1.4529663145135549E-3</v>
      </c>
      <c r="V27" s="19">
        <v>49.645390070921984</v>
      </c>
      <c r="W27" s="19">
        <v>52.777777777777771</v>
      </c>
      <c r="X27" s="19">
        <v>48.951048951048946</v>
      </c>
      <c r="Y27" s="7">
        <v>50.458072266582896</v>
      </c>
      <c r="Z27" s="8">
        <v>1.1770446949440125</v>
      </c>
    </row>
    <row r="28" spans="1:26" s="16" customFormat="1" ht="15">
      <c r="A28" s="20" t="s">
        <v>22</v>
      </c>
      <c r="B28" s="17">
        <v>8.15</v>
      </c>
      <c r="C28" s="17">
        <v>8.1199999999999992</v>
      </c>
      <c r="D28" s="17">
        <v>8.19</v>
      </c>
      <c r="E28" s="5">
        <v>8.1533333333333342</v>
      </c>
      <c r="F28" s="6">
        <v>2.0275875100994122E-2</v>
      </c>
      <c r="G28" s="17">
        <v>8.31</v>
      </c>
      <c r="H28" s="17">
        <v>8.35</v>
      </c>
      <c r="I28" s="17">
        <v>8.3699999999999992</v>
      </c>
      <c r="J28" s="5">
        <v>8.3433333333333337</v>
      </c>
      <c r="K28" s="6">
        <v>1.7638342073763563E-2</v>
      </c>
      <c r="L28" s="19">
        <v>0.14299999999999999</v>
      </c>
      <c r="M28" s="19">
        <v>0.14499999999999999</v>
      </c>
      <c r="N28" s="19">
        <v>0.13700000000000001</v>
      </c>
      <c r="O28" s="7">
        <v>0.14166666666666666</v>
      </c>
      <c r="P28" s="8">
        <v>2.4037008503093199E-3</v>
      </c>
      <c r="Q28" s="19">
        <v>0.09</v>
      </c>
      <c r="R28" s="19">
        <v>0.10100000000000001</v>
      </c>
      <c r="S28" s="19">
        <v>0.111</v>
      </c>
      <c r="T28" s="7">
        <v>0.10066666666666667</v>
      </c>
      <c r="U28" s="8">
        <v>6.064468466220085E-3</v>
      </c>
      <c r="V28" s="19">
        <v>37.06293706293706</v>
      </c>
      <c r="W28" s="19">
        <v>30.344827586206886</v>
      </c>
      <c r="X28" s="19">
        <v>18.978102189781026</v>
      </c>
      <c r="Y28" s="7">
        <v>28.795288946308322</v>
      </c>
      <c r="Z28" s="8">
        <v>5.2778188548785359</v>
      </c>
    </row>
    <row r="29" spans="1:26" s="16" customFormat="1" ht="15">
      <c r="A29" s="20" t="s">
        <v>13</v>
      </c>
      <c r="B29" s="17">
        <v>8.17</v>
      </c>
      <c r="C29" s="17">
        <v>8.14</v>
      </c>
      <c r="D29" s="17">
        <v>8.18</v>
      </c>
      <c r="E29" s="5">
        <v>8.163333333333334</v>
      </c>
      <c r="F29" s="6">
        <v>1.2018504251546375E-2</v>
      </c>
      <c r="G29" s="17">
        <v>8.35</v>
      </c>
      <c r="H29" s="17">
        <v>8.3800000000000008</v>
      </c>
      <c r="I29" s="17">
        <v>8.3800000000000008</v>
      </c>
      <c r="J29" s="5">
        <v>8.3699999999999992</v>
      </c>
      <c r="K29" s="6">
        <v>1.0000000000000378E-2</v>
      </c>
      <c r="L29" s="19">
        <v>0.155</v>
      </c>
      <c r="M29" s="19">
        <v>0.159</v>
      </c>
      <c r="N29" s="19">
        <v>0.153</v>
      </c>
      <c r="O29" s="7">
        <v>0.15566666666666665</v>
      </c>
      <c r="P29" s="8">
        <v>1.7638342073763953E-3</v>
      </c>
      <c r="Q29" s="19">
        <v>9.2999999999999999E-2</v>
      </c>
      <c r="R29" s="19">
        <v>9.1999999999999998E-2</v>
      </c>
      <c r="S29" s="19">
        <v>9.5000000000000001E-2</v>
      </c>
      <c r="T29" s="7">
        <v>9.3333333333333338E-2</v>
      </c>
      <c r="U29" s="8">
        <v>8.8191710368819764E-4</v>
      </c>
      <c r="V29" s="19">
        <v>40</v>
      </c>
      <c r="W29" s="19">
        <v>42.138364779874216</v>
      </c>
      <c r="X29" s="19">
        <v>37.908496732026144</v>
      </c>
      <c r="Y29" s="7">
        <v>40.015620503966794</v>
      </c>
      <c r="Z29" s="8">
        <v>1.2210827061341434</v>
      </c>
    </row>
    <row r="30" spans="1:26" s="16" customFormat="1" ht="15">
      <c r="A30" s="20" t="s">
        <v>12</v>
      </c>
      <c r="B30" s="17">
        <v>8.23</v>
      </c>
      <c r="C30" s="17">
        <v>8.2799999999999994</v>
      </c>
      <c r="D30" s="17">
        <v>8.2799999999999994</v>
      </c>
      <c r="E30" s="5">
        <v>8.2633333333333336</v>
      </c>
      <c r="F30" s="6">
        <v>1.6666666666666313E-2</v>
      </c>
      <c r="G30" s="17">
        <v>8.25</v>
      </c>
      <c r="H30" s="17">
        <v>8.2200000000000006</v>
      </c>
      <c r="I30" s="17">
        <v>8.2200000000000006</v>
      </c>
      <c r="J30" s="5">
        <v>8.2299999999999986</v>
      </c>
      <c r="K30" s="6">
        <v>9.9999999999997886E-3</v>
      </c>
      <c r="L30" s="19">
        <v>0.109</v>
      </c>
      <c r="M30" s="19">
        <v>7.2999999999999995E-2</v>
      </c>
      <c r="N30" s="19">
        <v>6.3E-2</v>
      </c>
      <c r="O30" s="7">
        <v>8.1666666666666665E-2</v>
      </c>
      <c r="P30" s="8">
        <v>1.3968217893171311E-2</v>
      </c>
      <c r="Q30" s="19">
        <v>9.6000000000000002E-2</v>
      </c>
      <c r="R30" s="19">
        <v>7.0999999999999994E-2</v>
      </c>
      <c r="S30" s="19">
        <v>5.1999999999999998E-2</v>
      </c>
      <c r="T30" s="7">
        <v>7.2999999999999995E-2</v>
      </c>
      <c r="U30" s="8">
        <v>1.2741009902410925E-2</v>
      </c>
      <c r="V30" s="19">
        <v>11.926605504587155</v>
      </c>
      <c r="W30" s="19">
        <v>2.7397260273972628</v>
      </c>
      <c r="X30" s="19">
        <v>17.460317460317466</v>
      </c>
      <c r="Y30" s="7">
        <v>10.70888299743396</v>
      </c>
      <c r="Z30" s="8">
        <v>4.2928657526979785</v>
      </c>
    </row>
    <row r="31" spans="1:26" s="16" customFormat="1" ht="15">
      <c r="A31" s="14" t="s">
        <v>33</v>
      </c>
      <c r="B31" s="5">
        <v>8.17</v>
      </c>
      <c r="C31" s="5">
        <v>8.18</v>
      </c>
      <c r="D31" s="5">
        <v>8.19</v>
      </c>
      <c r="E31" s="5">
        <v>8.18</v>
      </c>
      <c r="F31" s="6">
        <v>5.7735026918961348E-3</v>
      </c>
      <c r="G31" s="5">
        <v>8.19</v>
      </c>
      <c r="H31" s="5">
        <v>8.2100000000000009</v>
      </c>
      <c r="I31" s="5">
        <v>8.2100000000000009</v>
      </c>
      <c r="J31" s="5">
        <v>8.2033333333333331</v>
      </c>
      <c r="K31" s="6">
        <v>6.6666666666671173E-3</v>
      </c>
      <c r="L31" s="18">
        <v>9.6000000000000002E-2</v>
      </c>
      <c r="M31" s="18">
        <v>0.107</v>
      </c>
      <c r="N31" s="18">
        <v>0.09</v>
      </c>
      <c r="O31" s="7">
        <v>9.7666666666666679E-2</v>
      </c>
      <c r="P31" s="8">
        <v>4.9777281743560269E-3</v>
      </c>
      <c r="Q31" s="18">
        <v>7.0000000000000007E-2</v>
      </c>
      <c r="R31" s="18">
        <v>9.7000000000000003E-2</v>
      </c>
      <c r="S31" s="18">
        <v>6.9000000000000006E-2</v>
      </c>
      <c r="T31" s="7">
        <v>7.8666666666666676E-2</v>
      </c>
      <c r="U31" s="8">
        <v>9.1712109947984077E-3</v>
      </c>
      <c r="V31" s="18">
        <v>27.083333333333325</v>
      </c>
      <c r="W31" s="18">
        <v>9.3457943925233593</v>
      </c>
      <c r="X31" s="18">
        <v>23.333333333333325</v>
      </c>
      <c r="Y31" s="7">
        <v>19.920820353063338</v>
      </c>
      <c r="Z31" s="8">
        <v>5.3971907986028773</v>
      </c>
    </row>
    <row r="32" spans="1:26" s="16" customFormat="1" ht="15">
      <c r="A32" s="14" t="s">
        <v>26</v>
      </c>
      <c r="B32" s="5">
        <v>8.26</v>
      </c>
      <c r="C32" s="5">
        <v>8.2899999999999991</v>
      </c>
      <c r="D32" s="5">
        <v>8.31</v>
      </c>
      <c r="E32" s="5">
        <v>8.2866666666666671</v>
      </c>
      <c r="F32" s="6">
        <v>1.4529663145135744E-2</v>
      </c>
      <c r="G32" s="5">
        <v>8.2200000000000006</v>
      </c>
      <c r="H32" s="5">
        <v>8.24</v>
      </c>
      <c r="I32" s="5">
        <v>8.24</v>
      </c>
      <c r="J32" s="5">
        <v>8.2333333333333343</v>
      </c>
      <c r="K32" s="6">
        <v>6.6666666666665248E-3</v>
      </c>
      <c r="L32" s="18">
        <v>0.10100000000000001</v>
      </c>
      <c r="M32" s="18">
        <v>0.108</v>
      </c>
      <c r="N32" s="18">
        <v>0.10299999999999999</v>
      </c>
      <c r="O32" s="7">
        <v>0.104</v>
      </c>
      <c r="P32" s="8">
        <v>2.0816659994661313E-3</v>
      </c>
      <c r="Q32" s="18">
        <v>0.13900000000000001</v>
      </c>
      <c r="R32" s="18">
        <v>0.13600000000000001</v>
      </c>
      <c r="S32" s="18">
        <v>0.13400000000000001</v>
      </c>
      <c r="T32" s="7">
        <v>0.13633333333333333</v>
      </c>
      <c r="U32" s="8">
        <v>1.4529663145135591E-3</v>
      </c>
      <c r="V32" s="18">
        <v>-37.623762376237629</v>
      </c>
      <c r="W32" s="18">
        <v>-25.925925925925934</v>
      </c>
      <c r="X32" s="18">
        <v>-30.09708737864079</v>
      </c>
      <c r="Y32" s="7">
        <v>-31.215591893601452</v>
      </c>
      <c r="Z32" s="8">
        <v>3.4228708061630866</v>
      </c>
    </row>
    <row r="33" spans="1:26" s="16" customFormat="1" ht="15">
      <c r="A33" s="14" t="s">
        <v>28</v>
      </c>
      <c r="B33" s="5">
        <v>10.5</v>
      </c>
      <c r="C33" s="5">
        <v>10.47</v>
      </c>
      <c r="D33" s="5">
        <v>10.51</v>
      </c>
      <c r="E33" s="5">
        <v>10.493333333333332</v>
      </c>
      <c r="F33" s="6">
        <v>1.2018504251546375E-2</v>
      </c>
      <c r="G33" s="5">
        <v>10.050000000000001</v>
      </c>
      <c r="H33" s="5">
        <v>9.94</v>
      </c>
      <c r="I33" s="5">
        <v>9.93</v>
      </c>
      <c r="J33" s="5">
        <v>9.9733333333333345</v>
      </c>
      <c r="K33" s="6">
        <v>3.8441875315569682E-2</v>
      </c>
      <c r="L33" s="18">
        <v>0.35399999999999998</v>
      </c>
      <c r="M33" s="18">
        <v>0.36799999999999999</v>
      </c>
      <c r="N33" s="18">
        <v>0.33100000000000002</v>
      </c>
      <c r="O33" s="7">
        <v>0.35099999999999998</v>
      </c>
      <c r="P33" s="8">
        <v>1.078579312490895E-2</v>
      </c>
      <c r="Q33" s="18">
        <v>4.8000000000000001E-2</v>
      </c>
      <c r="R33" s="18">
        <v>6.0999999999999999E-2</v>
      </c>
      <c r="S33" s="18">
        <v>2.7E-2</v>
      </c>
      <c r="T33" s="7">
        <v>4.5333333333333337E-2</v>
      </c>
      <c r="U33" s="8">
        <v>9.9051053054024073E-3</v>
      </c>
      <c r="V33" s="18">
        <v>86.440677966101703</v>
      </c>
      <c r="W33" s="18">
        <v>83.423913043478265</v>
      </c>
      <c r="X33" s="18">
        <v>91.842900302114799</v>
      </c>
      <c r="Y33" s="7">
        <v>87.235830437231584</v>
      </c>
      <c r="Z33" s="8">
        <v>2.4626569123969242</v>
      </c>
    </row>
    <row r="34" spans="1:26" s="16" customFormat="1" ht="15">
      <c r="A34" s="14" t="s">
        <v>28</v>
      </c>
      <c r="B34" s="5">
        <v>10.49</v>
      </c>
      <c r="C34" s="5">
        <v>10.51</v>
      </c>
      <c r="D34" s="5">
        <v>10.48</v>
      </c>
      <c r="E34" s="5">
        <v>10.493333333333334</v>
      </c>
      <c r="F34" s="6">
        <v>8.8191710368817813E-3</v>
      </c>
      <c r="G34" s="5">
        <v>9.93</v>
      </c>
      <c r="H34" s="5">
        <v>9.92</v>
      </c>
      <c r="I34" s="5">
        <v>9.94</v>
      </c>
      <c r="J34" s="5">
        <v>9.93</v>
      </c>
      <c r="K34" s="6">
        <v>5.7735026918961348E-3</v>
      </c>
      <c r="L34" s="18">
        <v>0.317</v>
      </c>
      <c r="M34" s="18">
        <v>0.33100000000000002</v>
      </c>
      <c r="N34" s="18">
        <v>0.32100000000000001</v>
      </c>
      <c r="O34" s="7">
        <v>0.32300000000000001</v>
      </c>
      <c r="P34" s="8">
        <v>4.1633319989322695E-3</v>
      </c>
      <c r="Q34" s="18">
        <v>5.1999999999999998E-2</v>
      </c>
      <c r="R34" s="18">
        <v>4.7E-2</v>
      </c>
      <c r="S34" s="18">
        <v>4.1000000000000002E-2</v>
      </c>
      <c r="T34" s="7">
        <v>4.6666666666666669E-2</v>
      </c>
      <c r="U34" s="8">
        <v>3.1797973380564845E-3</v>
      </c>
      <c r="V34" s="18">
        <v>83.596214511041012</v>
      </c>
      <c r="W34" s="18">
        <v>85.800604229607259</v>
      </c>
      <c r="X34" s="18">
        <v>87.227414330218082</v>
      </c>
      <c r="Y34" s="7">
        <v>85.541411023622118</v>
      </c>
      <c r="Z34" s="8">
        <v>1.0562179178906119</v>
      </c>
    </row>
    <row r="35" spans="1:26">
      <c r="A35" s="26" t="s">
        <v>28</v>
      </c>
      <c r="B35">
        <v>10.24</v>
      </c>
      <c r="C35">
        <v>10.29</v>
      </c>
      <c r="D35">
        <v>10.16</v>
      </c>
      <c r="E35" s="1">
        <v>10.23</v>
      </c>
      <c r="F35" s="2">
        <v>3.785938897200157E-2</v>
      </c>
      <c r="G35">
        <v>9.84</v>
      </c>
      <c r="H35">
        <v>9.65</v>
      </c>
      <c r="I35">
        <v>9.8800000000000008</v>
      </c>
      <c r="J35" s="1">
        <v>9.7900000000000009</v>
      </c>
      <c r="K35" s="2">
        <v>7.0945988845975916E-2</v>
      </c>
      <c r="L35">
        <v>0.38400000000000001</v>
      </c>
      <c r="M35">
        <v>0.39400000000000002</v>
      </c>
      <c r="N35">
        <v>0.36199999999999999</v>
      </c>
      <c r="O35" s="3">
        <v>0.38000000000000006</v>
      </c>
      <c r="P35" s="4">
        <v>9.4516312525052253E-3</v>
      </c>
      <c r="Q35">
        <v>4.2999999999999997E-2</v>
      </c>
      <c r="R35">
        <v>4.7E-2</v>
      </c>
      <c r="S35">
        <v>3.9E-2</v>
      </c>
      <c r="T35">
        <v>3.9E-2</v>
      </c>
      <c r="U35" s="4">
        <v>2.3094010767585032E-3</v>
      </c>
      <c r="V35" s="3">
        <v>88.802083333333343</v>
      </c>
      <c r="W35" s="3">
        <v>88.071065989847725</v>
      </c>
      <c r="X35" s="3">
        <v>89.226519337016583</v>
      </c>
      <c r="Y35" s="3">
        <v>88.699889553399203</v>
      </c>
      <c r="Z35" s="4">
        <v>0.33744174107730468</v>
      </c>
    </row>
    <row r="36" spans="1:26">
      <c r="A36" s="26" t="s">
        <v>28</v>
      </c>
      <c r="B36">
        <v>12.01</v>
      </c>
      <c r="C36">
        <v>11.89</v>
      </c>
      <c r="D36">
        <v>12.18</v>
      </c>
      <c r="E36" s="1">
        <v>12.026666666666666</v>
      </c>
      <c r="F36" s="2">
        <v>8.4129529760826188E-2</v>
      </c>
      <c r="G36">
        <v>10.85</v>
      </c>
      <c r="H36">
        <v>10.66</v>
      </c>
      <c r="I36">
        <v>10.54</v>
      </c>
      <c r="J36" s="1">
        <v>10.683333333333332</v>
      </c>
      <c r="K36" s="2">
        <v>9.0246575804539333E-2</v>
      </c>
      <c r="L36">
        <v>0.41699999999999998</v>
      </c>
      <c r="M36">
        <v>0.43099999999999999</v>
      </c>
      <c r="N36">
        <v>0.42099999999999999</v>
      </c>
      <c r="O36" s="3">
        <v>0.42299999999999999</v>
      </c>
      <c r="P36" s="4">
        <v>4.1633319989322695E-3</v>
      </c>
      <c r="Q36">
        <v>6.3E-2</v>
      </c>
      <c r="R36">
        <v>6.8000000000000005E-2</v>
      </c>
      <c r="S36">
        <v>7.0000000000000007E-2</v>
      </c>
      <c r="T36">
        <v>6.7000000000000004E-2</v>
      </c>
      <c r="U36" s="4">
        <v>2.0816659994661348E-3</v>
      </c>
      <c r="V36" s="3">
        <v>84.892086330935243</v>
      </c>
      <c r="W36" s="3">
        <v>84.222737819025511</v>
      </c>
      <c r="X36" s="3">
        <v>83.372921615201903</v>
      </c>
      <c r="Y36" s="3">
        <v>84.162581921720886</v>
      </c>
      <c r="Z36" s="4">
        <v>0.43957532815498296</v>
      </c>
    </row>
    <row r="37" spans="1:26">
      <c r="A37" s="26" t="s">
        <v>28</v>
      </c>
      <c r="B37">
        <v>10.050000000000001</v>
      </c>
      <c r="C37">
        <v>10.119999999999999</v>
      </c>
      <c r="D37">
        <v>10.09</v>
      </c>
      <c r="E37" s="1">
        <v>10.086666666666668</v>
      </c>
      <c r="F37" s="2">
        <v>2.0275875100993636E-2</v>
      </c>
      <c r="G37">
        <v>9.86</v>
      </c>
      <c r="H37">
        <v>9.75</v>
      </c>
      <c r="I37">
        <v>9.8000000000000007</v>
      </c>
      <c r="J37" s="1">
        <v>9.8033333333333328</v>
      </c>
      <c r="K37" s="2">
        <v>3.1797973380564677E-2</v>
      </c>
      <c r="L37">
        <v>0.45100000000000001</v>
      </c>
      <c r="M37">
        <v>0.44500000000000001</v>
      </c>
      <c r="N37">
        <v>0.44</v>
      </c>
      <c r="O37" s="3">
        <v>0.44533333333333336</v>
      </c>
      <c r="P37" s="4">
        <v>3.1797973380564885E-3</v>
      </c>
      <c r="Q37">
        <v>4.4999999999999998E-2</v>
      </c>
      <c r="R37">
        <v>5.1999999999999998E-2</v>
      </c>
      <c r="S37">
        <v>4.1000000000000002E-2</v>
      </c>
      <c r="T37">
        <v>4.6000000000000006E-2</v>
      </c>
      <c r="U37" s="4">
        <v>3.2145502536643179E-3</v>
      </c>
      <c r="V37" s="3">
        <v>90.022172949002226</v>
      </c>
      <c r="W37" s="3">
        <v>88.31460674157303</v>
      </c>
      <c r="X37" s="3">
        <v>90.681818181818187</v>
      </c>
      <c r="Y37" s="3">
        <v>89.672865957464481</v>
      </c>
      <c r="Z37" s="4">
        <v>0.70532121085827515</v>
      </c>
    </row>
  </sheetData>
  <mergeCells count="5">
    <mergeCell ref="B4:F4"/>
    <mergeCell ref="G4:K4"/>
    <mergeCell ref="L4:P4"/>
    <mergeCell ref="Q4:U4"/>
    <mergeCell ref="V4:Z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workbookViewId="0">
      <selection activeCell="D19" sqref="D19"/>
    </sheetView>
  </sheetViews>
  <sheetFormatPr defaultColWidth="11" defaultRowHeight="14.25"/>
  <cols>
    <col min="1" max="1" width="20.625" customWidth="1"/>
    <col min="2" max="12" width="15.875" customWidth="1"/>
  </cols>
  <sheetData>
    <row r="1" spans="1:14" ht="18.75">
      <c r="A1" s="27" t="s">
        <v>36</v>
      </c>
      <c r="B1" s="27"/>
      <c r="C1" s="27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15.7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15.7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15.75">
      <c r="A4" s="52"/>
      <c r="B4" s="77" t="s">
        <v>37</v>
      </c>
      <c r="C4" s="78"/>
      <c r="D4" s="78"/>
      <c r="E4" s="79"/>
      <c r="F4" s="47"/>
      <c r="G4" s="47" t="s">
        <v>38</v>
      </c>
      <c r="H4" s="47"/>
      <c r="I4" s="52"/>
      <c r="J4" s="47"/>
      <c r="K4" s="52"/>
      <c r="L4" s="69"/>
      <c r="M4" s="28"/>
      <c r="N4" s="28"/>
    </row>
    <row r="5" spans="1:14" ht="15.75">
      <c r="A5" s="48" t="s">
        <v>39</v>
      </c>
      <c r="B5" s="49">
        <v>1</v>
      </c>
      <c r="C5" s="49">
        <v>2</v>
      </c>
      <c r="D5" s="49">
        <v>3</v>
      </c>
      <c r="E5" s="50">
        <v>4</v>
      </c>
      <c r="F5" s="49">
        <v>1</v>
      </c>
      <c r="G5" s="49">
        <v>2</v>
      </c>
      <c r="H5" s="49">
        <v>3</v>
      </c>
      <c r="I5" s="50">
        <v>4</v>
      </c>
      <c r="J5" s="51" t="s">
        <v>2</v>
      </c>
      <c r="K5" s="48" t="s">
        <v>40</v>
      </c>
      <c r="L5" s="70" t="s">
        <v>41</v>
      </c>
      <c r="M5" s="28"/>
      <c r="N5" s="28"/>
    </row>
    <row r="6" spans="1:14" ht="15">
      <c r="A6" s="53" t="s">
        <v>42</v>
      </c>
      <c r="B6" s="29">
        <v>4.8000000000000001E-2</v>
      </c>
      <c r="C6" s="29">
        <v>6.6000000000000003E-2</v>
      </c>
      <c r="D6" s="29">
        <v>6.0999999999999999E-2</v>
      </c>
      <c r="E6" s="30">
        <v>6.8000000000000005E-2</v>
      </c>
      <c r="F6" s="31"/>
      <c r="G6" s="29"/>
      <c r="H6" s="32"/>
      <c r="I6" s="33"/>
      <c r="J6" s="31"/>
      <c r="K6" s="33"/>
      <c r="L6" s="71"/>
      <c r="M6" s="29"/>
      <c r="N6" s="29"/>
    </row>
    <row r="7" spans="1:14" ht="15.75">
      <c r="A7" s="53">
        <v>0.5</v>
      </c>
      <c r="B7" s="29">
        <v>7.0999999999999994E-2</v>
      </c>
      <c r="C7" s="31">
        <v>8.1000000000000003E-2</v>
      </c>
      <c r="D7" s="29">
        <v>7.2999999999999995E-2</v>
      </c>
      <c r="E7" s="34">
        <v>8.3000000000000004E-2</v>
      </c>
      <c r="F7" s="31">
        <f>B7-B6</f>
        <v>2.2999999999999993E-2</v>
      </c>
      <c r="G7" s="31">
        <f t="shared" ref="G7:I7" si="0">C7-C6</f>
        <v>1.4999999999999999E-2</v>
      </c>
      <c r="H7" s="31">
        <f t="shared" si="0"/>
        <v>1.1999999999999997E-2</v>
      </c>
      <c r="I7" s="34">
        <f t="shared" si="0"/>
        <v>1.4999999999999999E-2</v>
      </c>
      <c r="J7" s="31">
        <f>AVERAGE(F7:I7)</f>
        <v>1.6249999999999997E-2</v>
      </c>
      <c r="K7" s="33">
        <f>_xlfn.STDEV.S(F7:I7)/SQRT(4)</f>
        <v>2.3584952830141503E-3</v>
      </c>
      <c r="L7" s="72">
        <f>E19/A16*A7</f>
        <v>3.6666666666666732</v>
      </c>
      <c r="M7" s="28"/>
      <c r="N7" s="28"/>
    </row>
    <row r="8" spans="1:14" ht="15.75">
      <c r="A8" s="53">
        <v>1</v>
      </c>
      <c r="B8" s="29">
        <v>0.10100000000000001</v>
      </c>
      <c r="C8" s="29">
        <v>0.105</v>
      </c>
      <c r="D8" s="29">
        <v>0.10199999999999999</v>
      </c>
      <c r="E8" s="34">
        <v>9.8000000000000004E-2</v>
      </c>
      <c r="F8" s="31">
        <f>B8-B6</f>
        <v>5.3000000000000005E-2</v>
      </c>
      <c r="G8" s="31">
        <f t="shared" ref="G8:I8" si="1">C8-C6</f>
        <v>3.8999999999999993E-2</v>
      </c>
      <c r="H8" s="31">
        <f t="shared" si="1"/>
        <v>4.0999999999999995E-2</v>
      </c>
      <c r="I8" s="34">
        <f t="shared" si="1"/>
        <v>0.03</v>
      </c>
      <c r="J8" s="31">
        <f t="shared" ref="J8:J11" si="2">AVERAGE(F8:I8)</f>
        <v>4.0750000000000001E-2</v>
      </c>
      <c r="K8" s="33">
        <f t="shared" ref="K8:K11" si="3">_xlfn.STDEV.S(F8:I8)/SQRT(4)</f>
        <v>4.7324236215002197E-3</v>
      </c>
      <c r="L8" s="72">
        <f>E19/A16*A8</f>
        <v>7.3333333333333464</v>
      </c>
      <c r="M8" s="28"/>
      <c r="N8" s="28"/>
    </row>
    <row r="9" spans="1:14" ht="15.75">
      <c r="A9" s="53">
        <v>1.5</v>
      </c>
      <c r="B9" s="29">
        <v>0.121</v>
      </c>
      <c r="C9" s="29">
        <v>0.125</v>
      </c>
      <c r="D9" s="29">
        <v>0.11799999999999999</v>
      </c>
      <c r="E9" s="30">
        <v>0.126</v>
      </c>
      <c r="F9" s="31">
        <f>B9-B6</f>
        <v>7.2999999999999995E-2</v>
      </c>
      <c r="G9" s="31">
        <f t="shared" ref="G9:I9" si="4">C9-C6</f>
        <v>5.8999999999999997E-2</v>
      </c>
      <c r="H9" s="31">
        <f t="shared" si="4"/>
        <v>5.6999999999999995E-2</v>
      </c>
      <c r="I9" s="34">
        <f t="shared" si="4"/>
        <v>5.7999999999999996E-2</v>
      </c>
      <c r="J9" s="31">
        <f t="shared" si="2"/>
        <v>6.1749999999999999E-2</v>
      </c>
      <c r="K9" s="33">
        <f t="shared" si="3"/>
        <v>3.7721567659187581E-3</v>
      </c>
      <c r="L9" s="72">
        <f>E19/A16*A9</f>
        <v>11.00000000000002</v>
      </c>
      <c r="M9" s="28"/>
      <c r="N9" s="28"/>
    </row>
    <row r="10" spans="1:14" ht="15.75">
      <c r="A10" s="53">
        <v>2</v>
      </c>
      <c r="B10" s="29">
        <v>0.14599999999999999</v>
      </c>
      <c r="C10" s="29">
        <v>0.14899999999999999</v>
      </c>
      <c r="D10" s="29">
        <v>0.14299999999999999</v>
      </c>
      <c r="E10" s="30">
        <v>0.11600000000000001</v>
      </c>
      <c r="F10" s="31">
        <f>B10-B6</f>
        <v>9.799999999999999E-2</v>
      </c>
      <c r="G10" s="31">
        <f t="shared" ref="G10:I10" si="5">C10-C6</f>
        <v>8.299999999999999E-2</v>
      </c>
      <c r="H10" s="31">
        <f t="shared" si="5"/>
        <v>8.199999999999999E-2</v>
      </c>
      <c r="I10" s="34">
        <f t="shared" si="5"/>
        <v>4.8000000000000001E-2</v>
      </c>
      <c r="J10" s="31">
        <f t="shared" si="2"/>
        <v>7.775E-2</v>
      </c>
      <c r="K10" s="33">
        <f t="shared" si="3"/>
        <v>1.0570201827149102E-2</v>
      </c>
      <c r="L10" s="72">
        <f>E19/A16*A10</f>
        <v>14.666666666666693</v>
      </c>
      <c r="M10" s="28"/>
      <c r="N10" s="28"/>
    </row>
    <row r="11" spans="1:14" ht="15.75">
      <c r="A11" s="53">
        <v>2.5</v>
      </c>
      <c r="B11" s="29">
        <v>0.158</v>
      </c>
      <c r="C11" s="29">
        <v>0.152</v>
      </c>
      <c r="D11" s="29">
        <v>0.151</v>
      </c>
      <c r="E11" s="30">
        <v>0.155</v>
      </c>
      <c r="F11" s="31">
        <f>B11-B6</f>
        <v>0.11</v>
      </c>
      <c r="G11" s="31">
        <f t="shared" ref="G11:I11" si="6">C11-C6</f>
        <v>8.5999999999999993E-2</v>
      </c>
      <c r="H11" s="31">
        <f t="shared" si="6"/>
        <v>0.09</v>
      </c>
      <c r="I11" s="34">
        <f t="shared" si="6"/>
        <v>8.6999999999999994E-2</v>
      </c>
      <c r="J11" s="31">
        <f t="shared" si="2"/>
        <v>9.325E-2</v>
      </c>
      <c r="K11" s="33">
        <f t="shared" si="3"/>
        <v>5.6476396249524833E-3</v>
      </c>
      <c r="L11" s="72">
        <f>E19/A16*A11</f>
        <v>18.333333333333364</v>
      </c>
      <c r="M11" s="28"/>
      <c r="N11" s="28"/>
    </row>
    <row r="12" spans="1:14" ht="15.75">
      <c r="A12" s="47"/>
      <c r="B12" s="29"/>
      <c r="C12" s="29"/>
      <c r="D12" s="29"/>
      <c r="E12" s="29"/>
      <c r="F12" s="29"/>
      <c r="G12" s="29"/>
      <c r="H12" s="29"/>
      <c r="I12" s="29"/>
      <c r="J12" s="28"/>
      <c r="K12" s="28"/>
      <c r="L12" s="28"/>
      <c r="M12" s="28"/>
      <c r="N12" s="28"/>
    </row>
    <row r="13" spans="1:14" ht="15.75">
      <c r="A13" s="47"/>
      <c r="B13" s="29"/>
      <c r="C13" s="29"/>
      <c r="D13" s="29"/>
      <c r="E13" s="29"/>
      <c r="F13" s="29"/>
      <c r="G13" s="29"/>
      <c r="H13" s="29"/>
      <c r="I13" s="29"/>
      <c r="J13" s="28"/>
      <c r="K13" s="28"/>
      <c r="L13" s="28"/>
      <c r="M13" s="28"/>
      <c r="N13" s="28"/>
    </row>
    <row r="14" spans="1:14" ht="15.75">
      <c r="A14" s="47"/>
      <c r="B14" s="29"/>
      <c r="C14" s="29"/>
      <c r="D14" s="29"/>
      <c r="E14" s="29"/>
      <c r="F14" s="29"/>
      <c r="G14" s="29"/>
      <c r="H14" s="29"/>
      <c r="I14" s="29"/>
      <c r="J14" s="28"/>
      <c r="K14" s="28"/>
      <c r="L14" s="28"/>
      <c r="M14" s="28"/>
      <c r="N14" s="28"/>
    </row>
    <row r="15" spans="1:14" ht="15.75">
      <c r="A15" s="50" t="s">
        <v>43</v>
      </c>
      <c r="B15" s="49" t="s">
        <v>44</v>
      </c>
      <c r="C15" s="49" t="s">
        <v>45</v>
      </c>
      <c r="D15" s="49" t="s">
        <v>46</v>
      </c>
      <c r="E15" s="49" t="s">
        <v>47</v>
      </c>
      <c r="F15" s="36"/>
      <c r="G15" s="29"/>
      <c r="H15" s="29"/>
      <c r="I15" s="29"/>
      <c r="J15" s="28"/>
      <c r="K15" s="28"/>
      <c r="L15" s="28"/>
      <c r="M15" s="28"/>
      <c r="N15" s="28"/>
    </row>
    <row r="16" spans="1:14" ht="15.75">
      <c r="A16" s="54">
        <v>50</v>
      </c>
      <c r="B16" s="37">
        <v>1.1599999999999999E-2</v>
      </c>
      <c r="C16" s="37">
        <v>1.1900000000000001E-2</v>
      </c>
      <c r="D16" s="37">
        <f>C16-B16</f>
        <v>3.0000000000000165E-4</v>
      </c>
      <c r="E16" s="35">
        <f>D16*1000000</f>
        <v>300.00000000000165</v>
      </c>
      <c r="F16" s="29"/>
      <c r="G16" s="29"/>
      <c r="H16" s="29"/>
      <c r="I16" s="29"/>
      <c r="J16" s="28"/>
      <c r="K16" s="28"/>
      <c r="L16" s="28"/>
      <c r="M16" s="28"/>
      <c r="N16" s="28"/>
    </row>
    <row r="17" spans="1:14" ht="15.75">
      <c r="A17" s="54">
        <v>50</v>
      </c>
      <c r="B17" s="37">
        <v>1.15E-2</v>
      </c>
      <c r="C17" s="37">
        <v>1.18E-2</v>
      </c>
      <c r="D17" s="37">
        <f t="shared" ref="D17:D18" si="7">C17-B17</f>
        <v>2.9999999999999992E-4</v>
      </c>
      <c r="E17" s="35">
        <f t="shared" ref="E17:E18" si="8">D17*1000000</f>
        <v>299.99999999999994</v>
      </c>
      <c r="F17" s="29"/>
      <c r="G17" s="29"/>
      <c r="H17" s="29"/>
      <c r="I17" s="29"/>
      <c r="J17" s="28"/>
      <c r="K17" s="28"/>
      <c r="L17" s="28"/>
      <c r="M17" s="28"/>
      <c r="N17" s="28"/>
    </row>
    <row r="18" spans="1:14" ht="15.75">
      <c r="A18" s="54">
        <v>50</v>
      </c>
      <c r="B18" s="37">
        <v>1.15E-2</v>
      </c>
      <c r="C18" s="37">
        <v>1.2E-2</v>
      </c>
      <c r="D18" s="37">
        <f t="shared" si="7"/>
        <v>5.0000000000000044E-4</v>
      </c>
      <c r="E18" s="35">
        <f t="shared" si="8"/>
        <v>500.00000000000045</v>
      </c>
      <c r="F18" s="29"/>
      <c r="G18" s="29"/>
      <c r="H18" s="29"/>
      <c r="I18" s="29"/>
      <c r="J18" s="28"/>
      <c r="K18" s="28"/>
      <c r="L18" s="28"/>
      <c r="M18" s="28"/>
      <c r="N18" s="28"/>
    </row>
    <row r="19" spans="1:14" ht="15.75">
      <c r="A19" s="52" t="s">
        <v>2</v>
      </c>
      <c r="B19" s="29"/>
      <c r="C19" s="29"/>
      <c r="D19" s="37">
        <f>AVERAGE(D16:D18)</f>
        <v>3.6666666666666732E-4</v>
      </c>
      <c r="E19" s="35">
        <f>D19*1000000</f>
        <v>366.66666666666731</v>
      </c>
      <c r="F19" s="38"/>
      <c r="G19" s="38"/>
      <c r="H19" s="38"/>
      <c r="I19" s="38"/>
      <c r="J19" s="28"/>
      <c r="K19" s="28"/>
      <c r="L19" s="28"/>
      <c r="M19" s="28"/>
      <c r="N19" s="28"/>
    </row>
    <row r="20" spans="1:14" ht="15.75">
      <c r="A20" s="47"/>
      <c r="B20" s="29"/>
      <c r="C20" s="29"/>
      <c r="D20" s="39"/>
      <c r="E20" s="29"/>
      <c r="F20" s="39"/>
      <c r="G20" s="39"/>
      <c r="H20" s="39"/>
      <c r="I20" s="39"/>
      <c r="J20" s="28"/>
      <c r="K20" s="28"/>
      <c r="L20" s="28"/>
      <c r="M20" s="28"/>
      <c r="N20" s="28"/>
    </row>
    <row r="21" spans="1:14" ht="15.75">
      <c r="A21" s="55" t="s">
        <v>48</v>
      </c>
      <c r="B21" s="32">
        <f>1/0.0053</f>
        <v>188.67924528301887</v>
      </c>
      <c r="C21" s="29"/>
      <c r="D21" s="29"/>
      <c r="E21" s="29"/>
      <c r="F21" s="29"/>
      <c r="G21" s="29"/>
      <c r="H21" s="29"/>
      <c r="I21" s="29"/>
      <c r="J21" s="28"/>
      <c r="K21" s="28"/>
      <c r="L21" s="28"/>
      <c r="M21" s="28"/>
      <c r="N21" s="28"/>
    </row>
    <row r="22" spans="1:14" ht="15.75">
      <c r="A22" s="29"/>
      <c r="B22" s="29"/>
      <c r="C22" s="29"/>
      <c r="D22" s="39"/>
      <c r="E22" s="29"/>
      <c r="F22" s="29"/>
      <c r="G22" s="29"/>
      <c r="H22" s="29"/>
      <c r="I22" s="29"/>
      <c r="J22" s="28"/>
      <c r="K22" s="28"/>
      <c r="L22" s="28"/>
      <c r="M22" s="28"/>
      <c r="N22" s="28"/>
    </row>
    <row r="23" spans="1:14" ht="15.75">
      <c r="A23" s="29"/>
      <c r="B23" s="29"/>
      <c r="C23" s="29"/>
      <c r="D23" s="29"/>
      <c r="E23" s="29"/>
      <c r="F23" s="29"/>
      <c r="G23" s="29"/>
      <c r="H23" s="29"/>
      <c r="I23" s="29"/>
      <c r="J23" s="28"/>
      <c r="K23" s="28"/>
      <c r="L23" s="28"/>
      <c r="M23" s="28"/>
      <c r="N23" s="28"/>
    </row>
    <row r="24" spans="1:14" ht="15.75">
      <c r="A24" s="29"/>
      <c r="B24" s="29"/>
      <c r="C24" s="29"/>
      <c r="D24" s="29"/>
      <c r="E24" s="29"/>
      <c r="F24" s="29"/>
      <c r="G24" s="29"/>
      <c r="H24" s="29"/>
      <c r="I24" s="29"/>
      <c r="J24" s="28"/>
      <c r="K24" s="28"/>
      <c r="L24" s="28"/>
      <c r="M24" s="28"/>
      <c r="N24" s="28"/>
    </row>
    <row r="25" spans="1:14" ht="15.75">
      <c r="A25" s="36"/>
      <c r="B25" s="36"/>
      <c r="C25" s="36"/>
      <c r="D25" s="36"/>
      <c r="E25" s="29"/>
      <c r="F25" s="36"/>
      <c r="G25" s="36"/>
      <c r="H25" s="29"/>
      <c r="I25" s="29"/>
      <c r="J25" s="28"/>
      <c r="K25" s="28"/>
      <c r="L25" s="28"/>
      <c r="M25" s="28"/>
      <c r="N25" s="28"/>
    </row>
    <row r="26" spans="1:14" ht="15.75">
      <c r="A26" s="29"/>
      <c r="B26" s="40"/>
      <c r="C26" s="31"/>
      <c r="D26" s="29"/>
      <c r="E26" s="29"/>
      <c r="F26" s="37"/>
      <c r="G26" s="37"/>
      <c r="H26" s="29"/>
      <c r="I26" s="29"/>
      <c r="J26" s="28"/>
      <c r="K26" s="28"/>
      <c r="L26" s="28"/>
      <c r="M26" s="28"/>
      <c r="N26" s="28"/>
    </row>
    <row r="27" spans="1:14" ht="15.75">
      <c r="A27" s="29"/>
      <c r="B27" s="40"/>
      <c r="C27" s="31"/>
      <c r="D27" s="29"/>
      <c r="E27" s="29"/>
      <c r="F27" s="37"/>
      <c r="G27" s="37"/>
      <c r="H27" s="29"/>
      <c r="I27" s="29"/>
      <c r="J27" s="28"/>
      <c r="K27" s="28"/>
      <c r="L27" s="28"/>
      <c r="M27" s="28"/>
      <c r="N27" s="28"/>
    </row>
    <row r="28" spans="1:14" ht="15.75">
      <c r="A28" s="29"/>
      <c r="B28" s="40"/>
      <c r="C28" s="31"/>
      <c r="D28" s="29"/>
      <c r="E28" s="29"/>
      <c r="F28" s="37"/>
      <c r="G28" s="37"/>
      <c r="H28" s="29"/>
      <c r="I28" s="29"/>
      <c r="J28" s="28"/>
      <c r="K28" s="28"/>
      <c r="L28" s="28"/>
      <c r="M28" s="28"/>
      <c r="N28" s="28"/>
    </row>
    <row r="29" spans="1:14" ht="15.75">
      <c r="A29" s="29"/>
      <c r="B29" s="40"/>
      <c r="C29" s="31"/>
      <c r="D29" s="29"/>
      <c r="E29" s="29"/>
      <c r="F29" s="29"/>
      <c r="G29" s="29"/>
      <c r="H29" s="29"/>
      <c r="I29" s="29"/>
      <c r="J29" s="28"/>
      <c r="K29" s="28"/>
      <c r="L29" s="28"/>
      <c r="M29" s="28"/>
      <c r="N29" s="28"/>
    </row>
    <row r="30" spans="1:14" ht="15.75">
      <c r="A30" s="29"/>
      <c r="B30" s="40"/>
      <c r="C30" s="31"/>
      <c r="D30" s="29"/>
      <c r="E30" s="29"/>
      <c r="F30" s="29"/>
      <c r="G30" s="29"/>
      <c r="H30" s="29"/>
      <c r="I30" s="29"/>
      <c r="J30" s="28"/>
      <c r="K30" s="28"/>
      <c r="L30" s="28"/>
      <c r="M30" s="28"/>
      <c r="N30" s="28"/>
    </row>
    <row r="31" spans="1:14" ht="15.75">
      <c r="A31" s="29"/>
      <c r="B31" s="29"/>
      <c r="C31" s="29"/>
      <c r="D31" s="29"/>
      <c r="E31" s="29"/>
      <c r="F31" s="29"/>
      <c r="G31" s="29"/>
      <c r="H31" s="29"/>
      <c r="I31" s="29"/>
      <c r="J31" s="28"/>
      <c r="K31" s="28"/>
      <c r="L31" s="28"/>
      <c r="M31" s="28"/>
      <c r="N31" s="28"/>
    </row>
    <row r="32" spans="1:14" ht="15.75">
      <c r="A32" s="29"/>
      <c r="B32" s="29"/>
      <c r="C32" s="31"/>
      <c r="D32" s="31"/>
      <c r="E32" s="31"/>
      <c r="F32" s="32"/>
      <c r="G32" s="29"/>
      <c r="H32" s="29"/>
      <c r="I32" s="29"/>
      <c r="J32" s="28"/>
      <c r="K32" s="28"/>
      <c r="L32" s="28"/>
      <c r="M32" s="28"/>
      <c r="N32" s="28"/>
    </row>
    <row r="33" spans="1:14" ht="15.7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</row>
    <row r="34" spans="1:14" ht="15.7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</row>
    <row r="35" spans="1:14" ht="15.7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</row>
    <row r="36" spans="1:14" ht="15.7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</row>
    <row r="37" spans="1:14" ht="15.7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</row>
    <row r="38" spans="1:14" ht="15.7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</row>
    <row r="39" spans="1:14" ht="15.7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</row>
    <row r="40" spans="1:14" ht="15.7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</row>
  </sheetData>
  <mergeCells count="1">
    <mergeCell ref="B4:E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opLeftCell="A25" workbookViewId="0">
      <selection activeCell="D34" sqref="D34"/>
    </sheetView>
  </sheetViews>
  <sheetFormatPr defaultColWidth="11" defaultRowHeight="14.25"/>
  <cols>
    <col min="1" max="1" width="15.875" customWidth="1"/>
    <col min="2" max="4" width="10.875" customWidth="1"/>
    <col min="5" max="5" width="12.875" customWidth="1"/>
    <col min="6" max="13" width="10.875" customWidth="1"/>
    <col min="14" max="14" width="12.875" customWidth="1"/>
    <col min="15" max="17" width="10.875" customWidth="1"/>
    <col min="18" max="18" width="10.875" style="57" customWidth="1"/>
    <col min="19" max="19" width="10.875" customWidth="1"/>
  </cols>
  <sheetData>
    <row r="1" spans="1:19" ht="18">
      <c r="A1" s="15" t="s">
        <v>34</v>
      </c>
    </row>
    <row r="4" spans="1:19" s="11" customFormat="1" ht="15">
      <c r="A4" s="61"/>
      <c r="B4" s="76" t="s">
        <v>49</v>
      </c>
      <c r="C4" s="76"/>
      <c r="D4" s="76"/>
      <c r="E4" s="62" t="s">
        <v>55</v>
      </c>
      <c r="F4" s="74" t="s">
        <v>56</v>
      </c>
      <c r="G4" s="74"/>
      <c r="H4" s="75"/>
      <c r="I4" s="76" t="s">
        <v>50</v>
      </c>
      <c r="J4" s="76"/>
      <c r="K4" s="76"/>
      <c r="L4" s="62"/>
      <c r="M4" s="61"/>
      <c r="N4" s="63" t="s">
        <v>57</v>
      </c>
      <c r="O4" s="76" t="s">
        <v>51</v>
      </c>
      <c r="P4" s="76"/>
      <c r="Q4" s="76"/>
      <c r="R4" s="64"/>
      <c r="S4" s="61"/>
    </row>
    <row r="5" spans="1:19" s="11" customFormat="1" ht="15">
      <c r="A5" s="65" t="s">
        <v>0</v>
      </c>
      <c r="B5" s="22">
        <v>1</v>
      </c>
      <c r="C5" s="22">
        <v>2</v>
      </c>
      <c r="D5" s="22">
        <v>3</v>
      </c>
      <c r="E5" s="22"/>
      <c r="F5" s="22">
        <v>1</v>
      </c>
      <c r="G5" s="22">
        <v>2</v>
      </c>
      <c r="H5" s="23">
        <v>3</v>
      </c>
      <c r="I5" s="22">
        <v>1</v>
      </c>
      <c r="J5" s="22">
        <v>2</v>
      </c>
      <c r="K5" s="22">
        <v>3</v>
      </c>
      <c r="L5" s="22" t="s">
        <v>2</v>
      </c>
      <c r="M5" s="23" t="s">
        <v>40</v>
      </c>
      <c r="N5" s="66"/>
      <c r="O5" s="22">
        <v>1</v>
      </c>
      <c r="P5" s="22">
        <v>2</v>
      </c>
      <c r="Q5" s="22">
        <v>3</v>
      </c>
      <c r="R5" s="67" t="s">
        <v>2</v>
      </c>
      <c r="S5" s="23" t="s">
        <v>40</v>
      </c>
    </row>
    <row r="6" spans="1:19">
      <c r="A6" s="46" t="s">
        <v>52</v>
      </c>
      <c r="B6" s="3">
        <v>2.1000000000000001E-2</v>
      </c>
      <c r="C6" s="3">
        <v>1.7999999999999999E-2</v>
      </c>
      <c r="D6" s="3">
        <v>1.4999999999999999E-2</v>
      </c>
      <c r="H6" s="13"/>
      <c r="M6" s="13"/>
      <c r="N6" s="43"/>
      <c r="S6" s="13"/>
    </row>
    <row r="7" spans="1:19">
      <c r="A7" s="46" t="s">
        <v>7</v>
      </c>
      <c r="B7" s="3">
        <v>7.8E-2</v>
      </c>
      <c r="C7" s="3">
        <v>4.1000000000000002E-2</v>
      </c>
      <c r="D7" s="3">
        <v>5.5E-2</v>
      </c>
      <c r="E7">
        <v>2</v>
      </c>
      <c r="F7" s="3">
        <f>B7*E7</f>
        <v>0.156</v>
      </c>
      <c r="G7" s="3">
        <f>C7*E7</f>
        <v>8.2000000000000003E-2</v>
      </c>
      <c r="H7" s="4">
        <f>D7*E7</f>
        <v>0.11</v>
      </c>
      <c r="I7" s="3">
        <v>0.13500000000000001</v>
      </c>
      <c r="J7" s="3">
        <v>6.4000000000000001E-2</v>
      </c>
      <c r="K7" s="3">
        <v>9.5000000000000001E-2</v>
      </c>
      <c r="L7" s="3">
        <v>9.8000000000000018E-2</v>
      </c>
      <c r="M7" s="4">
        <v>2.0550750189064434E-2</v>
      </c>
      <c r="N7" s="45">
        <v>5.0000000000000001E-3</v>
      </c>
      <c r="O7" s="1">
        <f>I7*(1/N7)*'Standard curve for alcian blue'!$B$21</f>
        <v>5094.3396226415098</v>
      </c>
      <c r="P7" s="1">
        <f>J7*(1/N7)*'Standard curve for alcian blue'!$B$21</f>
        <v>2415.0943396226417</v>
      </c>
      <c r="Q7" s="1">
        <f>K7*(1/N7)*'Standard curve for alcian blue'!$B$21</f>
        <v>3584.9056603773588</v>
      </c>
      <c r="R7" s="59">
        <f>AVERAGE(O7:Q7)</f>
        <v>3698.1132075471701</v>
      </c>
      <c r="S7" s="2" cm="1">
        <f t="array" ref="S7">_xlfn.STDEV.S(O7:Q7/SQRT(3))</f>
        <v>775.50000713450788</v>
      </c>
    </row>
    <row r="8" spans="1:19" ht="15">
      <c r="A8" s="14" t="s">
        <v>26</v>
      </c>
      <c r="B8" s="3">
        <v>4.9500000000000002E-2</v>
      </c>
      <c r="C8" s="3">
        <v>5.8999999999999997E-2</v>
      </c>
      <c r="D8" s="3">
        <v>5.2999999999999999E-2</v>
      </c>
      <c r="E8">
        <v>2</v>
      </c>
      <c r="F8" s="3">
        <f>B8*E8</f>
        <v>9.9000000000000005E-2</v>
      </c>
      <c r="G8" s="3">
        <f>C8*E8</f>
        <v>0.11799999999999999</v>
      </c>
      <c r="H8" s="4">
        <f>D8*E8</f>
        <v>0.106</v>
      </c>
      <c r="I8" s="3">
        <v>7.8E-2</v>
      </c>
      <c r="J8" s="3">
        <v>9.9999999999999992E-2</v>
      </c>
      <c r="K8" s="3">
        <v>9.0999999999999998E-2</v>
      </c>
      <c r="L8" s="3">
        <v>8.9666666666666672E-2</v>
      </c>
      <c r="M8" s="4">
        <v>6.3857480202225902E-3</v>
      </c>
      <c r="N8" s="45">
        <v>3.0000000000000001E-3</v>
      </c>
      <c r="O8" s="1">
        <f>I8*(1/N8)*'Standard curve for alcian blue'!$B$21</f>
        <v>4905.6603773584902</v>
      </c>
      <c r="P8" s="1">
        <f>J8*(1/N8)*'Standard curve for alcian blue'!$B$21</f>
        <v>6289.3081761006279</v>
      </c>
      <c r="Q8" s="1">
        <f>K8*(1/N8)*'Standard curve for alcian blue'!$B$21</f>
        <v>5723.2704402515719</v>
      </c>
      <c r="R8" s="59">
        <f>AVERAGE(O8:Q8)</f>
        <v>5639.4129979035642</v>
      </c>
      <c r="S8" s="2" cm="1">
        <f t="array" ref="S8">_xlfn.STDEV.S(O8:Q8/SQRT(3))</f>
        <v>401.61937234105028</v>
      </c>
    </row>
    <row r="9" spans="1:19" ht="15">
      <c r="A9" s="14" t="s">
        <v>33</v>
      </c>
      <c r="B9" s="3">
        <v>5.7000000000000002E-2</v>
      </c>
      <c r="C9" s="3">
        <v>4.7E-2</v>
      </c>
      <c r="D9" s="3">
        <v>5.6000000000000001E-2</v>
      </c>
      <c r="E9">
        <v>2</v>
      </c>
      <c r="F9" s="3">
        <f>B9*E9</f>
        <v>0.114</v>
      </c>
      <c r="G9" s="3">
        <f>C9*E9</f>
        <v>9.4E-2</v>
      </c>
      <c r="H9" s="4">
        <f>D9*E9</f>
        <v>0.112</v>
      </c>
      <c r="I9" s="3">
        <v>9.2999999999999999E-2</v>
      </c>
      <c r="J9" s="3">
        <v>7.5999999999999998E-2</v>
      </c>
      <c r="K9" s="3">
        <v>9.7000000000000003E-2</v>
      </c>
      <c r="L9" s="3">
        <v>8.8666666666666671E-2</v>
      </c>
      <c r="M9" s="4">
        <v>6.4377359719426271E-3</v>
      </c>
      <c r="N9" s="45">
        <v>2E-3</v>
      </c>
      <c r="O9" s="1">
        <f>I9*(1/N9)*'Standard curve for alcian blue'!$B$21</f>
        <v>8773.5849056603784</v>
      </c>
      <c r="P9" s="1">
        <f>J9*(1/N9)*'Standard curve for alcian blue'!$B$21</f>
        <v>7169.8113207547176</v>
      </c>
      <c r="Q9" s="1">
        <f>K9*(1/N9)*'Standard curve for alcian blue'!$B$21</f>
        <v>9150.9433962264156</v>
      </c>
      <c r="R9" s="59">
        <f t="shared" ref="R9:R10" si="0">AVERAGE(O9:Q9)</f>
        <v>8364.7798742138384</v>
      </c>
      <c r="S9" s="2" cm="1">
        <f t="array" ref="S9">_xlfn.STDEV.S(O9:Q9/SQRT(3))</f>
        <v>607.33358225874076</v>
      </c>
    </row>
    <row r="10" spans="1:19">
      <c r="A10" s="46" t="s">
        <v>28</v>
      </c>
      <c r="B10" s="3">
        <v>4.0500000000000001E-2</v>
      </c>
      <c r="C10" s="3">
        <v>4.65E-2</v>
      </c>
      <c r="D10" s="3">
        <v>4.4999999999999998E-2</v>
      </c>
      <c r="E10">
        <v>2</v>
      </c>
      <c r="F10" s="3">
        <f>B10*E10</f>
        <v>8.1000000000000003E-2</v>
      </c>
      <c r="G10" s="3">
        <f>C10*E10</f>
        <v>9.2999999999999999E-2</v>
      </c>
      <c r="H10" s="4">
        <f>D10*E10</f>
        <v>0.09</v>
      </c>
      <c r="I10" s="3">
        <f>F10-B6</f>
        <v>0.06</v>
      </c>
      <c r="J10" s="3">
        <f>G10-C6</f>
        <v>7.4999999999999997E-2</v>
      </c>
      <c r="K10" s="3">
        <f>H10-D6</f>
        <v>7.4999999999999997E-2</v>
      </c>
      <c r="L10" s="3">
        <f>AVERAGE(I10:K10)</f>
        <v>7.0000000000000007E-2</v>
      </c>
      <c r="M10" s="4">
        <f>_xlfn.STDEV.S(I10:K10)/SQRT(3)</f>
        <v>4.9999999999999559E-3</v>
      </c>
      <c r="N10" s="45">
        <v>5.0000000000000001E-3</v>
      </c>
      <c r="O10" s="1">
        <f>I10*(1/N10)*'Standard curve for alcian blue'!$B$21</f>
        <v>2264.1509433962265</v>
      </c>
      <c r="P10" s="1">
        <f>J10*(1/N10)*'Standard curve for alcian blue'!$B$21</f>
        <v>2830.1886792452833</v>
      </c>
      <c r="Q10" s="1">
        <f>K10*(1/N10)*'Standard curve for alcian blue'!$B$21</f>
        <v>2830.1886792452833</v>
      </c>
      <c r="R10" s="59">
        <f t="shared" si="0"/>
        <v>2641.5094339622642</v>
      </c>
      <c r="S10" s="2" cm="1">
        <f t="array" ref="S10">_xlfn.STDEV.S(O10:Q10/SQRT(3))</f>
        <v>188.67924528301674</v>
      </c>
    </row>
    <row r="11" spans="1:19">
      <c r="A11" s="46" t="s">
        <v>53</v>
      </c>
      <c r="B11" s="3">
        <v>5.1499999999999997E-2</v>
      </c>
      <c r="C11" s="3">
        <v>5.3999999999999999E-2</v>
      </c>
      <c r="D11" s="3">
        <v>5.0999999999999997E-2</v>
      </c>
      <c r="E11">
        <v>1</v>
      </c>
      <c r="F11" s="3">
        <f>B11*E11</f>
        <v>5.1499999999999997E-2</v>
      </c>
      <c r="G11" s="3">
        <f>C11*E11</f>
        <v>5.3999999999999999E-2</v>
      </c>
      <c r="H11" s="4">
        <f>D11*E11</f>
        <v>5.0999999999999997E-2</v>
      </c>
      <c r="I11" s="3">
        <v>3.0499999999999996E-2</v>
      </c>
      <c r="J11" s="3">
        <v>3.6000000000000004E-2</v>
      </c>
      <c r="K11" s="3">
        <v>3.5999999999999997E-2</v>
      </c>
      <c r="L11" s="3">
        <v>3.4166666666666672E-2</v>
      </c>
      <c r="M11" s="4">
        <v>1.8333333333333348E-3</v>
      </c>
      <c r="N11" s="45"/>
      <c r="O11" s="1"/>
      <c r="P11" s="1"/>
      <c r="Q11" s="1"/>
      <c r="R11" s="59"/>
      <c r="S11" s="2"/>
    </row>
    <row r="12" spans="1:19">
      <c r="A12" s="46"/>
      <c r="B12" s="3"/>
      <c r="C12" s="3"/>
      <c r="D12" s="3"/>
      <c r="F12" s="3"/>
      <c r="G12" s="3"/>
      <c r="H12" s="4"/>
      <c r="I12" s="3"/>
      <c r="J12" s="3"/>
      <c r="K12" s="3"/>
      <c r="L12" s="3"/>
      <c r="M12" s="4"/>
      <c r="N12" s="45"/>
      <c r="O12" s="1"/>
      <c r="P12" s="1"/>
      <c r="Q12" s="1"/>
      <c r="R12" s="59"/>
      <c r="S12" s="2"/>
    </row>
    <row r="13" spans="1:19">
      <c r="A13" s="46" t="s">
        <v>52</v>
      </c>
      <c r="B13" s="3">
        <v>3.2000000000000001E-2</v>
      </c>
      <c r="C13" s="3">
        <v>2.9000000000000001E-2</v>
      </c>
      <c r="D13" s="3">
        <v>4.1000000000000002E-2</v>
      </c>
      <c r="F13" s="3"/>
      <c r="G13" s="3"/>
      <c r="H13" s="4"/>
      <c r="I13" s="3"/>
      <c r="J13" s="3"/>
      <c r="K13" s="3"/>
      <c r="L13" s="3"/>
      <c r="M13" s="4"/>
      <c r="N13" s="45"/>
      <c r="O13" s="1"/>
      <c r="P13" s="1"/>
      <c r="Q13" s="1"/>
      <c r="R13" s="59"/>
      <c r="S13" s="2"/>
    </row>
    <row r="14" spans="1:19">
      <c r="A14" s="46" t="s">
        <v>7</v>
      </c>
      <c r="B14" s="3">
        <v>5.2499999999999998E-2</v>
      </c>
      <c r="C14" s="3">
        <v>4.65E-2</v>
      </c>
      <c r="D14" s="3">
        <v>5.0500000000000003E-2</v>
      </c>
      <c r="E14">
        <v>2</v>
      </c>
      <c r="F14" s="3">
        <f>B14*E14</f>
        <v>0.105</v>
      </c>
      <c r="G14" s="3">
        <f>C14*E14</f>
        <v>9.2999999999999999E-2</v>
      </c>
      <c r="H14" s="4">
        <f>D14*E14</f>
        <v>0.10100000000000001</v>
      </c>
      <c r="I14" s="3">
        <v>7.2999999999999995E-2</v>
      </c>
      <c r="J14" s="3">
        <v>6.4000000000000001E-2</v>
      </c>
      <c r="K14" s="3">
        <v>6.0000000000000005E-2</v>
      </c>
      <c r="L14" s="3">
        <v>6.5666666666666665E-2</v>
      </c>
      <c r="M14" s="4">
        <v>3.8441875315569298E-3</v>
      </c>
      <c r="N14" s="45">
        <v>5.0000000000000001E-3</v>
      </c>
      <c r="O14" s="1">
        <f>I14*(1/N14)*'Standard curve for alcian blue'!$B$21</f>
        <v>2754.7169811320755</v>
      </c>
      <c r="P14" s="1">
        <f>J14*(1/N14)*'Standard curve for alcian blue'!$B$21</f>
        <v>2415.0943396226417</v>
      </c>
      <c r="Q14" s="1">
        <f>K14*(1/N14)*'Standard curve for alcian blue'!$B$21</f>
        <v>2264.1509433962269</v>
      </c>
      <c r="R14" s="59">
        <f>AVERAGE(O14:Q14)</f>
        <v>2477.9874213836483</v>
      </c>
      <c r="S14" s="2" cm="1">
        <f t="array" ref="S14">_xlfn.STDEV.S(O14:Q14/SQRT(3))</f>
        <v>145.06368043611053</v>
      </c>
    </row>
    <row r="15" spans="1:19" ht="15">
      <c r="A15" s="14" t="s">
        <v>15</v>
      </c>
      <c r="B15" s="3">
        <v>7.3666666666666672E-2</v>
      </c>
      <c r="C15" s="3">
        <v>3.3999999999999996E-2</v>
      </c>
      <c r="D15" s="3">
        <v>6.2666666666666662E-2</v>
      </c>
      <c r="E15">
        <v>3</v>
      </c>
      <c r="F15" s="3">
        <f>B15*E15</f>
        <v>0.22100000000000003</v>
      </c>
      <c r="G15" s="3">
        <f>C15*E15</f>
        <v>0.10199999999999998</v>
      </c>
      <c r="H15" s="4">
        <f>D15*E15</f>
        <v>0.188</v>
      </c>
      <c r="I15" s="3">
        <v>0.18900000000000003</v>
      </c>
      <c r="J15" s="3">
        <v>7.2999999999999982E-2</v>
      </c>
      <c r="K15" s="3">
        <v>0.14699999999999999</v>
      </c>
      <c r="L15" s="3">
        <v>0.13633333333333333</v>
      </c>
      <c r="M15" s="4">
        <v>3.3908373269412026E-2</v>
      </c>
      <c r="N15" s="45">
        <v>5.0000000000000001E-3</v>
      </c>
      <c r="O15" s="1">
        <f>I15*(1/N15)*'Standard curve for alcian blue'!$B$21</f>
        <v>7132.0754716981146</v>
      </c>
      <c r="P15" s="1">
        <f>J15*(1/N15)*'Standard curve for alcian blue'!$B$21</f>
        <v>2754.7169811320746</v>
      </c>
      <c r="Q15" s="1">
        <f>K15*(1/N15)*'Standard curve for alcian blue'!$B$21</f>
        <v>5547.1698113207549</v>
      </c>
      <c r="R15" s="59">
        <f>AVERAGE(O15:Q15)</f>
        <v>5144.6540880503144</v>
      </c>
      <c r="S15" s="2" cm="1">
        <f t="array" ref="S15">_xlfn.STDEV.S(O15:Q15/SQRT(3))</f>
        <v>1279.5612554495112</v>
      </c>
    </row>
    <row r="16" spans="1:19" ht="15">
      <c r="A16" s="14" t="s">
        <v>16</v>
      </c>
      <c r="B16" s="3">
        <v>8.5000000000000006E-2</v>
      </c>
      <c r="C16" s="3">
        <v>7.2999999999999995E-2</v>
      </c>
      <c r="D16" s="3">
        <v>8.4000000000000005E-2</v>
      </c>
      <c r="E16">
        <v>1</v>
      </c>
      <c r="F16" s="3">
        <f>B16*E16</f>
        <v>8.5000000000000006E-2</v>
      </c>
      <c r="G16" s="3">
        <f>C16*E16</f>
        <v>7.2999999999999995E-2</v>
      </c>
      <c r="H16" s="4">
        <f>D16*E16</f>
        <v>8.4000000000000005E-2</v>
      </c>
      <c r="I16" s="3">
        <v>5.3000000000000005E-2</v>
      </c>
      <c r="J16" s="3">
        <v>4.3999999999999997E-2</v>
      </c>
      <c r="K16" s="3">
        <v>4.3000000000000003E-2</v>
      </c>
      <c r="L16" s="3">
        <v>4.6666666666666669E-2</v>
      </c>
      <c r="M16" s="4">
        <v>3.1797973380564876E-3</v>
      </c>
      <c r="N16" s="45">
        <v>5.0000000000000001E-3</v>
      </c>
      <c r="O16" s="1">
        <f>I16*(1/N16)*'Standard curve for alcian blue'!$B$21</f>
        <v>2000.0000000000002</v>
      </c>
      <c r="P16" s="1">
        <f>J16*(1/N16)*'Standard curve for alcian blue'!$B$21</f>
        <v>1660.3773584905659</v>
      </c>
      <c r="Q16" s="1">
        <f>K16*(1/N16)*'Standard curve for alcian blue'!$B$21</f>
        <v>1622.6415094339625</v>
      </c>
      <c r="R16" s="59">
        <f t="shared" ref="R16:R17" si="1">AVERAGE(O16:Q16)</f>
        <v>1761.0062893081761</v>
      </c>
      <c r="S16" s="2" cm="1">
        <f t="array" ref="S16">_xlfn.STDEV.S(O16:Q16/SQRT(3))</f>
        <v>119.99235237949013</v>
      </c>
    </row>
    <row r="17" spans="1:19">
      <c r="A17" s="46" t="s">
        <v>14</v>
      </c>
      <c r="B17" s="3">
        <v>6.4000000000000001E-2</v>
      </c>
      <c r="C17" s="3">
        <v>6.5000000000000002E-2</v>
      </c>
      <c r="D17" s="3">
        <v>6.4000000000000001E-2</v>
      </c>
      <c r="E17">
        <v>1</v>
      </c>
      <c r="F17" s="3">
        <f>B17*E17</f>
        <v>6.4000000000000001E-2</v>
      </c>
      <c r="G17" s="3">
        <f>C17*E17</f>
        <v>6.5000000000000002E-2</v>
      </c>
      <c r="H17" s="4">
        <f>D17*E17</f>
        <v>6.4000000000000001E-2</v>
      </c>
      <c r="I17" s="3">
        <v>3.2000000000000001E-2</v>
      </c>
      <c r="J17" s="3">
        <v>3.6000000000000004E-2</v>
      </c>
      <c r="K17" s="3">
        <v>2.3E-2</v>
      </c>
      <c r="L17" s="3">
        <v>3.0333333333333334E-2</v>
      </c>
      <c r="M17" s="4">
        <v>3.8441875315569306E-3</v>
      </c>
      <c r="N17" s="45">
        <v>1E-3</v>
      </c>
      <c r="O17" s="1">
        <f>I17*(1/N17)*'Standard curve for alcian blue'!$B$21</f>
        <v>6037.7358490566039</v>
      </c>
      <c r="P17" s="1">
        <f>J17*(1/N17)*'Standard curve for alcian blue'!$B$21</f>
        <v>6792.4528301886803</v>
      </c>
      <c r="Q17" s="1">
        <f>K17*(1/N17)*'Standard curve for alcian blue'!$B$21</f>
        <v>4339.6226415094343</v>
      </c>
      <c r="R17" s="59">
        <f t="shared" si="1"/>
        <v>5723.2704402515728</v>
      </c>
      <c r="S17" s="2" cm="1">
        <f t="array" ref="S17">_xlfn.STDEV.S(O17:Q17/SQRT(3))</f>
        <v>725.31840218055424</v>
      </c>
    </row>
    <row r="18" spans="1:19">
      <c r="A18" s="46" t="s">
        <v>53</v>
      </c>
      <c r="B18" s="3">
        <v>5.1999999999999998E-2</v>
      </c>
      <c r="C18" s="3">
        <v>5.2999999999999999E-2</v>
      </c>
      <c r="D18" s="3">
        <v>5.0500000000000003E-2</v>
      </c>
      <c r="E18">
        <v>1</v>
      </c>
      <c r="F18" s="3">
        <f>B18*E18</f>
        <v>5.1999999999999998E-2</v>
      </c>
      <c r="G18" s="3">
        <f>C18*E18</f>
        <v>5.2999999999999999E-2</v>
      </c>
      <c r="H18" s="4">
        <f>D18*E18</f>
        <v>5.0500000000000003E-2</v>
      </c>
      <c r="I18" s="3">
        <v>1.9999999999999997E-2</v>
      </c>
      <c r="J18" s="3">
        <v>2.3999999999999997E-2</v>
      </c>
      <c r="K18" s="3">
        <v>9.5000000000000015E-3</v>
      </c>
      <c r="L18" s="3">
        <v>1.7833333333333333E-2</v>
      </c>
      <c r="M18" s="4">
        <v>4.323707257024279E-3</v>
      </c>
      <c r="N18" s="45"/>
      <c r="O18" s="1"/>
      <c r="P18" s="1"/>
      <c r="Q18" s="1"/>
      <c r="R18" s="59"/>
      <c r="S18" s="2"/>
    </row>
    <row r="19" spans="1:19">
      <c r="A19" s="46"/>
      <c r="B19" s="3"/>
      <c r="C19" s="3"/>
      <c r="D19" s="3"/>
      <c r="F19" s="3"/>
      <c r="G19" s="3"/>
      <c r="H19" s="4"/>
      <c r="I19" s="3"/>
      <c r="J19" s="3"/>
      <c r="K19" s="3"/>
      <c r="L19" s="3"/>
      <c r="M19" s="4"/>
      <c r="N19" s="45"/>
      <c r="O19" s="1"/>
      <c r="P19" s="1"/>
      <c r="Q19" s="1"/>
      <c r="R19" s="59"/>
      <c r="S19" s="2"/>
    </row>
    <row r="20" spans="1:19">
      <c r="A20" s="46" t="s">
        <v>52</v>
      </c>
      <c r="B20" s="3">
        <v>7.4999999999999997E-2</v>
      </c>
      <c r="C20" s="3">
        <v>6.7000000000000004E-2</v>
      </c>
      <c r="D20" s="3">
        <v>6.4000000000000001E-2</v>
      </c>
      <c r="F20" s="3"/>
      <c r="G20" s="3"/>
      <c r="H20" s="4"/>
      <c r="I20" s="3"/>
      <c r="J20" s="3"/>
      <c r="K20" s="3"/>
      <c r="L20" s="3"/>
      <c r="M20" s="4"/>
      <c r="N20" s="45"/>
      <c r="O20" s="1"/>
      <c r="P20" s="1"/>
      <c r="Q20" s="1"/>
      <c r="R20" s="59"/>
      <c r="S20" s="2"/>
    </row>
    <row r="21" spans="1:19">
      <c r="A21" s="46" t="s">
        <v>7</v>
      </c>
      <c r="B21" s="3">
        <v>6.6000000000000003E-2</v>
      </c>
      <c r="C21" s="3">
        <v>5.7666666666666665E-2</v>
      </c>
      <c r="D21" s="3">
        <v>5.0666666666666665E-2</v>
      </c>
      <c r="E21">
        <v>3</v>
      </c>
      <c r="F21" s="3">
        <f>B21*E21</f>
        <v>0.19800000000000001</v>
      </c>
      <c r="G21" s="3">
        <f>C21*E21</f>
        <v>0.17299999999999999</v>
      </c>
      <c r="H21" s="4">
        <f>D21*E21</f>
        <v>0.152</v>
      </c>
      <c r="I21" s="3">
        <v>0.12300000000000001</v>
      </c>
      <c r="J21" s="3">
        <v>0.10599999999999998</v>
      </c>
      <c r="K21" s="3">
        <v>8.7999999999999995E-2</v>
      </c>
      <c r="L21" s="3">
        <v>0.10566666666666664</v>
      </c>
      <c r="M21" s="4">
        <v>1.0105004260816173E-2</v>
      </c>
      <c r="N21" s="45">
        <v>5.0000000000000001E-3</v>
      </c>
      <c r="O21" s="1">
        <f>I21*(1/N21)*'Standard curve for alcian blue'!$B$21</f>
        <v>4641.5094339622647</v>
      </c>
      <c r="P21" s="1">
        <f>J21*(1/N21)*'Standard curve for alcian blue'!$B$21</f>
        <v>3999.9999999999991</v>
      </c>
      <c r="Q21" s="1">
        <f>K21*(1/N21)*'Standard curve for alcian blue'!$B$21</f>
        <v>3320.7547169811319</v>
      </c>
      <c r="R21" s="59">
        <f>AVERAGE(O21:Q21)</f>
        <v>3987.4213836477979</v>
      </c>
      <c r="S21" s="2" cm="1">
        <f t="array" ref="S21">_xlfn.STDEV.S(O21:Q21/SQRT(3))</f>
        <v>381.32091550249334</v>
      </c>
    </row>
    <row r="22" spans="1:19" ht="15">
      <c r="A22" s="14" t="s">
        <v>13</v>
      </c>
      <c r="B22" s="3">
        <v>9.4500000000000001E-2</v>
      </c>
      <c r="C22" s="3">
        <v>8.7499999999999994E-2</v>
      </c>
      <c r="D22" s="3">
        <v>8.1000000000000003E-2</v>
      </c>
      <c r="E22">
        <v>2</v>
      </c>
      <c r="F22" s="3">
        <f>B22*E22</f>
        <v>0.189</v>
      </c>
      <c r="G22" s="3">
        <f>C22*E22</f>
        <v>0.17499999999999999</v>
      </c>
      <c r="H22" s="4">
        <f>D22*E22</f>
        <v>0.16200000000000001</v>
      </c>
      <c r="I22" s="3">
        <v>0.114</v>
      </c>
      <c r="J22" s="3">
        <v>0.10799999999999998</v>
      </c>
      <c r="K22" s="3">
        <v>9.8000000000000004E-2</v>
      </c>
      <c r="L22" s="3">
        <v>0.10666666666666665</v>
      </c>
      <c r="M22" s="4">
        <v>4.6666666666666671E-3</v>
      </c>
      <c r="N22" s="45">
        <v>2E-3</v>
      </c>
      <c r="O22" s="1">
        <f>I22*(1/N22)*'Standard curve for alcian blue'!$B$21</f>
        <v>10754.716981132076</v>
      </c>
      <c r="P22" s="1">
        <f>J22*(1/N22)*'Standard curve for alcian blue'!$B$21</f>
        <v>10188.679245283018</v>
      </c>
      <c r="Q22" s="1">
        <f>K22*(1/N22)*'Standard curve for alcian blue'!$B$21</f>
        <v>9245.2830188679254</v>
      </c>
      <c r="R22" s="59">
        <f>AVERAGE(O22:Q22)</f>
        <v>10062.893081761007</v>
      </c>
      <c r="S22" s="2" cm="1">
        <f t="array" ref="S22">_xlfn.STDEV.S(O22:Q22/SQRT(3))</f>
        <v>440.25157232704385</v>
      </c>
    </row>
    <row r="23" spans="1:19" ht="15">
      <c r="A23" s="14" t="s">
        <v>12</v>
      </c>
      <c r="B23" s="3">
        <v>6.25E-2</v>
      </c>
      <c r="C23" s="3">
        <v>6.4500000000000002E-2</v>
      </c>
      <c r="D23" s="3">
        <v>6.8000000000000005E-2</v>
      </c>
      <c r="E23">
        <v>2</v>
      </c>
      <c r="F23" s="3">
        <f>B23*E23</f>
        <v>0.125</v>
      </c>
      <c r="G23" s="3">
        <f>C23*E23</f>
        <v>0.129</v>
      </c>
      <c r="H23" s="4">
        <f>D23*E23</f>
        <v>0.13600000000000001</v>
      </c>
      <c r="I23" s="3">
        <v>0.05</v>
      </c>
      <c r="J23" s="3">
        <v>6.2E-2</v>
      </c>
      <c r="K23" s="3">
        <v>7.2000000000000008E-2</v>
      </c>
      <c r="L23" s="3">
        <v>6.133333333333333E-2</v>
      </c>
      <c r="M23" s="4">
        <v>6.3595946761129986E-3</v>
      </c>
      <c r="N23" s="45">
        <v>2E-3</v>
      </c>
      <c r="O23" s="1">
        <f>I23*(1/N23)*'Standard curve for alcian blue'!$B$21</f>
        <v>4716.9811320754716</v>
      </c>
      <c r="P23" s="1">
        <f>J23*(1/N23)*'Standard curve for alcian blue'!$B$21</f>
        <v>5849.0566037735853</v>
      </c>
      <c r="Q23" s="1">
        <f>K23*(1/N23)*'Standard curve for alcian blue'!$B$21</f>
        <v>6792.4528301886803</v>
      </c>
      <c r="R23" s="59">
        <f t="shared" ref="R23" si="2">AVERAGE(O23:Q23)</f>
        <v>5786.1635220125791</v>
      </c>
      <c r="S23" s="2" cm="1">
        <f t="array" ref="S23">_xlfn.STDEV.S(O23:Q23/SQRT(3))</f>
        <v>599.96176189744983</v>
      </c>
    </row>
    <row r="24" spans="1:19">
      <c r="A24" s="46" t="s">
        <v>53</v>
      </c>
      <c r="B24" s="3">
        <v>5.0500000000000003E-2</v>
      </c>
      <c r="C24" s="3">
        <v>5.8999999999999997E-2</v>
      </c>
      <c r="D24" s="3">
        <v>5.6000000000000001E-2</v>
      </c>
      <c r="E24">
        <v>1</v>
      </c>
      <c r="F24" s="3">
        <f>B24*E24</f>
        <v>5.0500000000000003E-2</v>
      </c>
      <c r="G24" s="3">
        <f>C24*E24</f>
        <v>5.8999999999999997E-2</v>
      </c>
      <c r="H24" s="4">
        <f>D24*E24</f>
        <v>5.6000000000000001E-2</v>
      </c>
      <c r="I24" s="3">
        <v>-2.4499999999999994E-2</v>
      </c>
      <c r="J24" s="3">
        <v>-8.0000000000000071E-3</v>
      </c>
      <c r="K24" s="3">
        <v>-8.0000000000000002E-3</v>
      </c>
      <c r="L24" s="3">
        <v>-1.35E-2</v>
      </c>
      <c r="M24" s="4">
        <v>5.4999999999999979E-3</v>
      </c>
      <c r="N24" s="45"/>
      <c r="O24" s="1"/>
      <c r="P24" s="1"/>
      <c r="Q24" s="1"/>
      <c r="R24" s="59"/>
      <c r="S24" s="2"/>
    </row>
    <row r="25" spans="1:19">
      <c r="A25" s="46"/>
      <c r="B25" s="3"/>
      <c r="C25" s="3"/>
      <c r="D25" s="3"/>
      <c r="F25" s="3"/>
      <c r="G25" s="3"/>
      <c r="H25" s="4"/>
      <c r="I25" s="3"/>
      <c r="J25" s="3"/>
      <c r="K25" s="3"/>
      <c r="L25" s="3"/>
      <c r="M25" s="4"/>
      <c r="N25" s="45"/>
      <c r="O25" s="1"/>
      <c r="P25" s="1"/>
      <c r="Q25" s="1"/>
      <c r="R25" s="59"/>
      <c r="S25" s="2"/>
    </row>
    <row r="26" spans="1:19">
      <c r="A26" s="46" t="s">
        <v>52</v>
      </c>
      <c r="B26" s="3">
        <v>4.2999999999999997E-2</v>
      </c>
      <c r="C26" s="3">
        <v>4.3999999999999997E-2</v>
      </c>
      <c r="D26" s="3">
        <v>4.7E-2</v>
      </c>
      <c r="F26" s="3"/>
      <c r="G26" s="3"/>
      <c r="H26" s="4"/>
      <c r="I26" s="3"/>
      <c r="J26" s="3"/>
      <c r="K26" s="3"/>
      <c r="L26" s="3"/>
      <c r="M26" s="4"/>
      <c r="N26" s="45"/>
      <c r="O26" s="1"/>
      <c r="P26" s="1"/>
      <c r="Q26" s="1"/>
      <c r="R26" s="59"/>
      <c r="S26" s="2"/>
    </row>
    <row r="27" spans="1:19">
      <c r="A27" s="46" t="s">
        <v>7</v>
      </c>
      <c r="B27" s="3">
        <v>9.1999999999999998E-2</v>
      </c>
      <c r="C27" s="3">
        <v>7.0499999999999993E-2</v>
      </c>
      <c r="D27" s="3">
        <v>7.8E-2</v>
      </c>
      <c r="E27">
        <v>2</v>
      </c>
      <c r="F27" s="3">
        <f>B27*E27</f>
        <v>0.184</v>
      </c>
      <c r="G27" s="3">
        <f>C27*E27</f>
        <v>0.14099999999999999</v>
      </c>
      <c r="H27" s="4">
        <f>D27*E27</f>
        <v>0.156</v>
      </c>
      <c r="I27" s="3">
        <v>0.14100000000000001</v>
      </c>
      <c r="J27" s="3">
        <v>9.6999999999999989E-2</v>
      </c>
      <c r="K27" s="3">
        <v>0.109</v>
      </c>
      <c r="L27" s="3">
        <v>0.11566666666666665</v>
      </c>
      <c r="M27" s="4">
        <v>1.3131810402394826E-2</v>
      </c>
      <c r="N27" s="45">
        <v>5.0000000000000001E-3</v>
      </c>
      <c r="O27" s="1">
        <f>I27*(1/N27)*'Standard curve for alcian blue'!$B$21</f>
        <v>5320.7547169811323</v>
      </c>
      <c r="P27" s="1">
        <f>J27*(1/N27)*'Standard curve for alcian blue'!$B$21</f>
        <v>3660.3773584905657</v>
      </c>
      <c r="Q27" s="1">
        <f>K27*(1/N27)*'Standard curve for alcian blue'!$B$21</f>
        <v>4113.2075471698117</v>
      </c>
      <c r="R27" s="59">
        <f>AVERAGE(O27:Q27)</f>
        <v>4364.7798742138366</v>
      </c>
      <c r="S27" s="2" cm="1">
        <f t="array" ref="S27">_xlfn.STDEV.S(O27:Q27/SQRT(3))</f>
        <v>495.54001518471097</v>
      </c>
    </row>
    <row r="28" spans="1:19">
      <c r="A28" s="46" t="s">
        <v>18</v>
      </c>
      <c r="B28" s="3">
        <v>9.5000000000000001E-2</v>
      </c>
      <c r="C28" s="3">
        <v>7.8E-2</v>
      </c>
      <c r="D28" s="3">
        <v>8.8999999999999996E-2</v>
      </c>
      <c r="E28">
        <v>1</v>
      </c>
      <c r="F28" s="3">
        <f>B28*E28</f>
        <v>9.5000000000000001E-2</v>
      </c>
      <c r="G28" s="3">
        <f>C28*E28</f>
        <v>7.8E-2</v>
      </c>
      <c r="H28" s="4">
        <f>D28*E28</f>
        <v>8.8999999999999996E-2</v>
      </c>
      <c r="I28" s="3">
        <v>5.2000000000000005E-2</v>
      </c>
      <c r="J28" s="3">
        <v>3.4000000000000002E-2</v>
      </c>
      <c r="K28" s="3">
        <v>4.1999999999999996E-2</v>
      </c>
      <c r="L28" s="3">
        <v>4.2666666666666665E-2</v>
      </c>
      <c r="M28" s="4">
        <v>5.20683311727112E-3</v>
      </c>
      <c r="N28" s="45">
        <v>2E-3</v>
      </c>
      <c r="O28" s="1">
        <f>I28*(1/N28)*'Standard curve for alcian blue'!$B$21</f>
        <v>4905.6603773584911</v>
      </c>
      <c r="P28" s="1">
        <f>J28*(1/N28)*'Standard curve for alcian blue'!$B$21</f>
        <v>3207.5471698113206</v>
      </c>
      <c r="Q28" s="1">
        <f>K28*(1/N28)*'Standard curve for alcian blue'!$B$21</f>
        <v>3962.2641509433956</v>
      </c>
      <c r="R28" s="59">
        <f>AVERAGE(O28:Q28)</f>
        <v>4025.1572327044028</v>
      </c>
      <c r="S28" s="2" cm="1">
        <f t="array" ref="S28">_xlfn.STDEV.S(O28:Q28/SQRT(3))</f>
        <v>491.21067144066961</v>
      </c>
    </row>
    <row r="29" spans="1:19" ht="15">
      <c r="A29" s="14" t="s">
        <v>22</v>
      </c>
      <c r="B29" s="3">
        <v>4.9500000000000002E-2</v>
      </c>
      <c r="C29" s="3">
        <v>2.9499999999999998E-2</v>
      </c>
      <c r="D29" s="3">
        <v>4.3499999999999997E-2</v>
      </c>
      <c r="E29">
        <v>2</v>
      </c>
      <c r="F29" s="3">
        <f>B29*E29</f>
        <v>9.9000000000000005E-2</v>
      </c>
      <c r="G29" s="3">
        <f>C29*E29</f>
        <v>5.8999999999999997E-2</v>
      </c>
      <c r="H29" s="4">
        <f>D29*E29</f>
        <v>8.6999999999999994E-2</v>
      </c>
      <c r="I29" s="3">
        <v>5.6000000000000008E-2</v>
      </c>
      <c r="J29" s="3">
        <v>1.4999999999999999E-2</v>
      </c>
      <c r="K29" s="3">
        <v>3.9999999999999994E-2</v>
      </c>
      <c r="L29" s="3">
        <v>3.6999999999999998E-2</v>
      </c>
      <c r="M29" s="4">
        <v>1.1930353445448851E-2</v>
      </c>
      <c r="N29" s="45">
        <v>2E-3</v>
      </c>
      <c r="O29" s="1">
        <f>I29*(1/N29)*'Standard curve for alcian blue'!$B$21</f>
        <v>5283.0188679245293</v>
      </c>
      <c r="P29" s="1">
        <f>J29*(1/N29)*'Standard curve for alcian blue'!$B$21</f>
        <v>1415.0943396226417</v>
      </c>
      <c r="Q29" s="1">
        <f>K29*(1/N29)*'Standard curve for alcian blue'!$B$21</f>
        <v>3773.584905660377</v>
      </c>
      <c r="R29" s="59">
        <f t="shared" ref="R29:R30" si="3">AVERAGE(O29:Q29)</f>
        <v>3490.566037735849</v>
      </c>
      <c r="S29" s="2" cm="1">
        <f t="array" ref="S29">_xlfn.STDEV.S(O29:Q29/SQRT(3))</f>
        <v>1125.5050420234777</v>
      </c>
    </row>
    <row r="30" spans="1:19" ht="15">
      <c r="A30" s="14" t="s">
        <v>17</v>
      </c>
      <c r="B30" s="3">
        <v>5.1499999999999997E-2</v>
      </c>
      <c r="C30" s="3">
        <v>4.65E-2</v>
      </c>
      <c r="D30" s="3">
        <v>4.5499999999999999E-2</v>
      </c>
      <c r="E30">
        <v>2</v>
      </c>
      <c r="F30" s="3">
        <f>B30*E30</f>
        <v>0.10299999999999999</v>
      </c>
      <c r="G30" s="3">
        <f>C30*E30</f>
        <v>9.2999999999999999E-2</v>
      </c>
      <c r="H30" s="4">
        <f>D30*E30</f>
        <v>9.0999999999999998E-2</v>
      </c>
      <c r="I30" s="3">
        <v>0.06</v>
      </c>
      <c r="J30" s="3">
        <v>4.9000000000000002E-2</v>
      </c>
      <c r="K30" s="3">
        <v>4.3999999999999997E-2</v>
      </c>
      <c r="L30" s="3">
        <v>5.0999999999999997E-2</v>
      </c>
      <c r="M30" s="4">
        <v>4.7258156262526014E-3</v>
      </c>
      <c r="N30" s="45">
        <v>2E-3</v>
      </c>
      <c r="O30" s="1">
        <f>I30*(1/N30)*'Standard curve for alcian blue'!$B$21</f>
        <v>5660.3773584905666</v>
      </c>
      <c r="P30" s="1">
        <f>J30*(1/N30)*'Standard curve for alcian blue'!$B$21</f>
        <v>4622.6415094339627</v>
      </c>
      <c r="Q30" s="1">
        <f>K30*(1/N30)*'Standard curve for alcian blue'!$B$21</f>
        <v>4150.9433962264156</v>
      </c>
      <c r="R30" s="59">
        <f t="shared" si="3"/>
        <v>4811.3207547169814</v>
      </c>
      <c r="S30" s="2" cm="1">
        <f t="array" ref="S30">_xlfn.STDEV.S(O30:Q30/SQRT(3))</f>
        <v>445.83166285402115</v>
      </c>
    </row>
    <row r="31" spans="1:19">
      <c r="A31" s="46" t="s">
        <v>53</v>
      </c>
      <c r="B31" s="3">
        <v>5.0999999999999997E-2</v>
      </c>
      <c r="C31" s="3">
        <v>5.1499999999999997E-2</v>
      </c>
      <c r="D31" s="3">
        <v>5.0500000000000003E-2</v>
      </c>
      <c r="E31">
        <v>1</v>
      </c>
      <c r="F31" s="3">
        <f>B31*E31</f>
        <v>5.0999999999999997E-2</v>
      </c>
      <c r="G31" s="3">
        <f>C31*E31</f>
        <v>5.1499999999999997E-2</v>
      </c>
      <c r="H31" s="4">
        <f>D31*E31</f>
        <v>5.0500000000000003E-2</v>
      </c>
      <c r="I31" s="3">
        <v>8.0000000000000002E-3</v>
      </c>
      <c r="J31" s="3">
        <v>7.4999999999999997E-3</v>
      </c>
      <c r="K31" s="3">
        <v>3.5000000000000031E-3</v>
      </c>
      <c r="L31" s="3">
        <v>6.333333333333334E-3</v>
      </c>
      <c r="M31" s="4">
        <v>1.4240006242195876E-3</v>
      </c>
      <c r="N31" s="45"/>
      <c r="O31" s="1"/>
      <c r="P31" s="1"/>
      <c r="Q31" s="1"/>
      <c r="R31" s="59"/>
      <c r="S31" s="2"/>
    </row>
    <row r="32" spans="1:19">
      <c r="A32" s="46"/>
      <c r="B32" s="3"/>
      <c r="C32" s="3"/>
      <c r="D32" s="3"/>
      <c r="F32" s="3"/>
      <c r="G32" s="3"/>
      <c r="H32" s="4"/>
      <c r="I32" s="3"/>
      <c r="J32" s="3"/>
      <c r="K32" s="3"/>
      <c r="L32" s="3"/>
      <c r="M32" s="4"/>
      <c r="N32" s="45"/>
      <c r="O32" s="1"/>
      <c r="P32" s="1"/>
      <c r="Q32" s="1"/>
      <c r="R32" s="59"/>
      <c r="S32" s="2"/>
    </row>
    <row r="33" spans="1:19">
      <c r="A33" s="46" t="s">
        <v>54</v>
      </c>
      <c r="B33" s="3">
        <v>4.2999999999999997E-2</v>
      </c>
      <c r="C33" s="3">
        <v>6.5000000000000002E-2</v>
      </c>
      <c r="D33" s="3">
        <v>4.5999999999999999E-2</v>
      </c>
      <c r="F33" s="3"/>
      <c r="G33" s="3"/>
      <c r="H33" s="4"/>
      <c r="I33" s="3"/>
      <c r="J33" s="3"/>
      <c r="K33" s="3"/>
      <c r="L33" s="3"/>
      <c r="M33" s="4"/>
      <c r="N33" s="45"/>
      <c r="O33" s="1"/>
      <c r="P33" s="1"/>
      <c r="Q33" s="1"/>
      <c r="R33" s="59"/>
      <c r="S33" s="2"/>
    </row>
    <row r="34" spans="1:19">
      <c r="A34" s="46" t="s">
        <v>7</v>
      </c>
      <c r="B34" s="3">
        <v>5.9666666666666666E-2</v>
      </c>
      <c r="C34" s="3">
        <v>6.8333333333333329E-2</v>
      </c>
      <c r="D34" s="3">
        <v>4.3333333333333335E-2</v>
      </c>
      <c r="E34">
        <v>3</v>
      </c>
      <c r="F34" s="3">
        <f>B34*E34</f>
        <v>0.17899999999999999</v>
      </c>
      <c r="G34" s="3">
        <f>C34*E34</f>
        <v>0.20499999999999999</v>
      </c>
      <c r="H34" s="4">
        <f>D34*E34</f>
        <v>0.13</v>
      </c>
      <c r="I34" s="3">
        <v>0.13600000000000001</v>
      </c>
      <c r="J34" s="3">
        <v>0.13999999999999999</v>
      </c>
      <c r="K34" s="3">
        <v>8.4000000000000005E-2</v>
      </c>
      <c r="L34" s="3">
        <v>0.12000000000000001</v>
      </c>
      <c r="M34" s="4">
        <v>1.8036999011291525E-2</v>
      </c>
      <c r="N34" s="45">
        <v>5.0000000000000001E-3</v>
      </c>
      <c r="O34" s="1">
        <f>I34*(1/N34)*'Standard curve for alcian blue'!$B$21</f>
        <v>5132.0754716981137</v>
      </c>
      <c r="P34" s="1">
        <f>J34*(1/N34)*'Standard curve for alcian blue'!$B$21</f>
        <v>5283.0188679245275</v>
      </c>
      <c r="Q34" s="1">
        <f>K34*(1/N34)*'Standard curve for alcian blue'!$B$21</f>
        <v>3169.8113207547171</v>
      </c>
      <c r="R34" s="59">
        <f>AVERAGE(O34:Q34)</f>
        <v>4528.3018867924529</v>
      </c>
      <c r="S34" s="2" cm="1">
        <f t="array" ref="S34">_xlfn.STDEV.S(O34:Q34/SQRT(3))</f>
        <v>680.6414721242096</v>
      </c>
    </row>
    <row r="35" spans="1:19" ht="15">
      <c r="A35" s="14" t="s">
        <v>11</v>
      </c>
      <c r="B35" s="3">
        <v>8.8999999999999996E-2</v>
      </c>
      <c r="C35" s="3">
        <v>8.0500000000000002E-2</v>
      </c>
      <c r="D35" s="3">
        <v>8.6499999999999994E-2</v>
      </c>
      <c r="E35">
        <v>2</v>
      </c>
      <c r="F35" s="3">
        <f>B35*E35</f>
        <v>0.17799999999999999</v>
      </c>
      <c r="G35" s="3">
        <f>C35*E35</f>
        <v>0.161</v>
      </c>
      <c r="H35" s="4">
        <f>D35*E35</f>
        <v>0.17299999999999999</v>
      </c>
      <c r="I35" s="3">
        <v>0.13500000000000001</v>
      </c>
      <c r="J35" s="3">
        <v>9.6000000000000002E-2</v>
      </c>
      <c r="K35" s="3">
        <v>0.127</v>
      </c>
      <c r="L35" s="3">
        <v>0.11933333333333333</v>
      </c>
      <c r="M35" s="4">
        <v>1.1893041849940831E-2</v>
      </c>
      <c r="N35" s="45">
        <v>2E-3</v>
      </c>
      <c r="O35" s="1">
        <f>I35*(1/N35)*'Standard curve for alcian blue'!$B$21</f>
        <v>12735.849056603774</v>
      </c>
      <c r="P35" s="1">
        <f>J35*(1/N35)*'Standard curve for alcian blue'!$B$21</f>
        <v>9056.6037735849059</v>
      </c>
      <c r="Q35" s="1">
        <f>K35*(1/N35)*'Standard curve for alcian blue'!$B$21</f>
        <v>11981.132075471698</v>
      </c>
      <c r="R35" s="59">
        <f>AVERAGE(O35:Q35)</f>
        <v>11257.861635220126</v>
      </c>
      <c r="S35" s="2" cm="1">
        <f t="array" ref="S35">_xlfn.STDEV.S(O35:Q35/SQRT(3))</f>
        <v>1121.9850801831069</v>
      </c>
    </row>
    <row r="36" spans="1:19">
      <c r="A36" s="46" t="s">
        <v>19</v>
      </c>
      <c r="B36" s="3">
        <v>6.6500000000000004E-2</v>
      </c>
      <c r="C36" s="3">
        <v>8.5000000000000006E-2</v>
      </c>
      <c r="D36" s="3">
        <v>7.0499999999999993E-2</v>
      </c>
      <c r="E36">
        <v>2</v>
      </c>
      <c r="F36" s="3">
        <f>B36*E36</f>
        <v>0.13300000000000001</v>
      </c>
      <c r="G36" s="3">
        <f>C36*E36</f>
        <v>0.17</v>
      </c>
      <c r="H36" s="4">
        <f>D36*E36</f>
        <v>0.14099999999999999</v>
      </c>
      <c r="I36" s="3">
        <v>9.0000000000000011E-2</v>
      </c>
      <c r="J36" s="3">
        <v>0.10500000000000001</v>
      </c>
      <c r="K36" s="3">
        <v>9.4999999999999987E-2</v>
      </c>
      <c r="L36" s="3">
        <v>9.6666666666666665E-2</v>
      </c>
      <c r="M36" s="4">
        <v>4.409585518440986E-3</v>
      </c>
      <c r="N36" s="45">
        <v>2E-3</v>
      </c>
      <c r="O36" s="1">
        <f>I36*(1/N36)*'Standard curve for alcian blue'!$B$21</f>
        <v>8490.5660377358508</v>
      </c>
      <c r="P36" s="1">
        <f>J36*(1/N36)*'Standard curve for alcian blue'!$B$21</f>
        <v>9905.660377358492</v>
      </c>
      <c r="Q36" s="1">
        <f>K36*(1/N36)*'Standard curve for alcian blue'!$B$21</f>
        <v>8962.2641509433943</v>
      </c>
      <c r="R36" s="59">
        <f t="shared" ref="R36:R37" si="4">AVERAGE(O36:Q36)</f>
        <v>9119.496855345913</v>
      </c>
      <c r="S36" s="2" cm="1">
        <f t="array" ref="S36">_xlfn.STDEV.S(O36:Q36/SQRT(3))</f>
        <v>415.99863381518736</v>
      </c>
    </row>
    <row r="37" spans="1:19" ht="15">
      <c r="A37" s="14" t="s">
        <v>21</v>
      </c>
      <c r="B37" s="3">
        <v>7.3999999999999996E-2</v>
      </c>
      <c r="C37" s="3">
        <v>7.0999999999999994E-2</v>
      </c>
      <c r="D37" s="3">
        <v>7.0000000000000007E-2</v>
      </c>
      <c r="E37">
        <v>1</v>
      </c>
      <c r="F37" s="3">
        <f>B37*E37</f>
        <v>7.3999999999999996E-2</v>
      </c>
      <c r="G37" s="3">
        <f>C37*E37</f>
        <v>7.0999999999999994E-2</v>
      </c>
      <c r="H37" s="4">
        <f>D37*E37</f>
        <v>7.0000000000000007E-2</v>
      </c>
      <c r="I37" s="3">
        <v>3.1E-2</v>
      </c>
      <c r="J37" s="3">
        <v>5.9999999999999915E-3</v>
      </c>
      <c r="K37" s="3">
        <v>2.4000000000000007E-2</v>
      </c>
      <c r="L37" s="3">
        <v>2.0333333333333332E-2</v>
      </c>
      <c r="M37" s="4">
        <v>7.4461026345628949E-3</v>
      </c>
      <c r="N37" s="45">
        <v>2E-3</v>
      </c>
      <c r="O37" s="1">
        <f>I37*(1/N37)*'Standard curve for alcian blue'!$B$21</f>
        <v>2924.5283018867926</v>
      </c>
      <c r="P37" s="1">
        <f>J37*(1/N37)*'Standard curve for alcian blue'!$B$21</f>
        <v>566.03773584905582</v>
      </c>
      <c r="Q37" s="1">
        <f>K37*(1/N37)*'Standard curve for alcian blue'!$B$21</f>
        <v>2264.1509433962269</v>
      </c>
      <c r="R37" s="59">
        <f t="shared" si="4"/>
        <v>1918.2389937106918</v>
      </c>
      <c r="S37" s="2" cm="1">
        <f t="array" ref="S37">_xlfn.STDEV.S(O37:Q37/SQRT(3))</f>
        <v>702.462512694613</v>
      </c>
    </row>
    <row r="38" spans="1:19">
      <c r="A38" s="46" t="s">
        <v>53</v>
      </c>
      <c r="B38" s="3">
        <v>5.1999999999999998E-2</v>
      </c>
      <c r="C38" s="3">
        <v>5.8500000000000003E-2</v>
      </c>
      <c r="D38" s="3">
        <v>5.2999999999999999E-2</v>
      </c>
      <c r="E38">
        <v>1</v>
      </c>
      <c r="F38" s="3">
        <f>B38*E38</f>
        <v>5.1999999999999998E-2</v>
      </c>
      <c r="G38" s="3">
        <f>C38*E38</f>
        <v>5.8500000000000003E-2</v>
      </c>
      <c r="H38" s="4">
        <f>D38*E38</f>
        <v>5.2999999999999999E-2</v>
      </c>
      <c r="I38" s="3">
        <v>9.0000000000000011E-3</v>
      </c>
      <c r="J38" s="3">
        <v>-6.4999999999999988E-3</v>
      </c>
      <c r="K38" s="3">
        <v>6.9999999999999993E-3</v>
      </c>
      <c r="L38" s="3">
        <v>3.166666666666667E-3</v>
      </c>
      <c r="M38" s="4">
        <v>4.867693955503411E-3</v>
      </c>
      <c r="N38" s="45"/>
      <c r="O38" s="1"/>
      <c r="P38" s="1"/>
      <c r="Q38" s="1"/>
      <c r="R38" s="59"/>
      <c r="S38" s="2"/>
    </row>
    <row r="39" spans="1:19">
      <c r="A39" s="46"/>
      <c r="B39" s="3"/>
      <c r="C39" s="3"/>
      <c r="D39" s="3"/>
      <c r="F39" s="3"/>
      <c r="G39" s="3"/>
      <c r="H39" s="4"/>
      <c r="I39" s="3"/>
      <c r="J39" s="3"/>
      <c r="K39" s="3"/>
      <c r="L39" s="3"/>
      <c r="M39" s="4"/>
      <c r="N39" s="45"/>
      <c r="O39" s="1"/>
      <c r="P39" s="1"/>
      <c r="Q39" s="1"/>
      <c r="R39" s="59"/>
      <c r="S39" s="2"/>
    </row>
    <row r="40" spans="1:19">
      <c r="A40" s="46" t="s">
        <v>52</v>
      </c>
      <c r="B40" s="3">
        <v>7.5999999999999998E-2</v>
      </c>
      <c r="C40" s="3">
        <v>6.6000000000000003E-2</v>
      </c>
      <c r="D40" s="3">
        <v>6.9000000000000006E-2</v>
      </c>
      <c r="F40" s="3"/>
      <c r="G40" s="3"/>
      <c r="H40" s="4"/>
      <c r="I40" s="3"/>
      <c r="J40" s="3"/>
      <c r="K40" s="3"/>
      <c r="L40" s="3"/>
      <c r="M40" s="4"/>
      <c r="N40" s="45"/>
      <c r="O40" s="1"/>
      <c r="P40" s="1"/>
      <c r="Q40" s="1"/>
      <c r="R40" s="59"/>
      <c r="S40" s="2"/>
    </row>
    <row r="41" spans="1:19">
      <c r="A41" s="46" t="s">
        <v>7</v>
      </c>
      <c r="B41" s="3">
        <v>9.0999999999999998E-2</v>
      </c>
      <c r="C41" s="3">
        <v>7.9000000000000001E-2</v>
      </c>
      <c r="D41" s="3">
        <v>5.45E-2</v>
      </c>
      <c r="E41">
        <v>2</v>
      </c>
      <c r="F41" s="3">
        <f>B41*E41</f>
        <v>0.182</v>
      </c>
      <c r="G41" s="3">
        <f>C41*E41</f>
        <v>0.158</v>
      </c>
      <c r="H41" s="4">
        <f>D41*E41</f>
        <v>0.109</v>
      </c>
      <c r="I41" s="3">
        <v>0.106</v>
      </c>
      <c r="J41" s="3">
        <v>9.1999999999999998E-2</v>
      </c>
      <c r="K41" s="3">
        <v>3.9999999999999994E-2</v>
      </c>
      <c r="L41" s="3">
        <v>7.9333333333333325E-2</v>
      </c>
      <c r="M41" s="4">
        <v>2.0077627128500811E-2</v>
      </c>
      <c r="N41" s="45">
        <v>5.0000000000000001E-3</v>
      </c>
      <c r="O41" s="1">
        <f>I41*(1/N41)*'Standard curve for alcian blue'!$B$21</f>
        <v>4000</v>
      </c>
      <c r="P41" s="1">
        <f>J41*(1/N41)*'Standard curve for alcian blue'!$B$21</f>
        <v>3471.6981132075471</v>
      </c>
      <c r="Q41" s="1">
        <f>K41*(1/N41)*'Standard curve for alcian blue'!$B$21</f>
        <v>1509.4339622641508</v>
      </c>
      <c r="R41" s="59">
        <f>AVERAGE(O41:Q41)</f>
        <v>2993.7106918238992</v>
      </c>
      <c r="S41" s="2" cm="1">
        <f t="array" ref="S41">_xlfn.STDEV.S(O41:Q41/SQRT(3))</f>
        <v>757.64630673587999</v>
      </c>
    </row>
    <row r="42" spans="1:19">
      <c r="A42" s="46" t="s">
        <v>8</v>
      </c>
      <c r="B42" s="3">
        <v>7.85E-2</v>
      </c>
      <c r="C42" s="3">
        <v>8.5500000000000007E-2</v>
      </c>
      <c r="D42" s="3">
        <v>9.0999999999999998E-2</v>
      </c>
      <c r="E42">
        <v>2</v>
      </c>
      <c r="F42" s="3">
        <f>B42*E42</f>
        <v>0.157</v>
      </c>
      <c r="G42" s="3">
        <f>C42*E42</f>
        <v>0.17100000000000001</v>
      </c>
      <c r="H42" s="4">
        <f>D42*E42</f>
        <v>0.182</v>
      </c>
      <c r="I42" s="3">
        <v>8.1000000000000003E-2</v>
      </c>
      <c r="J42" s="3">
        <v>0.10500000000000001</v>
      </c>
      <c r="K42" s="3">
        <v>0.11299999999999999</v>
      </c>
      <c r="L42" s="3">
        <v>9.9666666666666667E-2</v>
      </c>
      <c r="M42" s="4">
        <v>9.6148034012373228E-3</v>
      </c>
      <c r="N42" s="45">
        <v>5.0000000000000001E-3</v>
      </c>
      <c r="O42" s="1">
        <f>I42*(1/N42)*'Standard curve for alcian blue'!$B$21</f>
        <v>3056.6037735849054</v>
      </c>
      <c r="P42" s="1">
        <f>J42*(1/N42)*'Standard curve for alcian blue'!$B$21</f>
        <v>3962.264150943397</v>
      </c>
      <c r="Q42" s="1">
        <f>K42*(1/N42)*'Standard curve for alcian blue'!$B$21</f>
        <v>4264.1509433962265</v>
      </c>
      <c r="R42" s="59">
        <f>AVERAGE(O42:Q42)</f>
        <v>3761.0062893081763</v>
      </c>
      <c r="S42" s="2" cm="1">
        <f t="array" ref="S42">_xlfn.STDEV.S(O42:Q42/SQRT(3))</f>
        <v>362.82276985801042</v>
      </c>
    </row>
    <row r="43" spans="1:19">
      <c r="A43" s="46" t="s">
        <v>58</v>
      </c>
      <c r="B43" s="3">
        <v>8.0666666666666664E-2</v>
      </c>
      <c r="C43" s="3">
        <v>8.433333333333333E-2</v>
      </c>
      <c r="D43" s="3">
        <v>7.6333333333333336E-2</v>
      </c>
      <c r="E43">
        <v>3</v>
      </c>
      <c r="F43" s="3">
        <f>B43*E43</f>
        <v>0.24199999999999999</v>
      </c>
      <c r="G43" s="3">
        <f>C43*E43</f>
        <v>0.253</v>
      </c>
      <c r="H43" s="4">
        <f>D43*E43</f>
        <v>0.22900000000000001</v>
      </c>
      <c r="I43" s="3">
        <v>0.16599999999999998</v>
      </c>
      <c r="J43" s="3">
        <v>0.187</v>
      </c>
      <c r="K43" s="3">
        <v>0.16</v>
      </c>
      <c r="L43" s="3">
        <v>0.17100000000000001</v>
      </c>
      <c r="M43" s="4">
        <v>8.1853527718724513E-3</v>
      </c>
      <c r="N43" s="45">
        <v>5.0000000000000001E-3</v>
      </c>
      <c r="O43" s="1">
        <f>I43*(1/N43)*'Standard curve for alcian blue'!$B$21</f>
        <v>6264.1509433962256</v>
      </c>
      <c r="P43" s="1">
        <f>J43*(1/N43)*'Standard curve for alcian blue'!$B$21</f>
        <v>7056.6037735849059</v>
      </c>
      <c r="Q43" s="1">
        <f>K43*(1/N43)*'Standard curve for alcian blue'!$B$21</f>
        <v>6037.7358490566039</v>
      </c>
      <c r="R43" s="59">
        <f t="shared" ref="R43:R44" si="5">AVERAGE(O43:Q43)</f>
        <v>6452.8301886792442</v>
      </c>
      <c r="S43" s="2" cm="1">
        <f t="array" ref="S43">_xlfn.STDEV.S(O43:Q43/SQRT(3))</f>
        <v>308.88123667443205</v>
      </c>
    </row>
    <row r="44" spans="1:19">
      <c r="A44" s="46" t="s">
        <v>10</v>
      </c>
      <c r="B44" s="3">
        <v>5.7999999999999996E-2</v>
      </c>
      <c r="C44" s="3">
        <v>5.5333333333333297E-2</v>
      </c>
      <c r="D44" s="3">
        <v>5.0999999999999997E-2</v>
      </c>
      <c r="E44">
        <v>3</v>
      </c>
      <c r="F44" s="3">
        <f>B44*E44</f>
        <v>0.17399999999999999</v>
      </c>
      <c r="G44" s="3">
        <f>C44*E44</f>
        <v>0.1659999999999999</v>
      </c>
      <c r="H44" s="4">
        <f>D44*E44</f>
        <v>0.153</v>
      </c>
      <c r="I44" s="3">
        <v>9.799999999999999E-2</v>
      </c>
      <c r="J44" s="3">
        <v>9.9999999999999895E-2</v>
      </c>
      <c r="K44" s="3">
        <v>8.3999999999999991E-2</v>
      </c>
      <c r="L44" s="3">
        <v>9.3999999999999972E-2</v>
      </c>
      <c r="M44" s="4">
        <v>5.0332229568471479E-3</v>
      </c>
      <c r="N44" s="45">
        <v>2E-3</v>
      </c>
      <c r="O44" s="1">
        <f>I44*(1/N44)*'Standard curve for alcian blue'!$B$21</f>
        <v>9245.2830188679236</v>
      </c>
      <c r="P44" s="1">
        <f>J44*(1/N44)*'Standard curve for alcian blue'!$B$21</f>
        <v>9433.9622641509341</v>
      </c>
      <c r="Q44" s="1">
        <f>K44*(1/N44)*'Standard curve for alcian blue'!$B$21</f>
        <v>7924.5283018867913</v>
      </c>
      <c r="R44" s="59">
        <f t="shared" si="5"/>
        <v>8867.9245283018827</v>
      </c>
      <c r="S44" s="2" cm="1">
        <f t="array" ref="S44">_xlfn.STDEV.S(O44:Q44/SQRT(3))</f>
        <v>474.83235441954247</v>
      </c>
    </row>
    <row r="45" spans="1:19">
      <c r="A45" s="46" t="s">
        <v>53</v>
      </c>
      <c r="B45" s="3">
        <v>5.1499999999999997E-2</v>
      </c>
      <c r="C45" s="3">
        <v>5.45E-2</v>
      </c>
      <c r="D45" s="3">
        <v>5.8000000000000003E-2</v>
      </c>
      <c r="E45">
        <v>1</v>
      </c>
      <c r="F45" s="3">
        <f>B45*E45</f>
        <v>5.1499999999999997E-2</v>
      </c>
      <c r="G45" s="3">
        <f>C45*E45</f>
        <v>5.45E-2</v>
      </c>
      <c r="H45" s="4">
        <f>D45*E45</f>
        <v>5.8000000000000003E-2</v>
      </c>
      <c r="I45" s="3">
        <v>-2.4500000000000001E-2</v>
      </c>
      <c r="J45" s="3">
        <v>-1.1500000000000003E-2</v>
      </c>
      <c r="K45" s="3">
        <v>-1.1000000000000003E-2</v>
      </c>
      <c r="L45" s="3">
        <v>-1.5666666666666669E-2</v>
      </c>
      <c r="M45" s="4">
        <v>4.419024527854286E-3</v>
      </c>
      <c r="N45" s="45"/>
      <c r="O45" s="1"/>
      <c r="P45" s="1"/>
      <c r="Q45" s="1"/>
      <c r="R45" s="59"/>
      <c r="S45" s="2"/>
    </row>
    <row r="46" spans="1:19">
      <c r="A46" s="46"/>
      <c r="B46" s="3"/>
      <c r="C46" s="3"/>
      <c r="D46" s="3"/>
      <c r="F46" s="3"/>
      <c r="G46" s="3"/>
      <c r="H46" s="4"/>
      <c r="I46" s="3"/>
      <c r="J46" s="3"/>
      <c r="K46" s="3"/>
      <c r="L46" s="3"/>
      <c r="M46" s="4"/>
      <c r="N46" s="45"/>
      <c r="O46" s="1"/>
      <c r="P46" s="1"/>
      <c r="Q46" s="1"/>
      <c r="R46" s="59"/>
      <c r="S46" s="2"/>
    </row>
    <row r="47" spans="1:19">
      <c r="A47" s="46" t="s">
        <v>52</v>
      </c>
      <c r="B47" s="3">
        <v>0.05</v>
      </c>
      <c r="C47" s="3">
        <v>4.9000000000000002E-2</v>
      </c>
      <c r="D47" s="3">
        <v>5.2999999999999999E-2</v>
      </c>
      <c r="F47" s="3"/>
      <c r="G47" s="3"/>
      <c r="H47" s="4"/>
      <c r="I47" s="3"/>
      <c r="J47" s="3"/>
      <c r="K47" s="3"/>
      <c r="L47" s="3"/>
      <c r="M47" s="4"/>
      <c r="N47" s="45"/>
      <c r="O47" s="1"/>
      <c r="P47" s="1"/>
      <c r="Q47" s="1"/>
      <c r="R47" s="59"/>
      <c r="S47" s="2"/>
    </row>
    <row r="48" spans="1:19">
      <c r="A48" s="46" t="s">
        <v>7</v>
      </c>
      <c r="B48" s="3">
        <v>0.09</v>
      </c>
      <c r="C48" s="3">
        <v>7.2999999999999995E-2</v>
      </c>
      <c r="D48" s="3">
        <v>9.4E-2</v>
      </c>
      <c r="E48">
        <v>1</v>
      </c>
      <c r="F48" s="3">
        <f t="shared" ref="F48:F53" si="6">B48*E48</f>
        <v>0.09</v>
      </c>
      <c r="G48" s="3">
        <f t="shared" ref="G48:G53" si="7">C48*E48</f>
        <v>7.2999999999999995E-2</v>
      </c>
      <c r="H48" s="4">
        <f t="shared" ref="H48:H53" si="8">D48*E48</f>
        <v>9.4E-2</v>
      </c>
      <c r="I48" s="3">
        <v>3.9999999999999994E-2</v>
      </c>
      <c r="J48" s="3">
        <v>2.3999999999999994E-2</v>
      </c>
      <c r="K48" s="3">
        <v>4.1000000000000002E-2</v>
      </c>
      <c r="L48" s="3">
        <v>3.4999999999999996E-2</v>
      </c>
      <c r="M48" s="4">
        <v>5.5075705472861069E-3</v>
      </c>
      <c r="N48" s="45">
        <v>5.0000000000000001E-3</v>
      </c>
      <c r="O48" s="1">
        <f>I48*(1/N48)*'Standard curve for alcian blue'!$B$21</f>
        <v>1509.4339622641508</v>
      </c>
      <c r="P48" s="1">
        <f>J48*(1/N48)*'Standard curve for alcian blue'!$B$21</f>
        <v>905.66037735849034</v>
      </c>
      <c r="Q48" s="1">
        <f>K48*(1/N48)*'Standard curve for alcian blue'!$B$21</f>
        <v>1547.1698113207549</v>
      </c>
      <c r="R48" s="59">
        <f>AVERAGE(O48:Q48)</f>
        <v>1320.7547169811321</v>
      </c>
      <c r="S48" s="2" cm="1">
        <f t="array" ref="S48">_xlfn.STDEV.S(O48:Q48/SQRT(3))</f>
        <v>207.83285084098515</v>
      </c>
    </row>
    <row r="49" spans="1:19" ht="15">
      <c r="A49" s="14" t="s">
        <v>25</v>
      </c>
      <c r="B49" s="3">
        <v>6.4000000000000001E-2</v>
      </c>
      <c r="C49" s="3">
        <v>0.06</v>
      </c>
      <c r="D49" s="3">
        <v>6.5000000000000002E-2</v>
      </c>
      <c r="E49">
        <v>1</v>
      </c>
      <c r="F49" s="3">
        <f t="shared" si="6"/>
        <v>6.4000000000000001E-2</v>
      </c>
      <c r="G49" s="3">
        <f t="shared" si="7"/>
        <v>0.06</v>
      </c>
      <c r="H49" s="4">
        <f t="shared" si="8"/>
        <v>6.5000000000000002E-2</v>
      </c>
      <c r="I49" s="3">
        <v>1.3999999999999999E-2</v>
      </c>
      <c r="J49" s="3">
        <v>1.0999999999999996E-2</v>
      </c>
      <c r="K49" s="3">
        <v>1.2000000000000004E-2</v>
      </c>
      <c r="L49" s="3">
        <v>1.2333333333333333E-2</v>
      </c>
      <c r="M49" s="4">
        <v>8.8191710368819721E-4</v>
      </c>
      <c r="N49" s="45">
        <v>1E-3</v>
      </c>
      <c r="O49" s="1">
        <f>I49*(1/N49)*'Standard curve for alcian blue'!$B$21</f>
        <v>2641.5094339622638</v>
      </c>
      <c r="P49" s="1">
        <f>J49*(1/N49)*'Standard curve for alcian blue'!$B$21</f>
        <v>2075.4716981132069</v>
      </c>
      <c r="Q49" s="1">
        <f>K49*(1/N49)*'Standard curve for alcian blue'!$B$21</f>
        <v>2264.1509433962269</v>
      </c>
      <c r="R49" s="59">
        <f>AVERAGE(O49:Q49)</f>
        <v>2327.0440251572327</v>
      </c>
      <c r="S49" s="2" cm="1">
        <f t="array" ref="S49">_xlfn.STDEV.S(O49:Q49/SQRT(3))</f>
        <v>166.39945352607532</v>
      </c>
    </row>
    <row r="50" spans="1:19" ht="15">
      <c r="A50" s="14" t="s">
        <v>20</v>
      </c>
      <c r="B50" s="3">
        <v>5.0999999999999997E-2</v>
      </c>
      <c r="C50" s="3">
        <v>4.4999999999999998E-2</v>
      </c>
      <c r="D50" s="3">
        <v>5.8999999999999997E-2</v>
      </c>
      <c r="E50">
        <v>1</v>
      </c>
      <c r="F50" s="3">
        <f t="shared" si="6"/>
        <v>5.0999999999999997E-2</v>
      </c>
      <c r="G50" s="3">
        <f t="shared" si="7"/>
        <v>4.4999999999999998E-2</v>
      </c>
      <c r="H50" s="4">
        <f t="shared" si="8"/>
        <v>5.8999999999999997E-2</v>
      </c>
      <c r="I50" s="3">
        <v>9.9999999999999395E-4</v>
      </c>
      <c r="J50" s="3">
        <v>-4.0000000000000036E-3</v>
      </c>
      <c r="K50" s="3">
        <v>5.9999999999999984E-3</v>
      </c>
      <c r="L50" s="3">
        <v>9.9999999999999633E-4</v>
      </c>
      <c r="M50" s="4">
        <v>2.8867513459481294E-3</v>
      </c>
      <c r="N50" s="45">
        <v>1E-3</v>
      </c>
      <c r="O50" s="1">
        <f>I50*(1/N50)*'Standard curve for alcian blue'!$B$21</f>
        <v>188.67924528301774</v>
      </c>
      <c r="P50" s="1">
        <f>J50*(1/N50)*'Standard curve for alcian blue'!$B$21</f>
        <v>-754.71698113207617</v>
      </c>
      <c r="Q50" s="1">
        <f>K50*(1/N50)*'Standard curve for alcian blue'!$B$21</f>
        <v>1132.075471698113</v>
      </c>
      <c r="R50" s="59">
        <f t="shared" ref="R50:R52" si="9">AVERAGE(O50:Q50)</f>
        <v>188.67924528301819</v>
      </c>
      <c r="S50" s="2" cm="1">
        <f t="array" ref="S50">_xlfn.STDEV.S(O50:Q50/SQRT(3))</f>
        <v>544.67006527323201</v>
      </c>
    </row>
    <row r="51" spans="1:19">
      <c r="A51" s="46" t="s">
        <v>24</v>
      </c>
      <c r="B51" s="3">
        <v>5.3999999999999999E-2</v>
      </c>
      <c r="C51" s="3">
        <v>7.4999999999999997E-2</v>
      </c>
      <c r="D51" s="3">
        <v>8.3000000000000004E-2</v>
      </c>
      <c r="E51">
        <v>1</v>
      </c>
      <c r="F51" s="3">
        <f t="shared" si="6"/>
        <v>5.3999999999999999E-2</v>
      </c>
      <c r="G51" s="3">
        <f t="shared" si="7"/>
        <v>7.4999999999999997E-2</v>
      </c>
      <c r="H51" s="4">
        <f t="shared" si="8"/>
        <v>8.3000000000000004E-2</v>
      </c>
      <c r="I51" s="3">
        <v>3.9999999999999966E-3</v>
      </c>
      <c r="J51" s="3">
        <v>2.5999999999999995E-2</v>
      </c>
      <c r="K51" s="3">
        <v>3.0000000000000006E-2</v>
      </c>
      <c r="L51" s="3">
        <v>0.02</v>
      </c>
      <c r="M51" s="4">
        <v>8.0829037686547638E-3</v>
      </c>
      <c r="N51" s="45">
        <v>2E-3</v>
      </c>
      <c r="O51" s="1">
        <f>I51*(1/N51)*'Standard curve for alcian blue'!$B$21</f>
        <v>377.3584905660374</v>
      </c>
      <c r="P51" s="1">
        <f>J51*(1/N51)*'Standard curve for alcian blue'!$B$21</f>
        <v>2452.8301886792451</v>
      </c>
      <c r="Q51" s="1">
        <f>K51*(1/N51)*'Standard curve for alcian blue'!$B$21</f>
        <v>2830.1886792452838</v>
      </c>
      <c r="R51" s="59">
        <f t="shared" si="9"/>
        <v>1886.7924528301889</v>
      </c>
      <c r="S51" s="2" cm="1">
        <f t="array" ref="S51">_xlfn.STDEV.S(O51:Q51/SQRT(3))</f>
        <v>762.53809138252495</v>
      </c>
    </row>
    <row r="52" spans="1:19" ht="15">
      <c r="A52" s="14" t="s">
        <v>23</v>
      </c>
      <c r="B52" s="3">
        <v>5.8999999999999997E-2</v>
      </c>
      <c r="C52" s="3">
        <v>0.05</v>
      </c>
      <c r="D52" s="3">
        <v>5.5E-2</v>
      </c>
      <c r="E52">
        <v>2</v>
      </c>
      <c r="F52" s="3">
        <f t="shared" si="6"/>
        <v>0.11799999999999999</v>
      </c>
      <c r="G52" s="3">
        <f t="shared" si="7"/>
        <v>0.1</v>
      </c>
      <c r="H52" s="4">
        <f t="shared" si="8"/>
        <v>0.11</v>
      </c>
      <c r="I52" s="3">
        <v>6.7999999999999991E-2</v>
      </c>
      <c r="J52" s="3">
        <v>5.1000000000000004E-2</v>
      </c>
      <c r="K52" s="3">
        <v>5.7000000000000002E-2</v>
      </c>
      <c r="L52" s="3">
        <v>5.8666666666666666E-2</v>
      </c>
      <c r="M52" s="4">
        <v>4.9777281743560277E-3</v>
      </c>
      <c r="N52" s="45">
        <v>2E-3</v>
      </c>
      <c r="O52" s="1">
        <f>I52*(1/N52)*'Standard curve for alcian blue'!$B$21</f>
        <v>6415.0943396226403</v>
      </c>
      <c r="P52" s="1">
        <f>J52*(1/N52)*'Standard curve for alcian blue'!$B$21</f>
        <v>4811.3207547169823</v>
      </c>
      <c r="Q52" s="1">
        <f>K52*(1/N52)*'Standard curve for alcian blue'!$B$21</f>
        <v>5377.3584905660382</v>
      </c>
      <c r="R52" s="59">
        <f t="shared" si="9"/>
        <v>5534.5911949685542</v>
      </c>
      <c r="S52" s="2" cm="1">
        <f t="array" ref="S52">_xlfn.STDEV.S(O52:Q52/SQRT(3))</f>
        <v>469.59699758075692</v>
      </c>
    </row>
    <row r="53" spans="1:19">
      <c r="A53" s="46" t="s">
        <v>53</v>
      </c>
      <c r="B53" s="3">
        <v>5.3499999999999999E-2</v>
      </c>
      <c r="C53" s="3">
        <v>5.2999999999999999E-2</v>
      </c>
      <c r="D53" s="3">
        <v>5.3499999999999999E-2</v>
      </c>
      <c r="E53">
        <v>1</v>
      </c>
      <c r="F53" s="3">
        <f t="shared" si="6"/>
        <v>5.3499999999999999E-2</v>
      </c>
      <c r="G53" s="3">
        <f t="shared" si="7"/>
        <v>5.2999999999999999E-2</v>
      </c>
      <c r="H53" s="4">
        <f t="shared" si="8"/>
        <v>5.3499999999999999E-2</v>
      </c>
      <c r="I53" s="3">
        <v>3.4999999999999962E-3</v>
      </c>
      <c r="J53" s="3">
        <v>3.9999999999999966E-3</v>
      </c>
      <c r="K53" s="3">
        <v>5.0000000000000044E-4</v>
      </c>
      <c r="L53" s="3">
        <v>2.6666666666666644E-3</v>
      </c>
      <c r="M53" s="4">
        <v>1.0929064207169986E-3</v>
      </c>
      <c r="N53" s="45"/>
      <c r="S53" s="13"/>
    </row>
  </sheetData>
  <mergeCells count="4">
    <mergeCell ref="B4:D4"/>
    <mergeCell ref="F4:H4"/>
    <mergeCell ref="I4:K4"/>
    <mergeCell ref="O4:Q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abSelected="1" workbookViewId="0">
      <selection activeCell="J10" sqref="J10"/>
    </sheetView>
  </sheetViews>
  <sheetFormatPr defaultColWidth="11" defaultRowHeight="14.25"/>
  <cols>
    <col min="1" max="1" width="15.875" customWidth="1"/>
    <col min="2" max="4" width="10.875" customWidth="1"/>
    <col min="5" max="5" width="12.875" customWidth="1"/>
    <col min="6" max="13" width="10.875" customWidth="1"/>
    <col min="14" max="14" width="12.875" customWidth="1"/>
    <col min="15" max="17" width="10.875" customWidth="1"/>
    <col min="18" max="18" width="10.875" style="57" customWidth="1"/>
    <col min="19" max="19" width="10.875" customWidth="1"/>
  </cols>
  <sheetData>
    <row r="1" spans="1:19" ht="18">
      <c r="A1" s="15" t="s">
        <v>35</v>
      </c>
    </row>
    <row r="3" spans="1:19" ht="1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58"/>
      <c r="S3" s="44"/>
    </row>
    <row r="4" spans="1:19" s="11" customFormat="1" ht="15">
      <c r="A4" s="61"/>
      <c r="B4" s="76" t="s">
        <v>49</v>
      </c>
      <c r="C4" s="76"/>
      <c r="D4" s="76"/>
      <c r="E4" s="62" t="s">
        <v>55</v>
      </c>
      <c r="F4" s="74" t="s">
        <v>56</v>
      </c>
      <c r="G4" s="74"/>
      <c r="H4" s="75"/>
      <c r="I4" s="76" t="s">
        <v>50</v>
      </c>
      <c r="J4" s="76"/>
      <c r="K4" s="76"/>
      <c r="L4" s="62"/>
      <c r="M4" s="61"/>
      <c r="N4" s="63" t="s">
        <v>57</v>
      </c>
      <c r="O4" s="76" t="s">
        <v>51</v>
      </c>
      <c r="P4" s="76"/>
      <c r="Q4" s="76"/>
      <c r="R4" s="64"/>
      <c r="S4" s="61"/>
    </row>
    <row r="5" spans="1:19" s="11" customFormat="1" ht="15">
      <c r="A5" s="68" t="s">
        <v>0</v>
      </c>
      <c r="B5" s="22">
        <v>1</v>
      </c>
      <c r="C5" s="22">
        <v>2</v>
      </c>
      <c r="D5" s="22">
        <v>3</v>
      </c>
      <c r="E5" s="22"/>
      <c r="F5" s="22">
        <v>1</v>
      </c>
      <c r="G5" s="22">
        <v>2</v>
      </c>
      <c r="H5" s="23">
        <v>3</v>
      </c>
      <c r="I5" s="22">
        <v>1</v>
      </c>
      <c r="J5" s="22">
        <v>2</v>
      </c>
      <c r="K5" s="22">
        <v>3</v>
      </c>
      <c r="L5" s="22" t="s">
        <v>2</v>
      </c>
      <c r="M5" s="23" t="s">
        <v>40</v>
      </c>
      <c r="N5" s="66"/>
      <c r="O5" s="22">
        <v>1</v>
      </c>
      <c r="P5" s="22">
        <v>2</v>
      </c>
      <c r="Q5" s="22">
        <v>3</v>
      </c>
      <c r="R5" s="67" t="s">
        <v>2</v>
      </c>
      <c r="S5" s="23" t="s">
        <v>40</v>
      </c>
    </row>
    <row r="6" spans="1:19" ht="15">
      <c r="A6" s="14" t="s">
        <v>52</v>
      </c>
      <c r="B6" s="3">
        <v>8.8999999999999996E-2</v>
      </c>
      <c r="C6" s="3">
        <v>8.4000000000000005E-2</v>
      </c>
      <c r="D6" s="3">
        <v>0.09</v>
      </c>
      <c r="F6" s="41"/>
      <c r="G6" s="41"/>
      <c r="H6" s="13"/>
      <c r="M6" s="13"/>
      <c r="N6" s="43"/>
      <c r="S6" s="13"/>
    </row>
    <row r="7" spans="1:19" ht="15">
      <c r="A7" s="14" t="s">
        <v>7</v>
      </c>
      <c r="B7" s="3">
        <v>8.7999999999999995E-2</v>
      </c>
      <c r="C7" s="3">
        <v>8.5999999999999993E-2</v>
      </c>
      <c r="D7" s="3">
        <v>8.3000000000000004E-2</v>
      </c>
      <c r="E7">
        <v>2</v>
      </c>
      <c r="F7" s="42">
        <f>B7*E7</f>
        <v>0.17599999999999999</v>
      </c>
      <c r="G7" s="42">
        <f>C7*E7</f>
        <v>0.17199999999999999</v>
      </c>
      <c r="H7" s="4">
        <f>D7*E7</f>
        <v>0.16600000000000001</v>
      </c>
      <c r="I7" s="3">
        <f>F7-B6</f>
        <v>8.6999999999999994E-2</v>
      </c>
      <c r="J7" s="3">
        <f>G7-C6</f>
        <v>8.7999999999999981E-2</v>
      </c>
      <c r="K7" s="3">
        <f>H7-D6</f>
        <v>7.6000000000000012E-2</v>
      </c>
      <c r="L7" s="3">
        <f t="shared" ref="L7:L12" si="0">AVERAGE(I7:K7)</f>
        <v>8.3666666666666667E-2</v>
      </c>
      <c r="M7" s="4">
        <f t="shared" ref="M7:M12" si="1">_xlfn.STDEV.S(I7:K7)/SQRT(3)</f>
        <v>3.8441875315569241E-3</v>
      </c>
      <c r="N7" s="45">
        <v>5.0000000000000001E-3</v>
      </c>
      <c r="O7" s="1">
        <f>I7*(1/N7)*'Standard curve for alcian blue'!$B$21</f>
        <v>3283.018867924528</v>
      </c>
      <c r="P7" s="1">
        <f>J7*(1/N7)*'Standard curve for alcian blue'!$B$21</f>
        <v>3320.7547169811319</v>
      </c>
      <c r="Q7" s="1">
        <f>K7*(1/N7)*'Standard curve for alcian blue'!$B$21</f>
        <v>2867.9245283018872</v>
      </c>
      <c r="R7" s="59">
        <f>AVERAGE(O7:Q7)</f>
        <v>3157.2327044025155</v>
      </c>
      <c r="S7" s="2">
        <f>_xlfn.STDEV.S(O7:Q7)/SQRT(3)</f>
        <v>145.06368043611042</v>
      </c>
    </row>
    <row r="8" spans="1:19" ht="15">
      <c r="A8" s="14" t="s">
        <v>16</v>
      </c>
      <c r="B8" s="3">
        <v>5.1999999999999998E-2</v>
      </c>
      <c r="C8" s="3">
        <v>4.3999999999999997E-2</v>
      </c>
      <c r="D8" s="3">
        <v>4.2500000000000003E-2</v>
      </c>
      <c r="E8">
        <v>2</v>
      </c>
      <c r="F8" s="42">
        <f>B8*E8</f>
        <v>0.104</v>
      </c>
      <c r="G8" s="42">
        <f>C8*E8</f>
        <v>8.7999999999999995E-2</v>
      </c>
      <c r="H8" s="4">
        <f>D8*E8</f>
        <v>8.5000000000000006E-2</v>
      </c>
      <c r="I8" s="3">
        <f>F8-B6</f>
        <v>1.4999999999999999E-2</v>
      </c>
      <c r="J8" s="3">
        <f>G8-C6</f>
        <v>3.9999999999999897E-3</v>
      </c>
      <c r="K8" s="3">
        <f>H8-D6</f>
        <v>-4.9999999999999906E-3</v>
      </c>
      <c r="L8" s="3">
        <f t="shared" si="0"/>
        <v>4.6666666666666662E-3</v>
      </c>
      <c r="M8" s="4">
        <f t="shared" si="1"/>
        <v>5.7831171909658221E-3</v>
      </c>
      <c r="N8" s="45">
        <v>3.0000000000000001E-3</v>
      </c>
      <c r="O8" s="1">
        <f>I8*(1/N8)*'Standard curve for alcian blue'!$B$21</f>
        <v>943.39622641509425</v>
      </c>
      <c r="P8" s="1">
        <f>J8*(1/N8)*'Standard curve for alcian blue'!$B$21</f>
        <v>251.57232704402449</v>
      </c>
      <c r="Q8" s="1">
        <f>K8*(1/N8)*'Standard curve for alcian blue'!$B$21</f>
        <v>-314.46540880503085</v>
      </c>
      <c r="R8" s="59">
        <f>AVERAGE(O8:Q8)</f>
        <v>293.50104821802933</v>
      </c>
      <c r="S8" s="2">
        <f>_xlfn.STDEV.S(O8:Q8)/SQRT(3)</f>
        <v>363.71806232489445</v>
      </c>
    </row>
    <row r="9" spans="1:19" ht="15">
      <c r="A9" s="14" t="s">
        <v>15</v>
      </c>
      <c r="B9" s="3">
        <v>6.5500000000000003E-2</v>
      </c>
      <c r="C9" s="3">
        <v>7.7499999999999999E-2</v>
      </c>
      <c r="D9" s="3">
        <v>6.3E-2</v>
      </c>
      <c r="E9">
        <v>2</v>
      </c>
      <c r="F9" s="42">
        <f>B9*E9</f>
        <v>0.13100000000000001</v>
      </c>
      <c r="G9" s="42">
        <f>C9*E9</f>
        <v>0.155</v>
      </c>
      <c r="H9" s="4">
        <f>D9*E9</f>
        <v>0.126</v>
      </c>
      <c r="I9" s="3">
        <f>F9-B6</f>
        <v>4.200000000000001E-2</v>
      </c>
      <c r="J9" s="3">
        <f>G9-C6</f>
        <v>7.0999999999999994E-2</v>
      </c>
      <c r="K9" s="3">
        <f>H9-D6</f>
        <v>3.6000000000000004E-2</v>
      </c>
      <c r="L9" s="3">
        <f t="shared" si="0"/>
        <v>4.9666666666666671E-2</v>
      </c>
      <c r="M9" s="4">
        <f t="shared" si="1"/>
        <v>1.0806376718298209E-2</v>
      </c>
      <c r="N9" s="45">
        <v>3.0000000000000001E-3</v>
      </c>
      <c r="O9" s="1">
        <f>I9*(1/N9)*'Standard curve for alcian blue'!$B$21</f>
        <v>2641.5094339622647</v>
      </c>
      <c r="P9" s="1">
        <f>J9*(1/N9)*'Standard curve for alcian blue'!$B$21</f>
        <v>4465.4088050314458</v>
      </c>
      <c r="Q9" s="1">
        <f>K9*(1/N9)*'Standard curve for alcian blue'!$B$21</f>
        <v>2264.1509433962265</v>
      </c>
      <c r="R9" s="59">
        <f t="shared" ref="R9:R10" si="2">AVERAGE(O9:Q9)</f>
        <v>3123.689727463312</v>
      </c>
      <c r="S9" s="2">
        <f t="shared" ref="S9:S11" si="3">_xlfn.STDEV.S(O9:Q9)/SQRT(3)</f>
        <v>679.64633448416521</v>
      </c>
    </row>
    <row r="10" spans="1:19" ht="15">
      <c r="A10" s="14" t="s">
        <v>14</v>
      </c>
      <c r="B10" s="3">
        <v>8.5500000000000007E-2</v>
      </c>
      <c r="C10" s="3">
        <v>7.4999999999999997E-2</v>
      </c>
      <c r="D10" s="3">
        <v>7.9000000000000001E-2</v>
      </c>
      <c r="E10">
        <v>2</v>
      </c>
      <c r="F10" s="42">
        <f>B10*E10</f>
        <v>0.17100000000000001</v>
      </c>
      <c r="G10" s="42">
        <f>C10*E10</f>
        <v>0.15</v>
      </c>
      <c r="H10" s="4">
        <f>D10*E10</f>
        <v>0.158</v>
      </c>
      <c r="I10" s="3">
        <f>F10-B6</f>
        <v>8.2000000000000017E-2</v>
      </c>
      <c r="J10" s="3">
        <f>G10-C6</f>
        <v>6.5999999999999989E-2</v>
      </c>
      <c r="K10" s="3">
        <f>H10-D6</f>
        <v>6.8000000000000005E-2</v>
      </c>
      <c r="L10" s="3">
        <f t="shared" si="0"/>
        <v>7.2000000000000008E-2</v>
      </c>
      <c r="M10" s="4">
        <f t="shared" si="1"/>
        <v>5.0332229568471739E-3</v>
      </c>
      <c r="N10" s="45">
        <v>3.0000000000000001E-3</v>
      </c>
      <c r="O10" s="1">
        <f>I10*(1/N10)*'Standard curve for alcian blue'!$B$21</f>
        <v>5157.2327044025169</v>
      </c>
      <c r="P10" s="1">
        <f>J10*(1/N10)*'Standard curve for alcian blue'!$B$21</f>
        <v>4150.9433962264147</v>
      </c>
      <c r="Q10" s="1">
        <f>K10*(1/N10)*'Standard curve for alcian blue'!$B$21</f>
        <v>4276.7295597484281</v>
      </c>
      <c r="R10" s="59">
        <f t="shared" si="2"/>
        <v>4528.3018867924529</v>
      </c>
      <c r="S10" s="2">
        <f t="shared" si="3"/>
        <v>316.55490294636309</v>
      </c>
    </row>
    <row r="11" spans="1:19" ht="15.75">
      <c r="A11" s="56" t="s">
        <v>28</v>
      </c>
      <c r="B11" s="3">
        <v>5.6000000000000001E-2</v>
      </c>
      <c r="C11" s="3">
        <v>5.3999999999999999E-2</v>
      </c>
      <c r="D11" s="3">
        <v>6.3E-2</v>
      </c>
      <c r="E11">
        <v>2</v>
      </c>
      <c r="F11" s="42">
        <f>B11*$E$11</f>
        <v>0.112</v>
      </c>
      <c r="G11" s="42">
        <f>C11*$E$11</f>
        <v>0.108</v>
      </c>
      <c r="H11" s="4">
        <f>D11*$E$11</f>
        <v>0.126</v>
      </c>
      <c r="I11" s="3">
        <f>F11-$B$6</f>
        <v>2.3000000000000007E-2</v>
      </c>
      <c r="J11" s="3">
        <f>G11-$C$6</f>
        <v>2.3999999999999994E-2</v>
      </c>
      <c r="K11" s="3">
        <f>H11-$D$6</f>
        <v>3.6000000000000004E-2</v>
      </c>
      <c r="L11" s="3">
        <f t="shared" si="0"/>
        <v>2.7666666666666669E-2</v>
      </c>
      <c r="M11" s="24">
        <f t="shared" si="1"/>
        <v>4.1766546953805536E-3</v>
      </c>
      <c r="N11" s="45">
        <v>5.0000000000000001E-3</v>
      </c>
      <c r="O11" s="1">
        <f>I11*(1/$N11)*'Standard curve for alcian blue'!$B$21</f>
        <v>867.92452830188711</v>
      </c>
      <c r="P11" s="1">
        <f>J11*(1/$N11)*'Standard curve for alcian blue'!$B$21</f>
        <v>905.66037735849034</v>
      </c>
      <c r="Q11" s="1">
        <f>K11*(1/$N11)*'Standard curve for alcian blue'!$B$21</f>
        <v>1358.490566037736</v>
      </c>
      <c r="R11" s="59">
        <f>AVERAGE(O11:Q11)</f>
        <v>1044.0251572327045</v>
      </c>
      <c r="S11" s="2">
        <f t="shared" si="3"/>
        <v>157.60961114643601</v>
      </c>
    </row>
    <row r="12" spans="1:19" ht="15">
      <c r="A12" s="14" t="s">
        <v>53</v>
      </c>
      <c r="B12" s="3">
        <v>5.1499999999999997E-2</v>
      </c>
      <c r="C12" s="3">
        <v>5.3999999999999999E-2</v>
      </c>
      <c r="D12" s="3">
        <v>5.0999999999999997E-2</v>
      </c>
      <c r="E12">
        <v>1</v>
      </c>
      <c r="F12" s="42">
        <f>B12*E12</f>
        <v>5.1499999999999997E-2</v>
      </c>
      <c r="G12" s="42">
        <f>C12*E12</f>
        <v>5.3999999999999999E-2</v>
      </c>
      <c r="H12" s="4">
        <f>D12*E12</f>
        <v>5.0999999999999997E-2</v>
      </c>
      <c r="I12" s="3">
        <f>F12-B6</f>
        <v>-3.7499999999999999E-2</v>
      </c>
      <c r="J12" s="3">
        <f>G12-C6</f>
        <v>-3.0000000000000006E-2</v>
      </c>
      <c r="K12" s="3">
        <f>H12-D6</f>
        <v>-3.9E-2</v>
      </c>
      <c r="L12" s="3">
        <f t="shared" si="0"/>
        <v>-3.5500000000000004E-2</v>
      </c>
      <c r="M12" s="4">
        <f t="shared" si="1"/>
        <v>2.783882181415009E-3</v>
      </c>
      <c r="N12" s="45"/>
      <c r="O12" s="1"/>
      <c r="P12" s="1"/>
      <c r="Q12" s="1"/>
      <c r="R12" s="59"/>
      <c r="S12" s="2"/>
    </row>
    <row r="13" spans="1:19" ht="15">
      <c r="A13" s="14"/>
      <c r="B13" s="3"/>
      <c r="C13" s="3"/>
      <c r="D13" s="3"/>
      <c r="F13" s="42"/>
      <c r="G13" s="42"/>
      <c r="H13" s="4"/>
      <c r="I13" s="3"/>
      <c r="J13" s="3"/>
      <c r="K13" s="3"/>
      <c r="L13" s="3"/>
      <c r="M13" s="4"/>
      <c r="N13" s="45"/>
      <c r="O13" s="1"/>
      <c r="P13" s="1"/>
      <c r="Q13" s="1"/>
      <c r="R13" s="59"/>
      <c r="S13" s="2"/>
    </row>
    <row r="14" spans="1:19" ht="15">
      <c r="A14" s="14" t="s">
        <v>52</v>
      </c>
      <c r="B14" s="3">
        <v>8.3000000000000004E-2</v>
      </c>
      <c r="C14" s="3">
        <v>8.5000000000000006E-2</v>
      </c>
      <c r="D14" s="3">
        <v>7.8E-2</v>
      </c>
      <c r="F14" s="42"/>
      <c r="G14" s="42"/>
      <c r="H14" s="4"/>
      <c r="I14" s="3"/>
      <c r="J14" s="3"/>
      <c r="K14" s="3"/>
      <c r="L14" s="3"/>
      <c r="M14" s="4"/>
      <c r="N14" s="45"/>
      <c r="O14" s="1"/>
      <c r="P14" s="1"/>
      <c r="Q14" s="1"/>
      <c r="R14" s="59"/>
      <c r="S14" s="2"/>
    </row>
    <row r="15" spans="1:19" ht="15">
      <c r="A15" s="14" t="s">
        <v>7</v>
      </c>
      <c r="B15" s="3">
        <v>7.6499999999999999E-2</v>
      </c>
      <c r="C15" s="3">
        <v>6.4000000000000001E-2</v>
      </c>
      <c r="D15" s="3">
        <v>8.7999999999999995E-2</v>
      </c>
      <c r="E15">
        <v>2</v>
      </c>
      <c r="F15" s="42">
        <f>B15*E15</f>
        <v>0.153</v>
      </c>
      <c r="G15" s="42">
        <f>C15*E15</f>
        <v>0.128</v>
      </c>
      <c r="H15" s="4">
        <f>D15*E15</f>
        <v>0.17599999999999999</v>
      </c>
      <c r="I15" s="3">
        <f>F15-B14</f>
        <v>6.9999999999999993E-2</v>
      </c>
      <c r="J15" s="3">
        <f>G15-C14</f>
        <v>4.2999999999999997E-2</v>
      </c>
      <c r="K15" s="3">
        <f>H15-D14</f>
        <v>9.799999999999999E-2</v>
      </c>
      <c r="L15" s="3">
        <f>AVERAGE(I15:K15)</f>
        <v>7.0333333333333317E-2</v>
      </c>
      <c r="M15" s="4">
        <f>_xlfn.STDEV.S(I15:K15)/SQRT(3)</f>
        <v>1.5878007151752742E-2</v>
      </c>
      <c r="N15" s="45">
        <v>5.0000000000000001E-3</v>
      </c>
      <c r="O15" s="1">
        <f>I15*(1/N15)*'Standard curve for alcian blue'!$B$21</f>
        <v>2641.5094339622638</v>
      </c>
      <c r="P15" s="1">
        <f>J15*(1/N15)*'Standard curve for alcian blue'!$B$21</f>
        <v>1622.6415094339623</v>
      </c>
      <c r="Q15" s="1">
        <f>K15*(1/N15)*'Standard curve for alcian blue'!$B$21</f>
        <v>3698.1132075471696</v>
      </c>
      <c r="R15" s="59">
        <f>AVERAGE(O15:Q15)</f>
        <v>2654.0880503144649</v>
      </c>
      <c r="S15" s="2">
        <f>_xlfn.STDEV.S(O15:Q15)/SQRT(3)</f>
        <v>599.17008119821685</v>
      </c>
    </row>
    <row r="16" spans="1:19" ht="15">
      <c r="A16" s="14" t="s">
        <v>17</v>
      </c>
      <c r="B16" s="3">
        <v>0.08</v>
      </c>
      <c r="C16" s="3">
        <v>6.8333333333333329E-2</v>
      </c>
      <c r="D16" s="3">
        <v>8.900000000000001E-2</v>
      </c>
      <c r="E16">
        <v>2</v>
      </c>
      <c r="F16" s="42">
        <f>B16*E16</f>
        <v>0.16</v>
      </c>
      <c r="G16" s="42">
        <f>C16*E16</f>
        <v>0.13666666666666666</v>
      </c>
      <c r="H16" s="4">
        <f>D16*E16</f>
        <v>0.17800000000000002</v>
      </c>
      <c r="I16" s="3">
        <f>F16-B14</f>
        <v>7.6999999999999999E-2</v>
      </c>
      <c r="J16" s="3">
        <f>G16-C14</f>
        <v>5.1666666666666652E-2</v>
      </c>
      <c r="K16" s="3">
        <f>H16-D14</f>
        <v>0.10000000000000002</v>
      </c>
      <c r="L16" s="3">
        <f>AVERAGE(I16:K16)</f>
        <v>7.6222222222222233E-2</v>
      </c>
      <c r="M16" s="4">
        <f>_xlfn.STDEV.S(I16:K16)/SQRT(3)</f>
        <v>1.3958050024764454E-2</v>
      </c>
      <c r="N16" s="45">
        <v>3.0000000000000001E-3</v>
      </c>
      <c r="O16" s="1">
        <f>I16*(1/N16)*'Standard curve for alcian blue'!$B$21</f>
        <v>4842.767295597484</v>
      </c>
      <c r="P16" s="1">
        <f>J16*(1/N16)*'Standard curve for alcian blue'!$B$21</f>
        <v>3249.475890985324</v>
      </c>
      <c r="Q16" s="1">
        <f>K16*(1/N16)*'Standard curve for alcian blue'!$B$21</f>
        <v>6289.3081761006297</v>
      </c>
      <c r="R16" s="59">
        <f>AVERAGE(O16:Q16)</f>
        <v>4793.8504542278124</v>
      </c>
      <c r="S16" s="2">
        <f>_xlfn.STDEV.S(O16:Q16)/SQRT(3)</f>
        <v>877.86478143172872</v>
      </c>
    </row>
    <row r="17" spans="1:19" ht="15">
      <c r="A17" s="14" t="s">
        <v>21</v>
      </c>
      <c r="B17" s="3">
        <v>6.7500000000000004E-2</v>
      </c>
      <c r="C17" s="3">
        <v>6.3E-2</v>
      </c>
      <c r="D17" s="3">
        <v>5.9499999999999997E-2</v>
      </c>
      <c r="E17">
        <v>2</v>
      </c>
      <c r="F17" s="42">
        <f>B17*E17</f>
        <v>0.13500000000000001</v>
      </c>
      <c r="G17" s="42">
        <f>C17*E17</f>
        <v>0.126</v>
      </c>
      <c r="H17" s="4">
        <f>D17*E17</f>
        <v>0.11899999999999999</v>
      </c>
      <c r="I17" s="3">
        <f>F17-B14</f>
        <v>5.2000000000000005E-2</v>
      </c>
      <c r="J17" s="3">
        <f>G17-C14</f>
        <v>4.0999999999999995E-2</v>
      </c>
      <c r="K17" s="3">
        <f>H17-D14</f>
        <v>4.0999999999999995E-2</v>
      </c>
      <c r="L17" s="3">
        <f>AVERAGE(I17:K17)</f>
        <v>4.4666666666666667E-2</v>
      </c>
      <c r="M17" s="4">
        <f>_xlfn.STDEV.S(I17:K17)/SQRT(3)</f>
        <v>3.6666666666666705E-3</v>
      </c>
      <c r="N17" s="45">
        <v>3.0000000000000001E-3</v>
      </c>
      <c r="O17" s="1">
        <f>I17*(1/N17)*'Standard curve for alcian blue'!$B$21</f>
        <v>3270.4402515723268</v>
      </c>
      <c r="P17" s="1">
        <f>J17*(1/N17)*'Standard curve for alcian blue'!$B$21</f>
        <v>2578.6163522012575</v>
      </c>
      <c r="Q17" s="1">
        <f>K17*(1/N17)*'Standard curve for alcian blue'!$B$21</f>
        <v>2578.6163522012575</v>
      </c>
      <c r="R17" s="59">
        <f t="shared" ref="R17:R18" si="4">AVERAGE(O17:Q17)</f>
        <v>2809.2243186582805</v>
      </c>
      <c r="S17" s="2">
        <f t="shared" ref="S17:S18" si="5">_xlfn.STDEV.S(O17:Q17)/SQRT(3)</f>
        <v>230.60796645702234</v>
      </c>
    </row>
    <row r="18" spans="1:19" ht="15">
      <c r="A18" s="14" t="s">
        <v>20</v>
      </c>
      <c r="B18" s="3">
        <v>4.3499999999999997E-2</v>
      </c>
      <c r="C18" s="3">
        <v>5.6000000000000001E-2</v>
      </c>
      <c r="D18" s="3">
        <v>4.4499999999999998E-2</v>
      </c>
      <c r="E18">
        <v>2</v>
      </c>
      <c r="F18" s="42">
        <f>B18*E18</f>
        <v>8.6999999999999994E-2</v>
      </c>
      <c r="G18" s="42">
        <f>C18*E18</f>
        <v>0.112</v>
      </c>
      <c r="H18" s="4">
        <f>D18*E18</f>
        <v>8.8999999999999996E-2</v>
      </c>
      <c r="I18" s="3">
        <f>F18-B14</f>
        <v>3.9999999999999897E-3</v>
      </c>
      <c r="J18" s="3">
        <f>G18-C14</f>
        <v>2.6999999999999996E-2</v>
      </c>
      <c r="K18" s="3">
        <f>H18-D14</f>
        <v>1.0999999999999996E-2</v>
      </c>
      <c r="L18" s="3">
        <f>AVERAGE(I18:K18)</f>
        <v>1.3999999999999993E-2</v>
      </c>
      <c r="M18" s="4">
        <f>_xlfn.STDEV.S(I18:K18)/SQRT(3)</f>
        <v>6.8068592855540485E-3</v>
      </c>
      <c r="N18" s="45">
        <v>3.0000000000000001E-3</v>
      </c>
      <c r="O18" s="1">
        <f>I18*(1/N18)*'Standard curve for alcian blue'!$B$21</f>
        <v>251.57232704402449</v>
      </c>
      <c r="P18" s="1">
        <f>J18*(1/N18)*'Standard curve for alcian blue'!$B$21</f>
        <v>1698.1132075471696</v>
      </c>
      <c r="Q18" s="1">
        <f>K18*(1/N18)*'Standard curve for alcian blue'!$B$21</f>
        <v>691.82389937106893</v>
      </c>
      <c r="R18" s="59">
        <f t="shared" si="4"/>
        <v>880.50314465408758</v>
      </c>
      <c r="S18" s="2">
        <f t="shared" si="5"/>
        <v>428.10435758201567</v>
      </c>
    </row>
    <row r="19" spans="1:19" ht="15">
      <c r="A19" s="14" t="s">
        <v>53</v>
      </c>
      <c r="B19" s="3">
        <v>5.1999999999999998E-2</v>
      </c>
      <c r="C19" s="3">
        <v>5.2999999999999999E-2</v>
      </c>
      <c r="D19" s="3">
        <v>5.0500000000000003E-2</v>
      </c>
      <c r="E19">
        <v>1</v>
      </c>
      <c r="F19" s="42">
        <f>B19*E19</f>
        <v>5.1999999999999998E-2</v>
      </c>
      <c r="G19" s="42">
        <f>C19*E19</f>
        <v>5.2999999999999999E-2</v>
      </c>
      <c r="H19" s="4">
        <f>D19*E19</f>
        <v>5.0500000000000003E-2</v>
      </c>
      <c r="I19" s="3">
        <f>F19-B14</f>
        <v>-3.1000000000000007E-2</v>
      </c>
      <c r="J19" s="3">
        <f>G19-C14</f>
        <v>-3.2000000000000008E-2</v>
      </c>
      <c r="K19" s="3">
        <f>H19-D14</f>
        <v>-2.7499999999999997E-2</v>
      </c>
      <c r="L19" s="3">
        <f>AVERAGE(I19:K19)</f>
        <v>-3.0166666666666671E-2</v>
      </c>
      <c r="M19" s="4">
        <f>_xlfn.STDEV.S(I19:K19)/SQRT(3)</f>
        <v>1.3642254619787451E-3</v>
      </c>
      <c r="N19" s="45"/>
      <c r="O19" s="1"/>
      <c r="P19" s="1"/>
      <c r="Q19" s="1"/>
      <c r="R19" s="59"/>
      <c r="S19" s="2"/>
    </row>
    <row r="20" spans="1:19" ht="15">
      <c r="A20" s="14"/>
      <c r="B20" s="3"/>
      <c r="C20" s="3"/>
      <c r="D20" s="3"/>
      <c r="F20" s="42"/>
      <c r="G20" s="42"/>
      <c r="H20" s="4"/>
      <c r="I20" s="3"/>
      <c r="J20" s="3"/>
      <c r="K20" s="3"/>
      <c r="L20" s="3"/>
      <c r="M20" s="4"/>
      <c r="N20" s="45"/>
      <c r="O20" s="1"/>
      <c r="P20" s="1"/>
      <c r="Q20" s="1"/>
      <c r="R20" s="59"/>
      <c r="S20" s="2"/>
    </row>
    <row r="21" spans="1:19" ht="15">
      <c r="A21" s="14" t="s">
        <v>52</v>
      </c>
      <c r="B21" s="3">
        <v>0.111</v>
      </c>
      <c r="C21" s="3">
        <v>0.11700000000000001</v>
      </c>
      <c r="D21" s="3">
        <v>0.108</v>
      </c>
      <c r="F21" s="42"/>
      <c r="G21" s="42"/>
      <c r="H21" s="4"/>
      <c r="I21" s="3"/>
      <c r="J21" s="3"/>
      <c r="K21" s="3"/>
      <c r="L21" s="3"/>
      <c r="M21" s="4"/>
      <c r="N21" s="45"/>
      <c r="O21" s="1"/>
      <c r="P21" s="1"/>
      <c r="Q21" s="1"/>
      <c r="R21" s="59"/>
      <c r="S21" s="2"/>
    </row>
    <row r="22" spans="1:19" ht="15">
      <c r="A22" s="14" t="s">
        <v>7</v>
      </c>
      <c r="B22" s="3">
        <v>7.0000000000000007E-2</v>
      </c>
      <c r="C22" s="3">
        <v>6.4000000000000001E-2</v>
      </c>
      <c r="D22" s="3">
        <v>6.6000000000000003E-2</v>
      </c>
      <c r="E22">
        <v>2</v>
      </c>
      <c r="F22" s="42">
        <f>B22*E22</f>
        <v>0.14000000000000001</v>
      </c>
      <c r="G22" s="42">
        <f>C22*E22</f>
        <v>0.128</v>
      </c>
      <c r="H22" s="4">
        <f>D22*E22</f>
        <v>0.13200000000000001</v>
      </c>
      <c r="I22" s="3">
        <f>F22-B21</f>
        <v>2.9000000000000012E-2</v>
      </c>
      <c r="J22" s="3">
        <f>G22-C21</f>
        <v>1.0999999999999996E-2</v>
      </c>
      <c r="K22" s="3">
        <f>H22-D21</f>
        <v>2.4000000000000007E-2</v>
      </c>
      <c r="L22" s="3">
        <f>AVERAGE(I22:K22)</f>
        <v>2.133333333333334E-2</v>
      </c>
      <c r="M22" s="4">
        <f>_xlfn.STDEV.S(I22:K22)/SQRT(3)</f>
        <v>5.3644923131437013E-3</v>
      </c>
      <c r="N22" s="45">
        <v>5.0000000000000001E-3</v>
      </c>
      <c r="O22" s="1">
        <f>I22*(1/N22)*'Standard curve for alcian blue'!$B$21</f>
        <v>1094.33962264151</v>
      </c>
      <c r="P22" s="1">
        <f>J22*(1/N22)*'Standard curve for alcian blue'!$B$21</f>
        <v>415.09433962264137</v>
      </c>
      <c r="Q22" s="1">
        <f>K22*(1/N22)*'Standard curve for alcian blue'!$B$21</f>
        <v>905.6603773584909</v>
      </c>
      <c r="R22" s="59">
        <f>AVERAGE(O22:Q22)</f>
        <v>805.03144654088067</v>
      </c>
      <c r="S22" s="2">
        <f>_xlfn.STDEV.S(O22:Q22)/SQRT(3)</f>
        <v>202.43367219410194</v>
      </c>
    </row>
    <row r="23" spans="1:19" ht="15">
      <c r="A23" s="14" t="s">
        <v>24</v>
      </c>
      <c r="B23" s="3">
        <v>4.7E-2</v>
      </c>
      <c r="C23" s="3">
        <v>4.1000000000000002E-2</v>
      </c>
      <c r="D23" s="3">
        <v>4.2999999999999997E-2</v>
      </c>
      <c r="E23">
        <v>2</v>
      </c>
      <c r="F23" s="42">
        <f>B23*E23</f>
        <v>9.4E-2</v>
      </c>
      <c r="G23" s="42">
        <f>C23*E23</f>
        <v>8.2000000000000003E-2</v>
      </c>
      <c r="H23" s="4">
        <f>D23*E23</f>
        <v>8.5999999999999993E-2</v>
      </c>
      <c r="I23" s="3">
        <f>F23-B21</f>
        <v>-1.7000000000000001E-2</v>
      </c>
      <c r="J23" s="3">
        <f>G23-C21</f>
        <v>-3.5000000000000003E-2</v>
      </c>
      <c r="K23" s="3">
        <f>H23-D21</f>
        <v>-2.2000000000000006E-2</v>
      </c>
      <c r="L23" s="3">
        <f>AVERAGE(I23:K23)</f>
        <v>-2.466666666666667E-2</v>
      </c>
      <c r="M23" s="4">
        <f>_xlfn.STDEV.S(I23:K23)/SQRT(3)</f>
        <v>5.3644923131436944E-3</v>
      </c>
      <c r="N23" s="45">
        <v>3.0000000000000001E-3</v>
      </c>
      <c r="O23" s="1">
        <f>I23*(1/N23)*'Standard curve for alcian blue'!$B$21</f>
        <v>-1069.182389937107</v>
      </c>
      <c r="P23" s="1">
        <f>J23*(1/N23)*'Standard curve for alcian blue'!$B$21</f>
        <v>-2201.2578616352203</v>
      </c>
      <c r="Q23" s="1">
        <f>K23*(1/N23)*'Standard curve for alcian blue'!$B$21</f>
        <v>-1383.6477987421388</v>
      </c>
      <c r="R23" s="59">
        <f>AVERAGE(O23:Q23)</f>
        <v>-1551.3626834381555</v>
      </c>
      <c r="S23" s="2">
        <f>_xlfn.STDEV.S(O23:Q23)/SQRT(3)</f>
        <v>337.389453656836</v>
      </c>
    </row>
    <row r="24" spans="1:19" ht="15">
      <c r="A24" s="14" t="s">
        <v>23</v>
      </c>
      <c r="B24" s="3">
        <v>5.1999999999999998E-2</v>
      </c>
      <c r="C24" s="3">
        <v>4.2000000000000003E-2</v>
      </c>
      <c r="D24" s="3">
        <v>4.5999999999999999E-2</v>
      </c>
      <c r="E24">
        <v>2</v>
      </c>
      <c r="F24" s="42">
        <f>B24*E24</f>
        <v>0.104</v>
      </c>
      <c r="G24" s="42">
        <f>C24*E24</f>
        <v>8.4000000000000005E-2</v>
      </c>
      <c r="H24" s="4">
        <f>D24*E24</f>
        <v>9.1999999999999998E-2</v>
      </c>
      <c r="I24" s="3">
        <f>F24-B21</f>
        <v>-7.0000000000000062E-3</v>
      </c>
      <c r="J24" s="3">
        <f>G24-C21</f>
        <v>-3.3000000000000002E-2</v>
      </c>
      <c r="K24" s="3">
        <f>H24-D21</f>
        <v>-1.6E-2</v>
      </c>
      <c r="L24" s="3">
        <f>AVERAGE(I24:K24)</f>
        <v>-1.8666666666666668E-2</v>
      </c>
      <c r="M24" s="4">
        <f>_xlfn.STDEV.S(I24:K24)/SQRT(3)</f>
        <v>7.6230644173528447E-3</v>
      </c>
      <c r="N24" s="45">
        <v>3.0000000000000001E-3</v>
      </c>
      <c r="O24" s="1">
        <f>I24*(1/N24)*'Standard curve for alcian blue'!$B$21</f>
        <v>-440.25157232704441</v>
      </c>
      <c r="P24" s="1">
        <f>J24*(1/N24)*'Standard curve for alcian blue'!$B$21</f>
        <v>-2075.4716981132078</v>
      </c>
      <c r="Q24" s="1">
        <f>K24*(1/N24)*'Standard curve for alcian blue'!$B$21</f>
        <v>-1006.2893081761006</v>
      </c>
      <c r="R24" s="59">
        <f t="shared" ref="R24" si="6">AVERAGE(O24:Q24)</f>
        <v>-1174.0041928721175</v>
      </c>
      <c r="S24" s="2">
        <f t="shared" ref="S24" si="7">_xlfn.STDEV.S(O24:Q24)/SQRT(3)</f>
        <v>479.4380136699906</v>
      </c>
    </row>
    <row r="25" spans="1:19" ht="15">
      <c r="A25" s="14" t="s">
        <v>53</v>
      </c>
      <c r="B25" s="3">
        <v>5.0500000000000003E-2</v>
      </c>
      <c r="C25" s="3">
        <v>5.8999999999999997E-2</v>
      </c>
      <c r="D25" s="3">
        <v>5.6000000000000001E-2</v>
      </c>
      <c r="E25">
        <v>1</v>
      </c>
      <c r="F25" s="42">
        <f>B25*E25</f>
        <v>5.0500000000000003E-2</v>
      </c>
      <c r="G25" s="42">
        <f>C25*E25</f>
        <v>5.8999999999999997E-2</v>
      </c>
      <c r="H25" s="4">
        <f>D25*E25</f>
        <v>5.6000000000000001E-2</v>
      </c>
      <c r="I25" s="3">
        <f>F25-B21</f>
        <v>-6.0499999999999998E-2</v>
      </c>
      <c r="J25" s="3">
        <f>G25-C21</f>
        <v>-5.800000000000001E-2</v>
      </c>
      <c r="K25" s="3">
        <f>H25-D21</f>
        <v>-5.1999999999999998E-2</v>
      </c>
      <c r="L25" s="3">
        <f>AVERAGE(I25:K25)</f>
        <v>-5.683333333333334E-2</v>
      </c>
      <c r="M25" s="4">
        <f>_xlfn.STDEV.S(I25:K25)/SQRT(3)</f>
        <v>2.5221243250702604E-3</v>
      </c>
      <c r="N25" s="45"/>
      <c r="O25" s="1"/>
      <c r="P25" s="1"/>
      <c r="Q25" s="1"/>
      <c r="R25" s="59"/>
      <c r="S25" s="2"/>
    </row>
    <row r="26" spans="1:19" ht="15">
      <c r="A26" s="14"/>
      <c r="B26" s="3"/>
      <c r="C26" s="3"/>
      <c r="D26" s="3"/>
      <c r="F26" s="42"/>
      <c r="G26" s="42"/>
      <c r="H26" s="4"/>
      <c r="I26" s="3"/>
      <c r="J26" s="3"/>
      <c r="K26" s="3"/>
      <c r="L26" s="3"/>
      <c r="M26" s="4"/>
      <c r="N26" s="45"/>
      <c r="O26" s="1"/>
      <c r="P26" s="1"/>
      <c r="Q26" s="1"/>
      <c r="R26" s="59"/>
      <c r="S26" s="2"/>
    </row>
    <row r="27" spans="1:19" ht="15">
      <c r="A27" s="14" t="s">
        <v>52</v>
      </c>
      <c r="B27" s="3">
        <v>5.8999999999999997E-2</v>
      </c>
      <c r="C27" s="3">
        <v>5.7000000000000002E-2</v>
      </c>
      <c r="D27" s="3">
        <v>6.4000000000000001E-2</v>
      </c>
      <c r="F27" s="42"/>
      <c r="G27" s="42"/>
      <c r="H27" s="4"/>
      <c r="I27" s="3"/>
      <c r="J27" s="3"/>
      <c r="K27" s="3"/>
      <c r="L27" s="3"/>
      <c r="M27" s="4"/>
      <c r="N27" s="45"/>
      <c r="O27" s="1"/>
      <c r="P27" s="1"/>
      <c r="Q27" s="1"/>
      <c r="R27" s="59"/>
      <c r="S27" s="2"/>
    </row>
    <row r="28" spans="1:19" ht="15">
      <c r="A28" s="14" t="s">
        <v>7</v>
      </c>
      <c r="B28" s="3">
        <v>7.0499999999999993E-2</v>
      </c>
      <c r="C28" s="3">
        <v>7.5999999999999998E-2</v>
      </c>
      <c r="D28" s="3">
        <v>7.1499999999999994E-2</v>
      </c>
      <c r="E28">
        <v>2</v>
      </c>
      <c r="F28" s="42">
        <f>B28*E28</f>
        <v>0.14099999999999999</v>
      </c>
      <c r="G28" s="42">
        <f>C28*E28</f>
        <v>0.152</v>
      </c>
      <c r="H28" s="4">
        <f>D28*E28</f>
        <v>0.14299999999999999</v>
      </c>
      <c r="I28" s="3">
        <f>F28-B27</f>
        <v>8.199999999999999E-2</v>
      </c>
      <c r="J28" s="3">
        <f>G28-C27</f>
        <v>9.5000000000000001E-2</v>
      </c>
      <c r="K28" s="3">
        <f>H28-D27</f>
        <v>7.8999999999999987E-2</v>
      </c>
      <c r="L28" s="3">
        <f>AVERAGE(I28:K28)</f>
        <v>8.533333333333333E-2</v>
      </c>
      <c r="M28" s="4">
        <f>_xlfn.STDEV.S(I28:K28)/SQRT(3)</f>
        <v>4.9103066208854166E-3</v>
      </c>
      <c r="N28" s="45">
        <v>5.0000000000000001E-3</v>
      </c>
      <c r="O28" s="1">
        <f>I28*(1/N28)*'Standard curve for alcian blue'!$B$21</f>
        <v>3094.3396226415093</v>
      </c>
      <c r="P28" s="1">
        <f>J28*(1/N28)*'Standard curve for alcian blue'!$B$21</f>
        <v>3584.9056603773588</v>
      </c>
      <c r="Q28" s="1">
        <f>K28*(1/N28)*'Standard curve for alcian blue'!$B$21</f>
        <v>2981.1320754716976</v>
      </c>
      <c r="R28" s="59">
        <f>AVERAGE(O28:Q28)</f>
        <v>3220.1257861635222</v>
      </c>
      <c r="S28" s="2">
        <f>_xlfn.STDEV.S(O28:Q28)/SQRT(3)</f>
        <v>185.29458946737427</v>
      </c>
    </row>
    <row r="29" spans="1:19" ht="15">
      <c r="A29" s="14" t="s">
        <v>25</v>
      </c>
      <c r="B29" s="3">
        <v>6.8500000000000061E-2</v>
      </c>
      <c r="C29" s="3">
        <v>6.1000000000000047E-2</v>
      </c>
      <c r="D29" s="3">
        <v>6.3499999999999945E-2</v>
      </c>
      <c r="E29">
        <v>2</v>
      </c>
      <c r="F29" s="42">
        <f>B29*E29</f>
        <v>0.13700000000000012</v>
      </c>
      <c r="G29" s="42">
        <f>C29*E29</f>
        <v>0.12200000000000009</v>
      </c>
      <c r="H29" s="4">
        <f>D29*E29</f>
        <v>0.12699999999999989</v>
      </c>
      <c r="I29" s="3">
        <f>F29-B27</f>
        <v>7.8000000000000125E-2</v>
      </c>
      <c r="J29" s="3">
        <f>G29-C27</f>
        <v>6.5000000000000085E-2</v>
      </c>
      <c r="K29" s="3">
        <f>H29-D27</f>
        <v>6.2999999999999889E-2</v>
      </c>
      <c r="L29" s="3">
        <f>AVERAGE(I29:K29)</f>
        <v>6.8666666666666695E-2</v>
      </c>
      <c r="M29" s="4">
        <f>_xlfn.STDEV.S(I29:K29)/SQRT(3)</f>
        <v>4.7022453265553477E-3</v>
      </c>
      <c r="N29" s="45">
        <v>3.0000000000000001E-3</v>
      </c>
      <c r="O29" s="1">
        <f>I29*(1/N29)*'Standard curve for alcian blue'!$B$21</f>
        <v>4905.6603773584984</v>
      </c>
      <c r="P29" s="1">
        <f>J29*(1/N29)*'Standard curve for alcian blue'!$B$21</f>
        <v>4088.050314465414</v>
      </c>
      <c r="Q29" s="1">
        <f>K29*(1/N29)*'Standard curve for alcian blue'!$B$21</f>
        <v>3962.2641509433888</v>
      </c>
      <c r="R29" s="59">
        <f>AVERAGE(O29:Q29)</f>
        <v>4318.6582809224337</v>
      </c>
      <c r="S29" s="2">
        <f>_xlfn.STDEV.S(O29:Q29)/SQRT(3)</f>
        <v>295.73869978335529</v>
      </c>
    </row>
    <row r="30" spans="1:19" ht="15">
      <c r="A30" s="14" t="s">
        <v>22</v>
      </c>
      <c r="B30" s="3">
        <v>4.7E-2</v>
      </c>
      <c r="C30" s="3">
        <v>6.8500000000000005E-2</v>
      </c>
      <c r="D30" s="3">
        <v>5.8999999999999997E-2</v>
      </c>
      <c r="E30">
        <v>2</v>
      </c>
      <c r="F30" s="42">
        <f>B30*E30</f>
        <v>9.4E-2</v>
      </c>
      <c r="G30" s="42">
        <f>C30*E30</f>
        <v>0.13700000000000001</v>
      </c>
      <c r="H30" s="4">
        <f>D30*E30</f>
        <v>0.11799999999999999</v>
      </c>
      <c r="I30" s="3">
        <f>F30-B27</f>
        <v>3.5000000000000003E-2</v>
      </c>
      <c r="J30" s="3">
        <f>G30-C27</f>
        <v>8.0000000000000016E-2</v>
      </c>
      <c r="K30" s="3">
        <f>H30-D27</f>
        <v>5.3999999999999992E-2</v>
      </c>
      <c r="L30" s="3">
        <f>AVERAGE(I30:K30)</f>
        <v>5.6333333333333339E-2</v>
      </c>
      <c r="M30" s="4">
        <f>_xlfn.STDEV.S(I30:K30)/SQRT(3)</f>
        <v>1.3042665031009244E-2</v>
      </c>
      <c r="N30" s="45">
        <v>3.0000000000000001E-3</v>
      </c>
      <c r="O30" s="1">
        <f>I30*(1/N30)*'Standard curve for alcian blue'!$B$21</f>
        <v>2201.2578616352203</v>
      </c>
      <c r="P30" s="1">
        <f>J30*(1/N30)*'Standard curve for alcian blue'!$B$21</f>
        <v>5031.4465408805045</v>
      </c>
      <c r="Q30" s="1">
        <f>K30*(1/N30)*'Standard curve for alcian blue'!$B$21</f>
        <v>3396.2264150943392</v>
      </c>
      <c r="R30" s="59">
        <f t="shared" ref="R30:R31" si="8">AVERAGE(O30:Q30)</f>
        <v>3542.9769392033545</v>
      </c>
      <c r="S30" s="2">
        <f t="shared" ref="S30:S31" si="9">_xlfn.STDEV.S(O30:Q30)/SQRT(3)</f>
        <v>820.29339817668154</v>
      </c>
    </row>
    <row r="31" spans="1:19" ht="15">
      <c r="A31" s="14" t="s">
        <v>13</v>
      </c>
      <c r="B31" s="3">
        <v>5.2499999999999998E-2</v>
      </c>
      <c r="C31" s="3">
        <v>5.8999999999999997E-2</v>
      </c>
      <c r="D31" s="3">
        <v>5.7000000000000002E-2</v>
      </c>
      <c r="E31">
        <v>2</v>
      </c>
      <c r="F31" s="42">
        <f>B31*E31</f>
        <v>0.105</v>
      </c>
      <c r="G31" s="42">
        <f>C31*E31</f>
        <v>0.11799999999999999</v>
      </c>
      <c r="H31" s="4">
        <f>D31*E31</f>
        <v>0.114</v>
      </c>
      <c r="I31" s="3">
        <f>F31-B27</f>
        <v>4.5999999999999999E-2</v>
      </c>
      <c r="J31" s="3">
        <f>G31-C27</f>
        <v>6.0999999999999992E-2</v>
      </c>
      <c r="K31" s="3">
        <f>H31-D27</f>
        <v>0.05</v>
      </c>
      <c r="L31" s="3">
        <f>AVERAGE(I31:K31)</f>
        <v>5.2333333333333322E-2</v>
      </c>
      <c r="M31" s="4">
        <f>_xlfn.STDEV.S(I31:K31)/SQRT(3)</f>
        <v>4.484541349024599E-3</v>
      </c>
      <c r="N31" s="45">
        <v>3.0000000000000001E-3</v>
      </c>
      <c r="O31" s="1">
        <f>I31*(1/N31)*'Standard curve for alcian blue'!$B$21</f>
        <v>2893.0817610062891</v>
      </c>
      <c r="P31" s="1">
        <f>J31*(1/N31)*'Standard curve for alcian blue'!$B$21</f>
        <v>3836.4779874213827</v>
      </c>
      <c r="Q31" s="1">
        <f>K31*(1/N31)*'Standard curve for alcian blue'!$B$21</f>
        <v>3144.6540880503148</v>
      </c>
      <c r="R31" s="59">
        <f t="shared" si="8"/>
        <v>3291.4046121593287</v>
      </c>
      <c r="S31" s="2">
        <f t="shared" si="9"/>
        <v>282.04662572481777</v>
      </c>
    </row>
    <row r="32" spans="1:19" ht="15">
      <c r="A32" s="14" t="s">
        <v>53</v>
      </c>
      <c r="B32" s="3">
        <v>5.0999999999999997E-2</v>
      </c>
      <c r="C32" s="3">
        <v>5.1499999999999997E-2</v>
      </c>
      <c r="D32" s="3">
        <v>5.0500000000000003E-2</v>
      </c>
      <c r="E32">
        <v>1</v>
      </c>
      <c r="F32" s="42">
        <f>B32*E32</f>
        <v>5.0999999999999997E-2</v>
      </c>
      <c r="G32" s="42">
        <f>C32*E32</f>
        <v>5.1499999999999997E-2</v>
      </c>
      <c r="H32" s="4">
        <f>D32*E32</f>
        <v>5.0500000000000003E-2</v>
      </c>
      <c r="I32" s="3">
        <f>F32-B27</f>
        <v>-8.0000000000000002E-3</v>
      </c>
      <c r="J32" s="3">
        <f>G32-C27</f>
        <v>-5.5000000000000049E-3</v>
      </c>
      <c r="K32" s="3">
        <f>H32-D27</f>
        <v>-1.3499999999999998E-2</v>
      </c>
      <c r="L32" s="3">
        <f>AVERAGE(I32:K32)</f>
        <v>-9.0000000000000011E-3</v>
      </c>
      <c r="M32" s="4">
        <f>_xlfn.STDEV.S(I32:K32)/SQRT(3)</f>
        <v>2.3629078131263029E-3</v>
      </c>
      <c r="N32" s="45"/>
      <c r="O32" s="1"/>
      <c r="P32" s="1"/>
      <c r="Q32" s="1"/>
      <c r="R32" s="59"/>
      <c r="S32" s="2"/>
    </row>
    <row r="33" spans="1:19" ht="15">
      <c r="A33" s="14"/>
      <c r="B33" s="3"/>
      <c r="C33" s="3"/>
      <c r="D33" s="3"/>
      <c r="F33" s="42"/>
      <c r="G33" s="42"/>
      <c r="H33" s="4"/>
      <c r="I33" s="3"/>
      <c r="J33" s="3"/>
      <c r="K33" s="3"/>
      <c r="L33" s="3"/>
      <c r="M33" s="4"/>
      <c r="N33" s="45"/>
      <c r="O33" s="1"/>
      <c r="P33" s="1"/>
      <c r="Q33" s="1"/>
      <c r="R33" s="59"/>
      <c r="S33" s="2"/>
    </row>
    <row r="34" spans="1:19" ht="15">
      <c r="A34" s="14" t="s">
        <v>54</v>
      </c>
      <c r="B34" s="3">
        <v>0.03</v>
      </c>
      <c r="C34" s="3">
        <v>3.4000000000000002E-2</v>
      </c>
      <c r="D34" s="3">
        <v>3.9E-2</v>
      </c>
      <c r="F34" s="42"/>
      <c r="G34" s="42"/>
      <c r="H34" s="4"/>
      <c r="I34" s="3"/>
      <c r="J34" s="3"/>
      <c r="K34" s="3"/>
      <c r="L34" s="3"/>
      <c r="M34" s="4"/>
      <c r="N34" s="45"/>
      <c r="O34" s="1"/>
      <c r="P34" s="1"/>
      <c r="Q34" s="1"/>
      <c r="R34" s="59"/>
      <c r="S34" s="2"/>
    </row>
    <row r="35" spans="1:19" ht="15">
      <c r="A35" s="14" t="s">
        <v>7</v>
      </c>
      <c r="B35" s="3">
        <v>5.2999999999999999E-2</v>
      </c>
      <c r="C35" s="3">
        <v>5.0250000000000003E-2</v>
      </c>
      <c r="D35" s="3">
        <v>4.9500000000000002E-2</v>
      </c>
      <c r="E35">
        <v>4</v>
      </c>
      <c r="F35" s="42">
        <f>B35*E35</f>
        <v>0.21199999999999999</v>
      </c>
      <c r="G35" s="42">
        <f>C35*E35</f>
        <v>0.20100000000000001</v>
      </c>
      <c r="H35" s="4">
        <f>D35*E35</f>
        <v>0.19800000000000001</v>
      </c>
      <c r="I35" s="3">
        <f>F35-B34</f>
        <v>0.182</v>
      </c>
      <c r="J35" s="3">
        <f>G35-C34</f>
        <v>0.16700000000000001</v>
      </c>
      <c r="K35" s="3">
        <f>H35-D34</f>
        <v>0.159</v>
      </c>
      <c r="L35" s="3">
        <f>AVERAGE(I35:K35)</f>
        <v>0.16933333333333334</v>
      </c>
      <c r="M35" s="4">
        <f>_xlfn.STDEV.S(I35:K35)/SQRT(3)</f>
        <v>6.7412494720522258E-3</v>
      </c>
      <c r="N35" s="45">
        <v>5.0000000000000001E-3</v>
      </c>
      <c r="O35" s="1">
        <f>I35*(1/N35)*'Standard curve for alcian blue'!$B$21</f>
        <v>6867.9245283018863</v>
      </c>
      <c r="P35" s="1">
        <f>J35*(1/N35)*'Standard curve for alcian blue'!$B$21</f>
        <v>6301.8867924528304</v>
      </c>
      <c r="Q35" s="1">
        <f>K35*(1/N35)*'Standard curve for alcian blue'!$B$21</f>
        <v>6000</v>
      </c>
      <c r="R35" s="59">
        <f>AVERAGE(O35:Q35)</f>
        <v>6389.9371069182389</v>
      </c>
      <c r="S35" s="2">
        <f>_xlfn.STDEV.S(O35:Q35)/SQRT(3)</f>
        <v>254.38677253027259</v>
      </c>
    </row>
    <row r="36" spans="1:19" ht="15">
      <c r="A36" s="14" t="s">
        <v>11</v>
      </c>
      <c r="B36" s="3">
        <v>3.3750000000000002E-2</v>
      </c>
      <c r="C36" s="3">
        <v>4.65E-2</v>
      </c>
      <c r="D36" s="3">
        <v>3.5749999999999997E-2</v>
      </c>
      <c r="E36">
        <v>4</v>
      </c>
      <c r="F36" s="42">
        <f>B36*E36</f>
        <v>0.13500000000000001</v>
      </c>
      <c r="G36" s="42">
        <f>C36*E36</f>
        <v>0.186</v>
      </c>
      <c r="H36" s="4">
        <f>D36*E36</f>
        <v>0.14299999999999999</v>
      </c>
      <c r="I36" s="3">
        <f>F36-B34</f>
        <v>0.10500000000000001</v>
      </c>
      <c r="J36" s="3">
        <f>G36-C34</f>
        <v>0.152</v>
      </c>
      <c r="K36" s="3">
        <f>H36-D34</f>
        <v>0.10399999999999998</v>
      </c>
      <c r="L36" s="3">
        <f>AVERAGE(I36:K36)</f>
        <v>0.12033333333333333</v>
      </c>
      <c r="M36" s="4">
        <f>_xlfn.STDEV.S(I36:K36)/SQRT(3)</f>
        <v>1.5835964693626279E-2</v>
      </c>
      <c r="N36" s="45">
        <v>3.0000000000000001E-3</v>
      </c>
      <c r="O36" s="1">
        <f>I36*(1/N36)*'Standard curve for alcian blue'!$B$21</f>
        <v>6603.7735849056608</v>
      </c>
      <c r="P36" s="1">
        <f>J36*(1/N36)*'Standard curve for alcian blue'!$B$21</f>
        <v>9559.7484276729556</v>
      </c>
      <c r="Q36" s="1">
        <f>K36*(1/N36)*'Standard curve for alcian blue'!$B$21</f>
        <v>6540.8805031446527</v>
      </c>
      <c r="R36" s="59">
        <f>AVERAGE(O36:Q36)</f>
        <v>7568.1341719077564</v>
      </c>
      <c r="S36" s="2">
        <f>_xlfn.STDEV.S(O36:Q36)/SQRT(3)</f>
        <v>995.97262224064878</v>
      </c>
    </row>
    <row r="37" spans="1:19" ht="15">
      <c r="A37" s="14" t="s">
        <v>10</v>
      </c>
      <c r="B37" s="3">
        <v>7.6499999999999999E-2</v>
      </c>
      <c r="C37" s="3">
        <v>6.1249999999999999E-2</v>
      </c>
      <c r="D37" s="3">
        <v>5.7000000000000002E-2</v>
      </c>
      <c r="E37">
        <v>4</v>
      </c>
      <c r="F37" s="42">
        <f>B37*E37</f>
        <v>0.30599999999999999</v>
      </c>
      <c r="G37" s="42">
        <f>C37*E37</f>
        <v>0.245</v>
      </c>
      <c r="H37" s="4">
        <f>D37*E37</f>
        <v>0.22800000000000001</v>
      </c>
      <c r="I37" s="3">
        <f>F37-B34</f>
        <v>0.27600000000000002</v>
      </c>
      <c r="J37" s="3">
        <f>G37-C34</f>
        <v>0.21099999999999999</v>
      </c>
      <c r="K37" s="3">
        <f>H37-D34</f>
        <v>0.189</v>
      </c>
      <c r="L37" s="3">
        <f>AVERAGE(I37:K37)</f>
        <v>0.2253333333333333</v>
      </c>
      <c r="M37" s="4">
        <f>_xlfn.STDEV.S(I37:K37)/SQRT(3)</f>
        <v>2.6117256959931966E-2</v>
      </c>
      <c r="N37" s="45">
        <v>5.0000000000000001E-3</v>
      </c>
      <c r="O37" s="1">
        <f>I37*(1/N37)*'Standard curve for alcian blue'!$B$21</f>
        <v>10415.094339622643</v>
      </c>
      <c r="P37" s="1">
        <f>J37*(1/N37)*'Standard curve for alcian blue'!$B$21</f>
        <v>7962.2641509433952</v>
      </c>
      <c r="Q37" s="1">
        <f>K37*(1/N37)*'Standard curve for alcian blue'!$B$21</f>
        <v>7132.0754716981128</v>
      </c>
      <c r="R37" s="59">
        <f t="shared" ref="R37:R38" si="10">AVERAGE(O37:Q37)</f>
        <v>8503.1446540880515</v>
      </c>
      <c r="S37" s="2">
        <f t="shared" ref="S37:S38" si="11">_xlfn.STDEV.S(O37:Q37)/SQRT(3)</f>
        <v>985.55686641252362</v>
      </c>
    </row>
    <row r="38" spans="1:19" ht="15">
      <c r="A38" s="14" t="s">
        <v>18</v>
      </c>
      <c r="B38" s="3">
        <v>6.3750000000000001E-2</v>
      </c>
      <c r="C38" s="3">
        <v>5.5750000000000001E-2</v>
      </c>
      <c r="D38" s="3">
        <v>6.6000000000000003E-2</v>
      </c>
      <c r="E38">
        <v>4</v>
      </c>
      <c r="F38" s="42">
        <f>B38*E38</f>
        <v>0.255</v>
      </c>
      <c r="G38" s="42">
        <f>C38*E38</f>
        <v>0.223</v>
      </c>
      <c r="H38" s="4">
        <f>D38*E38</f>
        <v>0.26400000000000001</v>
      </c>
      <c r="I38" s="3">
        <f>F38-B34</f>
        <v>0.22500000000000001</v>
      </c>
      <c r="J38" s="3">
        <f>G38-C34</f>
        <v>0.189</v>
      </c>
      <c r="K38" s="3">
        <f>H38-D34</f>
        <v>0.22500000000000001</v>
      </c>
      <c r="L38" s="3">
        <f>AVERAGE(I38:K38)</f>
        <v>0.21299999999999999</v>
      </c>
      <c r="M38" s="4">
        <f>_xlfn.STDEV.S(I38:K38)/SQRT(3)</f>
        <v>1.2000000000000002E-2</v>
      </c>
      <c r="N38" s="45">
        <v>5.0000000000000001E-3</v>
      </c>
      <c r="O38" s="1">
        <f>I38*(1/N38)*'Standard curve for alcian blue'!$B$21</f>
        <v>8490.566037735849</v>
      </c>
      <c r="P38" s="1">
        <f>J38*(1/N38)*'Standard curve for alcian blue'!$B$21</f>
        <v>7132.0754716981128</v>
      </c>
      <c r="Q38" s="1">
        <f>K38*(1/N38)*'Standard curve for alcian blue'!$B$21</f>
        <v>8490.566037735849</v>
      </c>
      <c r="R38" s="59">
        <f t="shared" si="10"/>
        <v>8037.7358490566039</v>
      </c>
      <c r="S38" s="2">
        <f t="shared" si="11"/>
        <v>452.83018867924545</v>
      </c>
    </row>
    <row r="39" spans="1:19" ht="15">
      <c r="A39" s="14" t="s">
        <v>53</v>
      </c>
      <c r="B39" s="3">
        <v>5.1999999999999998E-2</v>
      </c>
      <c r="C39" s="3">
        <v>5.8500000000000003E-2</v>
      </c>
      <c r="D39" s="3">
        <v>5.2999999999999999E-2</v>
      </c>
      <c r="E39">
        <v>1</v>
      </c>
      <c r="F39" s="42">
        <f>B39*E39</f>
        <v>5.1999999999999998E-2</v>
      </c>
      <c r="G39" s="42">
        <f>C39*E39</f>
        <v>5.8500000000000003E-2</v>
      </c>
      <c r="H39" s="4">
        <f>D39*E39</f>
        <v>5.2999999999999999E-2</v>
      </c>
      <c r="I39" s="3">
        <f>F39-B32</f>
        <v>1.0000000000000009E-3</v>
      </c>
      <c r="J39" s="3">
        <f>G39-C32</f>
        <v>7.0000000000000062E-3</v>
      </c>
      <c r="K39" s="3">
        <f>H39-D35</f>
        <v>3.4999999999999962E-3</v>
      </c>
      <c r="L39" s="3">
        <f>AVERAGE(I39:K39)</f>
        <v>3.8333333333333344E-3</v>
      </c>
      <c r="M39" s="4">
        <f>_xlfn.STDEV.S(I39:K39)/SQRT(3)</f>
        <v>1.7400510848184269E-3</v>
      </c>
      <c r="N39" s="45"/>
      <c r="O39" s="1"/>
      <c r="P39" s="1"/>
      <c r="Q39" s="1"/>
      <c r="R39" s="59"/>
      <c r="S39" s="2"/>
    </row>
    <row r="40" spans="1:19" ht="15">
      <c r="A40" s="14"/>
      <c r="B40" s="3"/>
      <c r="C40" s="3"/>
      <c r="D40" s="3"/>
      <c r="F40" s="42"/>
      <c r="G40" s="42"/>
      <c r="H40" s="4"/>
      <c r="I40" s="3"/>
      <c r="J40" s="3"/>
      <c r="K40" s="3"/>
      <c r="L40" s="3"/>
      <c r="M40" s="4"/>
      <c r="N40" s="45"/>
      <c r="O40" s="1"/>
      <c r="P40" s="1"/>
      <c r="Q40" s="1"/>
      <c r="R40" s="59"/>
      <c r="S40" s="2"/>
    </row>
    <row r="41" spans="1:19" ht="15">
      <c r="A41" s="14" t="s">
        <v>52</v>
      </c>
      <c r="B41" s="3">
        <v>2.3E-2</v>
      </c>
      <c r="C41" s="3">
        <v>2.9000000000000001E-2</v>
      </c>
      <c r="D41" s="3">
        <v>3.3000000000000002E-2</v>
      </c>
      <c r="F41" s="42"/>
      <c r="G41" s="42"/>
      <c r="H41" s="4"/>
      <c r="I41" s="3"/>
      <c r="J41" s="3"/>
      <c r="K41" s="3"/>
      <c r="L41" s="3"/>
      <c r="M41" s="4"/>
      <c r="N41" s="45"/>
      <c r="O41" s="1"/>
      <c r="P41" s="1"/>
      <c r="Q41" s="1"/>
      <c r="R41" s="59"/>
      <c r="S41" s="2"/>
    </row>
    <row r="42" spans="1:19" ht="15">
      <c r="A42" s="14" t="s">
        <v>7</v>
      </c>
      <c r="B42" s="3">
        <v>1.4500000000000001E-2</v>
      </c>
      <c r="C42" s="3">
        <v>3.0499999999999999E-2</v>
      </c>
      <c r="D42" s="3">
        <v>1.4999999999999999E-2</v>
      </c>
      <c r="E42">
        <v>2</v>
      </c>
      <c r="F42" s="42">
        <f>B42*E42</f>
        <v>2.9000000000000001E-2</v>
      </c>
      <c r="G42" s="42">
        <f>C42*E42</f>
        <v>6.0999999999999999E-2</v>
      </c>
      <c r="H42" s="4">
        <f>D42*E42</f>
        <v>0.03</v>
      </c>
      <c r="I42" s="3">
        <f>F42-B41</f>
        <v>6.0000000000000019E-3</v>
      </c>
      <c r="J42" s="3">
        <f>G42-C41</f>
        <v>3.2000000000000001E-2</v>
      </c>
      <c r="K42" s="3">
        <f>H42-D41</f>
        <v>-3.0000000000000027E-3</v>
      </c>
      <c r="L42" s="3">
        <f>AVERAGE(I42:K42)</f>
        <v>1.1666666666666667E-2</v>
      </c>
      <c r="M42" s="4">
        <f>_xlfn.STDEV.S(I42:K42)/SQRT(3)</f>
        <v>1.0493384159131463E-2</v>
      </c>
      <c r="N42" s="45">
        <v>5.0000000000000001E-3</v>
      </c>
      <c r="O42" s="1">
        <f>I42*(1/N42)*'Standard curve for alcian blue'!$B$21</f>
        <v>226.41509433962273</v>
      </c>
      <c r="P42" s="1">
        <f>J42*(1/N42)*'Standard curve for alcian blue'!$B$21</f>
        <v>1207.5471698113208</v>
      </c>
      <c r="Q42" s="1">
        <f>K42*(1/N42)*'Standard curve for alcian blue'!$B$21</f>
        <v>-113.20754716981142</v>
      </c>
      <c r="R42" s="59">
        <f>AVERAGE(O42:Q42)</f>
        <v>440.25157232704402</v>
      </c>
      <c r="S42" s="2">
        <f>_xlfn.STDEV.S(O42:Q42)/SQRT(3)</f>
        <v>395.97676072194201</v>
      </c>
    </row>
    <row r="43" spans="1:19" ht="15">
      <c r="A43" s="14" t="s">
        <v>8</v>
      </c>
      <c r="B43" s="3">
        <v>7.8E-2</v>
      </c>
      <c r="C43" s="3">
        <v>7.0000000000000007E-2</v>
      </c>
      <c r="D43" s="3">
        <v>5.1999999999999998E-2</v>
      </c>
      <c r="E43">
        <v>2</v>
      </c>
      <c r="F43" s="42">
        <f>B43*E43</f>
        <v>0.156</v>
      </c>
      <c r="G43" s="42">
        <f>C43*E43</f>
        <v>0.14000000000000001</v>
      </c>
      <c r="H43" s="4">
        <f>D43*E43</f>
        <v>0.104</v>
      </c>
      <c r="I43" s="3">
        <f>F43-B41</f>
        <v>0.13300000000000001</v>
      </c>
      <c r="J43" s="3">
        <f>G43-C41</f>
        <v>0.11100000000000002</v>
      </c>
      <c r="K43" s="3">
        <f>H43-D41</f>
        <v>7.0999999999999994E-2</v>
      </c>
      <c r="L43" s="3">
        <f>AVERAGE(I43:K43)</f>
        <v>0.105</v>
      </c>
      <c r="M43" s="4">
        <f>_xlfn.STDEV.S(I43:K43)/SQRT(3)</f>
        <v>1.8147543451754958E-2</v>
      </c>
      <c r="N43" s="45">
        <v>5.0000000000000001E-3</v>
      </c>
      <c r="O43" s="1">
        <f>I43*(1/N43)*'Standard curve for alcian blue'!$B$21</f>
        <v>5018.867924528302</v>
      </c>
      <c r="P43" s="1">
        <f>J43*(1/N43)*'Standard curve for alcian blue'!$B$21</f>
        <v>4188.6792452830196</v>
      </c>
      <c r="Q43" s="1">
        <f>K43*(1/N43)*'Standard curve for alcian blue'!$B$21</f>
        <v>2679.2452830188677</v>
      </c>
      <c r="R43" s="59">
        <f>AVERAGE(O43:Q43)</f>
        <v>3962.2641509433961</v>
      </c>
      <c r="S43" s="2">
        <f>_xlfn.STDEV.S(O43:Q43)/SQRT(3)</f>
        <v>684.81296044358385</v>
      </c>
    </row>
    <row r="44" spans="1:19" ht="15">
      <c r="A44" s="14" t="s">
        <v>58</v>
      </c>
      <c r="B44" s="3">
        <v>5.3499999999999999E-2</v>
      </c>
      <c r="C44" s="3">
        <v>6.6500000000000004E-2</v>
      </c>
      <c r="D44" s="3">
        <v>5.6500000000000002E-2</v>
      </c>
      <c r="E44">
        <v>2</v>
      </c>
      <c r="F44" s="42">
        <f>B44*E44</f>
        <v>0.107</v>
      </c>
      <c r="G44" s="42">
        <f>C44*E44</f>
        <v>0.13300000000000001</v>
      </c>
      <c r="H44" s="4">
        <f>D44*E44</f>
        <v>0.113</v>
      </c>
      <c r="I44" s="3">
        <f>F44-B41</f>
        <v>8.3999999999999991E-2</v>
      </c>
      <c r="J44" s="3">
        <f>G44-C41</f>
        <v>0.10400000000000001</v>
      </c>
      <c r="K44" s="3">
        <f>H44-D41</f>
        <v>0.08</v>
      </c>
      <c r="L44" s="3">
        <f>AVERAGE(I44:K44)</f>
        <v>8.9333333333333334E-2</v>
      </c>
      <c r="M44" s="4">
        <f>_xlfn.STDEV.S(I44:K44)/SQRT(3)</f>
        <v>7.423685817106656E-3</v>
      </c>
      <c r="N44" s="45">
        <v>3.0000000000000001E-3</v>
      </c>
      <c r="O44" s="1">
        <f>I44*(1/N44)*'Standard curve for alcian blue'!$B$21</f>
        <v>5283.0188679245275</v>
      </c>
      <c r="P44" s="1">
        <f>J44*(1/N44)*'Standard curve for alcian blue'!$B$21</f>
        <v>6540.8805031446536</v>
      </c>
      <c r="Q44" s="1">
        <f>K44*(1/N44)*'Standard curve for alcian blue'!$B$21</f>
        <v>5031.4465408805027</v>
      </c>
      <c r="R44" s="59">
        <f t="shared" ref="R44" si="12">AVERAGE(O44:Q44)</f>
        <v>5618.448637316561</v>
      </c>
      <c r="S44" s="2">
        <f t="shared" ref="S44" si="13">_xlfn.STDEV.S(O44:Q44)/SQRT(3)</f>
        <v>466.89847906331573</v>
      </c>
    </row>
    <row r="45" spans="1:19" ht="15">
      <c r="A45" s="14" t="s">
        <v>53</v>
      </c>
      <c r="B45" s="3">
        <v>5.1499999999999997E-2</v>
      </c>
      <c r="C45" s="3">
        <v>5.45E-2</v>
      </c>
      <c r="D45" s="3">
        <v>5.8000000000000003E-2</v>
      </c>
      <c r="E45">
        <v>1</v>
      </c>
      <c r="F45" s="42">
        <f>B45*E45</f>
        <v>5.1499999999999997E-2</v>
      </c>
      <c r="G45" s="42">
        <f>C45*E45</f>
        <v>5.45E-2</v>
      </c>
      <c r="H45" s="4">
        <f>D45*E45</f>
        <v>5.8000000000000003E-2</v>
      </c>
      <c r="I45" s="3">
        <f>F45-B41</f>
        <v>2.8499999999999998E-2</v>
      </c>
      <c r="J45" s="3">
        <f>G45-C41</f>
        <v>2.5499999999999998E-2</v>
      </c>
      <c r="K45" s="3">
        <f>H45-D41</f>
        <v>2.5000000000000001E-2</v>
      </c>
      <c r="L45" s="3">
        <f>AVERAGE(I45:K45)</f>
        <v>2.633333333333333E-2</v>
      </c>
      <c r="M45" s="4">
        <f>_xlfn.STDEV.S(I45:K45)/SQRT(3)</f>
        <v>1.0929064207169993E-3</v>
      </c>
      <c r="N45" s="45"/>
      <c r="O45" s="1"/>
      <c r="P45" s="1"/>
      <c r="Q45" s="1"/>
      <c r="R45" s="59"/>
      <c r="S45" s="2"/>
    </row>
    <row r="46" spans="1:19" ht="15">
      <c r="A46" s="14"/>
      <c r="B46" s="3"/>
      <c r="C46" s="3"/>
      <c r="D46" s="3"/>
      <c r="F46" s="42"/>
      <c r="G46" s="42"/>
      <c r="H46" s="4"/>
      <c r="I46" s="3"/>
      <c r="J46" s="3"/>
      <c r="K46" s="3"/>
      <c r="L46" s="3"/>
      <c r="M46" s="4"/>
      <c r="N46" s="45"/>
      <c r="O46" s="1"/>
      <c r="P46" s="1"/>
      <c r="Q46" s="1"/>
      <c r="R46" s="59"/>
      <c r="S46" s="2"/>
    </row>
    <row r="47" spans="1:19" ht="15">
      <c r="A47" s="14" t="s">
        <v>52</v>
      </c>
      <c r="B47" s="3">
        <v>0.05</v>
      </c>
      <c r="C47" s="3">
        <v>4.9000000000000002E-2</v>
      </c>
      <c r="D47" s="3">
        <v>5.2999999999999999E-2</v>
      </c>
      <c r="F47" s="42"/>
      <c r="G47" s="42"/>
      <c r="H47" s="4"/>
      <c r="I47" s="3"/>
      <c r="J47" s="3"/>
      <c r="K47" s="3"/>
      <c r="L47" s="3"/>
      <c r="M47" s="4"/>
      <c r="N47" s="45"/>
      <c r="O47" s="1"/>
      <c r="P47" s="1"/>
      <c r="Q47" s="1"/>
      <c r="R47" s="59"/>
      <c r="S47" s="2"/>
    </row>
    <row r="48" spans="1:19" ht="15">
      <c r="A48" s="14" t="s">
        <v>7</v>
      </c>
      <c r="B48" s="3">
        <v>5.3499999999999999E-2</v>
      </c>
      <c r="C48" s="3">
        <v>6.3500000000000001E-2</v>
      </c>
      <c r="D48" s="3">
        <v>6.5500000000000003E-2</v>
      </c>
      <c r="E48">
        <v>2</v>
      </c>
      <c r="F48" s="42">
        <f t="shared" ref="F48:F53" si="14">B48*E48</f>
        <v>0.107</v>
      </c>
      <c r="G48" s="42">
        <f t="shared" ref="G48:G53" si="15">C48*E48</f>
        <v>0.127</v>
      </c>
      <c r="H48" s="4">
        <f t="shared" ref="H48:H53" si="16">D48*E48</f>
        <v>0.13100000000000001</v>
      </c>
      <c r="I48" s="3">
        <f>F48-B47</f>
        <v>5.6999999999999995E-2</v>
      </c>
      <c r="J48" s="3">
        <f>G48-C47</f>
        <v>7.8E-2</v>
      </c>
      <c r="K48" s="3">
        <f>H48-D47</f>
        <v>7.8000000000000014E-2</v>
      </c>
      <c r="L48" s="3">
        <f t="shared" ref="L48:L53" si="17">AVERAGE(I48:K48)</f>
        <v>7.1000000000000008E-2</v>
      </c>
      <c r="M48" s="4">
        <f t="shared" ref="M48:M53" si="18">_xlfn.STDEV.S(I48:K48)/SQRT(3)</f>
        <v>6.9999999999999689E-3</v>
      </c>
      <c r="N48" s="45">
        <v>5.0000000000000001E-3</v>
      </c>
      <c r="O48" s="1">
        <f>I48*(1/N48)*'Standard curve for alcian blue'!$B$21</f>
        <v>2150.9433962264147</v>
      </c>
      <c r="P48" s="1">
        <f>J48*(1/N48)*'Standard curve for alcian blue'!$B$21</f>
        <v>2943.3962264150941</v>
      </c>
      <c r="Q48" s="1">
        <f>K48*(1/N48)*'Standard curve for alcian blue'!$B$21</f>
        <v>2943.396226415095</v>
      </c>
      <c r="R48" s="59">
        <f>AVERAGE(O48:Q48)</f>
        <v>2679.2452830188681</v>
      </c>
      <c r="S48" s="2">
        <f>_xlfn.STDEV.S(O48:Q48)/SQRT(3)</f>
        <v>264.15094339622641</v>
      </c>
    </row>
    <row r="49" spans="1:19" ht="15">
      <c r="A49" s="14" t="s">
        <v>33</v>
      </c>
      <c r="B49" s="3">
        <v>9.6000000000000002E-2</v>
      </c>
      <c r="C49" s="3">
        <v>8.8999999999999996E-2</v>
      </c>
      <c r="D49" s="3">
        <v>0.10349999999999999</v>
      </c>
      <c r="E49">
        <v>2</v>
      </c>
      <c r="F49" s="42">
        <f t="shared" si="14"/>
        <v>0.192</v>
      </c>
      <c r="G49" s="42">
        <f t="shared" si="15"/>
        <v>0.17799999999999999</v>
      </c>
      <c r="H49" s="4">
        <f t="shared" si="16"/>
        <v>0.20699999999999999</v>
      </c>
      <c r="I49" s="3">
        <f>F49-B47</f>
        <v>0.14200000000000002</v>
      </c>
      <c r="J49" s="3">
        <f>G49-C47</f>
        <v>0.129</v>
      </c>
      <c r="K49" s="3">
        <f>H49-D47</f>
        <v>0.154</v>
      </c>
      <c r="L49" s="3">
        <f t="shared" si="17"/>
        <v>0.14166666666666669</v>
      </c>
      <c r="M49" s="4">
        <f t="shared" si="18"/>
        <v>7.2188026092359038E-3</v>
      </c>
      <c r="N49" s="45">
        <v>3.0000000000000001E-3</v>
      </c>
      <c r="O49" s="1">
        <f>I49*(1/N49)*'Standard curve for alcian blue'!$B$21</f>
        <v>8930.8176100628934</v>
      </c>
      <c r="P49" s="1">
        <f>J49*(1/N49)*'Standard curve for alcian blue'!$B$21</f>
        <v>8113.2075471698117</v>
      </c>
      <c r="Q49" s="1">
        <f>K49*(1/N49)*'Standard curve for alcian blue'!$B$21</f>
        <v>9685.534591194968</v>
      </c>
      <c r="R49" s="59">
        <f>AVERAGE(O49:Q49)</f>
        <v>8909.8532494758911</v>
      </c>
      <c r="S49" s="2">
        <f>_xlfn.STDEV.S(O49:Q49)/SQRT(3)</f>
        <v>454.0127427192391</v>
      </c>
    </row>
    <row r="50" spans="1:19" ht="15">
      <c r="A50" s="14" t="s">
        <v>26</v>
      </c>
      <c r="B50" s="3">
        <v>3.3500000000000002E-2</v>
      </c>
      <c r="C50" s="3">
        <v>3.0499999999999999E-2</v>
      </c>
      <c r="D50" s="3">
        <v>3.6499999999999998E-2</v>
      </c>
      <c r="E50">
        <v>2</v>
      </c>
      <c r="F50" s="42">
        <f t="shared" si="14"/>
        <v>6.7000000000000004E-2</v>
      </c>
      <c r="G50" s="42">
        <f t="shared" si="15"/>
        <v>6.0999999999999999E-2</v>
      </c>
      <c r="H50" s="4">
        <f t="shared" si="16"/>
        <v>7.2999999999999995E-2</v>
      </c>
      <c r="I50" s="3">
        <f>F50-B47</f>
        <v>1.7000000000000001E-2</v>
      </c>
      <c r="J50" s="3">
        <f>G50-C47</f>
        <v>1.1999999999999997E-2</v>
      </c>
      <c r="K50" s="3">
        <f>H50-D47</f>
        <v>1.9999999999999997E-2</v>
      </c>
      <c r="L50" s="3">
        <f t="shared" si="17"/>
        <v>1.6333333333333332E-2</v>
      </c>
      <c r="M50" s="4">
        <f t="shared" si="18"/>
        <v>2.3333333333333335E-3</v>
      </c>
      <c r="N50" s="45">
        <v>3.0000000000000001E-3</v>
      </c>
      <c r="O50" s="1">
        <f>I50*(1/N50)*'Standard curve for alcian blue'!$B$21</f>
        <v>1069.182389937107</v>
      </c>
      <c r="P50" s="1">
        <f>J50*(1/N50)*'Standard curve for alcian blue'!$B$21</f>
        <v>754.71698113207526</v>
      </c>
      <c r="Q50" s="1">
        <f>K50*(1/N50)*'Standard curve for alcian blue'!$B$21</f>
        <v>1257.8616352201254</v>
      </c>
      <c r="R50" s="59">
        <f t="shared" ref="R50:R52" si="19">AVERAGE(O50:Q50)</f>
        <v>1027.2536687631025</v>
      </c>
      <c r="S50" s="2">
        <f t="shared" ref="S50:S52" si="20">_xlfn.STDEV.S(O50:Q50)/SQRT(3)</f>
        <v>146.75052410901466</v>
      </c>
    </row>
    <row r="51" spans="1:19" ht="15">
      <c r="A51" s="14" t="s">
        <v>12</v>
      </c>
      <c r="B51" s="3">
        <v>4.9500000000000002E-2</v>
      </c>
      <c r="C51" s="3">
        <v>4.0500000000000001E-2</v>
      </c>
      <c r="D51" s="3">
        <v>5.0999999999999997E-2</v>
      </c>
      <c r="E51">
        <v>2</v>
      </c>
      <c r="F51" s="42">
        <f t="shared" si="14"/>
        <v>9.9000000000000005E-2</v>
      </c>
      <c r="G51" s="42">
        <f t="shared" si="15"/>
        <v>8.1000000000000003E-2</v>
      </c>
      <c r="H51" s="4">
        <f t="shared" si="16"/>
        <v>0.10199999999999999</v>
      </c>
      <c r="I51" s="3">
        <f>F51-B47</f>
        <v>4.9000000000000002E-2</v>
      </c>
      <c r="J51" s="3">
        <f>G51-C47</f>
        <v>3.2000000000000001E-2</v>
      </c>
      <c r="K51" s="3">
        <f>H51-D47</f>
        <v>4.8999999999999995E-2</v>
      </c>
      <c r="L51" s="3">
        <f t="shared" si="17"/>
        <v>4.3333333333333335E-2</v>
      </c>
      <c r="M51" s="4">
        <f t="shared" si="18"/>
        <v>5.6666666666666515E-3</v>
      </c>
      <c r="N51" s="45">
        <v>3.0000000000000001E-3</v>
      </c>
      <c r="O51" s="1">
        <f>I51*(1/N51)*'Standard curve for alcian blue'!$B$21</f>
        <v>3081.7610062893082</v>
      </c>
      <c r="P51" s="1">
        <f>J51*(1/N51)*'Standard curve for alcian blue'!$B$21</f>
        <v>2012.5786163522012</v>
      </c>
      <c r="Q51" s="1">
        <f>K51*(1/N51)*'Standard curve for alcian blue'!$B$21</f>
        <v>3081.7610062893082</v>
      </c>
      <c r="R51" s="59">
        <f t="shared" si="19"/>
        <v>2725.3668763102728</v>
      </c>
      <c r="S51" s="2">
        <f t="shared" si="20"/>
        <v>356.39412997903491</v>
      </c>
    </row>
    <row r="52" spans="1:19" ht="15">
      <c r="A52" s="14" t="s">
        <v>19</v>
      </c>
      <c r="B52" s="3">
        <v>7.8E-2</v>
      </c>
      <c r="C52" s="3">
        <v>7.4999999999999997E-2</v>
      </c>
      <c r="D52" s="3">
        <v>7.6999999999999999E-2</v>
      </c>
      <c r="E52">
        <v>2</v>
      </c>
      <c r="F52" s="42">
        <f t="shared" si="14"/>
        <v>0.156</v>
      </c>
      <c r="G52" s="42">
        <f t="shared" si="15"/>
        <v>0.15</v>
      </c>
      <c r="H52" s="4">
        <f t="shared" si="16"/>
        <v>0.154</v>
      </c>
      <c r="I52" s="3">
        <f>F52-B47</f>
        <v>0.106</v>
      </c>
      <c r="J52" s="3">
        <f>G52-C47</f>
        <v>0.10099999999999999</v>
      </c>
      <c r="K52" s="3">
        <f>H52-D47</f>
        <v>0.10100000000000001</v>
      </c>
      <c r="L52" s="3">
        <f t="shared" si="17"/>
        <v>0.10266666666666667</v>
      </c>
      <c r="M52" s="4">
        <f t="shared" si="18"/>
        <v>1.6666666666666659E-3</v>
      </c>
      <c r="N52" s="45">
        <v>3.0000000000000001E-3</v>
      </c>
      <c r="O52" s="1">
        <f>I52*(1/N52)*'Standard curve for alcian blue'!$B$21</f>
        <v>6666.6666666666661</v>
      </c>
      <c r="P52" s="1">
        <f>J52*(1/N52)*'Standard curve for alcian blue'!$B$21</f>
        <v>6352.201257861635</v>
      </c>
      <c r="Q52" s="1">
        <f>K52*(1/N52)*'Standard curve for alcian blue'!$B$21</f>
        <v>6352.201257861635</v>
      </c>
      <c r="R52" s="59">
        <f t="shared" si="19"/>
        <v>6457.023060796645</v>
      </c>
      <c r="S52" s="2">
        <f t="shared" si="20"/>
        <v>104.82180293501035</v>
      </c>
    </row>
    <row r="53" spans="1:19" ht="15">
      <c r="A53" s="14" t="s">
        <v>53</v>
      </c>
      <c r="B53" s="3">
        <v>5.3499999999999999E-2</v>
      </c>
      <c r="C53" s="3">
        <v>5.2999999999999999E-2</v>
      </c>
      <c r="D53" s="3">
        <v>5.3499999999999999E-2</v>
      </c>
      <c r="E53">
        <v>1</v>
      </c>
      <c r="F53" s="42">
        <f t="shared" si="14"/>
        <v>5.3499999999999999E-2</v>
      </c>
      <c r="G53" s="42">
        <f t="shared" si="15"/>
        <v>5.2999999999999999E-2</v>
      </c>
      <c r="H53" s="4">
        <f t="shared" si="16"/>
        <v>5.3499999999999999E-2</v>
      </c>
      <c r="I53" s="3">
        <f>F53-B48</f>
        <v>0</v>
      </c>
      <c r="J53" s="3">
        <f>G53-C47</f>
        <v>3.9999999999999966E-3</v>
      </c>
      <c r="K53" s="3">
        <f>H53-D47</f>
        <v>5.0000000000000044E-4</v>
      </c>
      <c r="L53" s="3">
        <f t="shared" si="17"/>
        <v>1.4999999999999989E-3</v>
      </c>
      <c r="M53" s="4">
        <f t="shared" si="18"/>
        <v>1.2583057392117904E-3</v>
      </c>
      <c r="N53" s="43"/>
    </row>
    <row r="54" spans="1:19">
      <c r="F54" s="25"/>
      <c r="G54" s="25"/>
      <c r="H54" s="25"/>
      <c r="I54" s="25"/>
      <c r="J54" s="25"/>
      <c r="K54" s="25"/>
      <c r="O54" s="1"/>
      <c r="P54" s="1"/>
      <c r="Q54" s="1"/>
      <c r="R54" s="59"/>
      <c r="S54" s="1"/>
    </row>
  </sheetData>
  <mergeCells count="4">
    <mergeCell ref="B4:D4"/>
    <mergeCell ref="F4:H4"/>
    <mergeCell ref="I4:K4"/>
    <mergeCell ref="O4:Q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Tweissflogii bioflocculation</vt:lpstr>
      <vt:lpstr>Noculata bioflocculation</vt:lpstr>
      <vt:lpstr>Standard curve for alcian blue</vt:lpstr>
      <vt:lpstr>Tweissflogii alcian blue</vt:lpstr>
      <vt:lpstr>Noculata alcian blue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 Tran</dc:creator>
  <cp:lastModifiedBy>749624</cp:lastModifiedBy>
  <dcterms:created xsi:type="dcterms:W3CDTF">2020-06-05T09:47:21Z</dcterms:created>
  <dcterms:modified xsi:type="dcterms:W3CDTF">2020-09-15T02:14:19Z</dcterms:modified>
</cp:coreProperties>
</file>