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storage-al.slu.se\home$\aoeo0001\Desktop\Alnarp\Postdoc\CpomOR22 2023\Submission\Journal of Pest Science\Submission\"/>
    </mc:Choice>
  </mc:AlternateContent>
  <xr:revisionPtr revIDLastSave="0" documentId="13_ncr:1_{D6EE47D6-033F-4945-A04A-B2B43465EA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itle sheet" sheetId="2" r:id="rId1"/>
    <sheet name="CpomOR22 - Z611a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I22" i="1"/>
  <c r="L24" i="1"/>
  <c r="K25" i="1"/>
  <c r="L25" i="1" l="1"/>
  <c r="L22" i="1"/>
  <c r="K24" i="1"/>
  <c r="K26" i="1"/>
  <c r="L23" i="1"/>
  <c r="L26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H20" i="1"/>
  <c r="I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H23" i="1"/>
  <c r="I23" i="1"/>
  <c r="J23" i="1"/>
  <c r="C24" i="1"/>
  <c r="D24" i="1"/>
  <c r="E24" i="1"/>
  <c r="F24" i="1"/>
  <c r="G24" i="1"/>
  <c r="H24" i="1"/>
  <c r="I24" i="1"/>
  <c r="J24" i="1"/>
  <c r="C25" i="1"/>
  <c r="D25" i="1"/>
  <c r="E25" i="1"/>
  <c r="F25" i="1"/>
  <c r="G25" i="1"/>
  <c r="H25" i="1"/>
  <c r="H26" i="1"/>
  <c r="I26" i="1"/>
  <c r="G17" i="1"/>
  <c r="F17" i="1"/>
  <c r="E17" i="1"/>
  <c r="D17" i="1"/>
  <c r="C17" i="1"/>
  <c r="N26" i="1" l="1"/>
  <c r="M26" i="1"/>
  <c r="B23" i="1"/>
  <c r="B21" i="1"/>
  <c r="B19" i="1"/>
  <c r="B18" i="1"/>
  <c r="B17" i="1"/>
  <c r="N18" i="1" l="1"/>
  <c r="M18" i="1"/>
  <c r="N19" i="1"/>
  <c r="M19" i="1"/>
  <c r="N21" i="1"/>
  <c r="M21" i="1"/>
  <c r="M23" i="1"/>
  <c r="N23" i="1"/>
  <c r="M17" i="1"/>
  <c r="N17" i="1"/>
  <c r="B24" i="1"/>
  <c r="B20" i="1"/>
  <c r="B25" i="1"/>
  <c r="B22" i="1"/>
  <c r="M22" i="1" l="1"/>
  <c r="N22" i="1"/>
  <c r="N25" i="1"/>
  <c r="M25" i="1"/>
  <c r="M20" i="1"/>
  <c r="N20" i="1"/>
  <c r="M24" i="1"/>
  <c r="N24" i="1"/>
</calcChain>
</file>

<file path=xl/sharedStrings.xml><?xml version="1.0" encoding="utf-8"?>
<sst xmlns="http://schemas.openxmlformats.org/spreadsheetml/2006/main" count="80" uniqueCount="10">
  <si>
    <t>-</t>
  </si>
  <si>
    <t>Average</t>
  </si>
  <si>
    <t>Dose|spk/s</t>
  </si>
  <si>
    <t>Raw data</t>
  </si>
  <si>
    <t>Normalized</t>
  </si>
  <si>
    <t>Std.Err.</t>
  </si>
  <si>
    <t>Journal of Pest Science</t>
  </si>
  <si>
    <r>
      <t>Alberto Maria Cattaneo</t>
    </r>
    <r>
      <rPr>
        <vertAlign val="superscript"/>
        <sz val="11"/>
        <color theme="1"/>
        <rFont val="Calibri"/>
        <family val="2"/>
        <scheme val="minor"/>
      </rPr>
      <t>1*#</t>
    </r>
    <r>
      <rPr>
        <sz val="11"/>
        <color theme="1"/>
        <rFont val="Calibri"/>
        <family val="2"/>
        <scheme val="minor"/>
      </rPr>
      <t>, Charles A. Kwadha</t>
    </r>
    <r>
      <rPr>
        <vertAlign val="superscript"/>
        <sz val="11"/>
        <color theme="1"/>
        <rFont val="Calibri"/>
        <family val="2"/>
        <scheme val="minor"/>
      </rPr>
      <t>1,2#</t>
    </r>
    <r>
      <rPr>
        <sz val="11"/>
        <color theme="1"/>
        <rFont val="Calibri"/>
        <family val="2"/>
        <scheme val="minor"/>
      </rPr>
      <t>, Heidi Pullmann-Lindsley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Anna L. Erdei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R. Jason Pitts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William B. Walker III</t>
    </r>
    <r>
      <rPr>
        <vertAlign val="superscript"/>
        <sz val="11"/>
        <color theme="1"/>
        <rFont val="Calibri"/>
        <family val="2"/>
        <scheme val="minor"/>
      </rPr>
      <t>1,4*</t>
    </r>
  </si>
  <si>
    <r>
      <t xml:space="preserve">1Swedish University of Agricultural Sciences, Department of Plant Protection Biology, Chemical Ecology. Lomma - Campus Alnarp, SE-234 56 Sweden
2North Carolina State University, Department of Entomology and Plant Pathology, 1575 Varsity Drive, NC 27695-7616, USA
3Baylor University, Department of Biology, 101 Bagby Avenue, Waco, TX 76706, USA
4USDA-ARS, Temperate Tree Fruit and Vegetable Research Unit, 5230 Konnowac Pass Road Wapato, WA, 98951, USA
*Corresponding Authors: </t>
    </r>
    <r>
      <rPr>
        <b/>
        <sz val="11"/>
        <color theme="1"/>
        <rFont val="Calibri"/>
        <family val="2"/>
        <scheme val="minor"/>
      </rPr>
      <t>albertomaria.cattaneo@gmail.com</t>
    </r>
    <r>
      <rPr>
        <sz val="11"/>
        <color theme="1"/>
        <rFont val="Calibri"/>
        <family val="2"/>
        <scheme val="minor"/>
      </rPr>
      <t xml:space="preserve"> , </t>
    </r>
    <r>
      <rPr>
        <b/>
        <sz val="11"/>
        <color theme="1"/>
        <rFont val="Calibri"/>
        <family val="2"/>
        <scheme val="minor"/>
      </rPr>
      <t>william.walker@usda.gov</t>
    </r>
    <r>
      <rPr>
        <sz val="11"/>
        <color theme="1"/>
        <rFont val="Calibri"/>
        <family val="2"/>
        <scheme val="minor"/>
      </rPr>
      <t xml:space="preserve">
#Authors contributed equally</t>
    </r>
  </si>
  <si>
    <t>Functional characterization of a female-biased chemoreceptor of the codling moth (Cydia pomonella) responding to aldehydes and other volatile compounds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</si>
</sst>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0A52-CEEF-465A-91D2-6E2A09BD1648}">
  <dimension ref="A1:W9"/>
  <sheetViews>
    <sheetView tabSelected="1" workbookViewId="0">
      <selection activeCell="H12" sqref="H12"/>
    </sheetView>
  </sheetViews>
  <sheetFormatPr defaultRowHeight="14.4" x14ac:dyDescent="0.3"/>
  <sheetData>
    <row r="1" spans="1:23" x14ac:dyDescent="0.3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3">
      <c r="A2" s="5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6.2" x14ac:dyDescent="0.3">
      <c r="A3" s="6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3">
      <c r="A4" s="8" t="s">
        <v>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</sheetData>
  <mergeCells count="4">
    <mergeCell ref="A1:W1"/>
    <mergeCell ref="A2:W2"/>
    <mergeCell ref="A3:W3"/>
    <mergeCell ref="A4:W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zoomScale="70" zoomScaleNormal="70" workbookViewId="0">
      <selection activeCell="Q25" sqref="Q25"/>
    </sheetView>
  </sheetViews>
  <sheetFormatPr defaultRowHeight="14.4" x14ac:dyDescent="0.3"/>
  <cols>
    <col min="1" max="1" width="15.5546875" customWidth="1"/>
  </cols>
  <sheetData>
    <row r="1" spans="1:14" x14ac:dyDescent="0.3">
      <c r="A1" t="s">
        <v>3</v>
      </c>
    </row>
    <row r="2" spans="1:14" x14ac:dyDescent="0.3">
      <c r="A2" s="1" t="s">
        <v>2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</row>
    <row r="3" spans="1:14" x14ac:dyDescent="0.3">
      <c r="A3" s="2">
        <v>1E-3</v>
      </c>
      <c r="B3">
        <v>-4</v>
      </c>
      <c r="C3">
        <v>2</v>
      </c>
      <c r="D3">
        <v>6</v>
      </c>
      <c r="E3">
        <v>16</v>
      </c>
      <c r="F3">
        <v>-8</v>
      </c>
      <c r="G3">
        <v>24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14" x14ac:dyDescent="0.3">
      <c r="A4" s="2">
        <v>0.01</v>
      </c>
      <c r="B4">
        <v>14</v>
      </c>
      <c r="C4">
        <v>20</v>
      </c>
      <c r="D4">
        <v>22</v>
      </c>
      <c r="E4">
        <v>14</v>
      </c>
      <c r="F4">
        <v>10</v>
      </c>
      <c r="G4">
        <v>4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14" x14ac:dyDescent="0.3">
      <c r="A5" s="2">
        <v>0.1</v>
      </c>
      <c r="B5">
        <v>24</v>
      </c>
      <c r="C5">
        <v>24</v>
      </c>
      <c r="D5">
        <v>26</v>
      </c>
      <c r="E5">
        <v>14</v>
      </c>
      <c r="F5">
        <v>26</v>
      </c>
      <c r="G5">
        <v>12</v>
      </c>
      <c r="H5" t="s">
        <v>0</v>
      </c>
      <c r="I5" t="s">
        <v>0</v>
      </c>
      <c r="J5" t="s">
        <v>0</v>
      </c>
      <c r="K5" t="s">
        <v>0</v>
      </c>
      <c r="L5" t="s">
        <v>0</v>
      </c>
    </row>
    <row r="6" spans="1:14" x14ac:dyDescent="0.3">
      <c r="A6" s="2">
        <v>0.5</v>
      </c>
      <c r="B6">
        <v>14</v>
      </c>
      <c r="C6">
        <v>32</v>
      </c>
      <c r="D6">
        <v>44</v>
      </c>
      <c r="E6">
        <v>38</v>
      </c>
      <c r="F6">
        <v>42</v>
      </c>
      <c r="G6">
        <v>40</v>
      </c>
      <c r="H6">
        <v>50</v>
      </c>
      <c r="I6">
        <v>14</v>
      </c>
      <c r="J6" t="s">
        <v>0</v>
      </c>
      <c r="K6" t="s">
        <v>0</v>
      </c>
      <c r="L6" t="s">
        <v>0</v>
      </c>
    </row>
    <row r="7" spans="1:14" x14ac:dyDescent="0.3">
      <c r="A7" s="2">
        <v>1</v>
      </c>
      <c r="B7">
        <v>22</v>
      </c>
      <c r="C7">
        <v>32</v>
      </c>
      <c r="D7">
        <v>74</v>
      </c>
      <c r="E7">
        <v>110</v>
      </c>
      <c r="F7">
        <v>78</v>
      </c>
      <c r="G7">
        <v>80</v>
      </c>
      <c r="H7" t="s">
        <v>0</v>
      </c>
      <c r="I7" t="s">
        <v>0</v>
      </c>
      <c r="J7" t="s">
        <v>0</v>
      </c>
      <c r="K7" t="s">
        <v>0</v>
      </c>
      <c r="L7" t="s">
        <v>0</v>
      </c>
    </row>
    <row r="8" spans="1:14" x14ac:dyDescent="0.3">
      <c r="A8" s="2">
        <v>5</v>
      </c>
      <c r="B8">
        <v>90</v>
      </c>
      <c r="C8">
        <v>42</v>
      </c>
      <c r="D8">
        <v>86</v>
      </c>
      <c r="E8">
        <v>204</v>
      </c>
      <c r="F8">
        <v>104</v>
      </c>
      <c r="G8">
        <v>108</v>
      </c>
      <c r="H8" t="s">
        <v>0</v>
      </c>
      <c r="I8">
        <v>90</v>
      </c>
      <c r="J8" t="s">
        <v>0</v>
      </c>
      <c r="K8" t="s">
        <v>0</v>
      </c>
      <c r="L8">
        <v>94</v>
      </c>
    </row>
    <row r="9" spans="1:14" x14ac:dyDescent="0.3">
      <c r="A9" s="2">
        <v>10</v>
      </c>
      <c r="B9">
        <v>124</v>
      </c>
      <c r="C9">
        <v>32</v>
      </c>
      <c r="D9">
        <v>100</v>
      </c>
      <c r="E9">
        <v>302</v>
      </c>
      <c r="F9">
        <v>114</v>
      </c>
      <c r="G9">
        <v>194</v>
      </c>
      <c r="H9">
        <v>230</v>
      </c>
      <c r="I9">
        <v>230</v>
      </c>
      <c r="J9">
        <v>212</v>
      </c>
      <c r="K9" t="s">
        <v>0</v>
      </c>
      <c r="L9">
        <v>132</v>
      </c>
    </row>
    <row r="10" spans="1:14" x14ac:dyDescent="0.3">
      <c r="A10" s="2">
        <v>50</v>
      </c>
      <c r="B10">
        <v>208</v>
      </c>
      <c r="C10">
        <v>108</v>
      </c>
      <c r="D10">
        <v>186</v>
      </c>
      <c r="E10">
        <v>354</v>
      </c>
      <c r="F10">
        <v>288</v>
      </c>
      <c r="G10">
        <v>284</v>
      </c>
      <c r="H10">
        <v>256</v>
      </c>
      <c r="I10">
        <v>236</v>
      </c>
      <c r="J10">
        <v>222</v>
      </c>
      <c r="K10">
        <v>162</v>
      </c>
      <c r="L10">
        <v>194</v>
      </c>
    </row>
    <row r="11" spans="1:14" x14ac:dyDescent="0.3">
      <c r="A11" s="2">
        <v>100</v>
      </c>
      <c r="B11">
        <v>228</v>
      </c>
      <c r="C11">
        <v>72</v>
      </c>
      <c r="D11">
        <v>166</v>
      </c>
      <c r="E11">
        <v>274</v>
      </c>
      <c r="F11">
        <v>270</v>
      </c>
      <c r="G11">
        <v>286</v>
      </c>
      <c r="H11">
        <v>228</v>
      </c>
      <c r="I11" t="s">
        <v>0</v>
      </c>
      <c r="J11" t="s">
        <v>0</v>
      </c>
      <c r="K11">
        <v>138</v>
      </c>
      <c r="L11">
        <v>120</v>
      </c>
    </row>
    <row r="12" spans="1:14" x14ac:dyDescent="0.3">
      <c r="A12" s="2">
        <v>150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>
        <v>112</v>
      </c>
      <c r="I12">
        <v>112</v>
      </c>
      <c r="J12">
        <v>224</v>
      </c>
      <c r="K12">
        <v>120</v>
      </c>
      <c r="L12">
        <v>130</v>
      </c>
    </row>
    <row r="13" spans="1:14" x14ac:dyDescent="0.3">
      <c r="A13" s="2"/>
    </row>
    <row r="14" spans="1:14" x14ac:dyDescent="0.3">
      <c r="A14" s="2"/>
    </row>
    <row r="15" spans="1:14" x14ac:dyDescent="0.3">
      <c r="A15" t="s">
        <v>4</v>
      </c>
    </row>
    <row r="16" spans="1:14" x14ac:dyDescent="0.3">
      <c r="A16" s="1" t="s">
        <v>2</v>
      </c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3" t="s">
        <v>1</v>
      </c>
      <c r="N16" s="3" t="s">
        <v>5</v>
      </c>
    </row>
    <row r="17" spans="1:14" x14ac:dyDescent="0.3">
      <c r="A17" s="2">
        <v>1E-3</v>
      </c>
      <c r="B17">
        <f t="shared" ref="B17:B25" si="0">B3/$B$10</f>
        <v>-1.9230769230769232E-2</v>
      </c>
      <c r="C17">
        <f t="shared" ref="C17:C25" si="1">C3/$C$10</f>
        <v>1.8518518518518517E-2</v>
      </c>
      <c r="D17">
        <f t="shared" ref="D17:D25" si="2">D3/$D$10</f>
        <v>3.2258064516129031E-2</v>
      </c>
      <c r="E17">
        <f t="shared" ref="E17:E25" si="3">E3/$E$10</f>
        <v>4.519774011299435E-2</v>
      </c>
      <c r="F17">
        <f t="shared" ref="F17:F25" si="4">F3/$F$10</f>
        <v>-2.7777777777777776E-2</v>
      </c>
      <c r="G17">
        <f t="shared" ref="G17:G25" si="5">G3/$G$10</f>
        <v>8.4507042253521125E-2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>
        <f>AVERAGE(B17:L17)</f>
        <v>2.2245469732102671E-2</v>
      </c>
      <c r="N17">
        <f>STDEV(B17:L17)/SQRT(6)</f>
        <v>1.7068544204740063E-2</v>
      </c>
    </row>
    <row r="18" spans="1:14" x14ac:dyDescent="0.3">
      <c r="A18" s="2">
        <v>0.01</v>
      </c>
      <c r="B18">
        <f t="shared" si="0"/>
        <v>6.7307692307692304E-2</v>
      </c>
      <c r="C18">
        <f t="shared" si="1"/>
        <v>0.18518518518518517</v>
      </c>
      <c r="D18">
        <f t="shared" si="2"/>
        <v>0.11827956989247312</v>
      </c>
      <c r="E18">
        <f t="shared" si="3"/>
        <v>3.954802259887006E-2</v>
      </c>
      <c r="F18">
        <f t="shared" si="4"/>
        <v>3.4722222222222224E-2</v>
      </c>
      <c r="G18">
        <f t="shared" si="5"/>
        <v>1.4084507042253521E-2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>
        <f t="shared" ref="M18:M26" si="6">AVERAGE(B18:L18)</f>
        <v>7.652119987478273E-2</v>
      </c>
      <c r="N18">
        <f t="shared" ref="N18:N21" si="7">STDEV(B18:L18)/SQRT(6)</f>
        <v>2.6235486701731214E-2</v>
      </c>
    </row>
    <row r="19" spans="1:14" x14ac:dyDescent="0.3">
      <c r="A19" s="2">
        <v>0.1</v>
      </c>
      <c r="B19">
        <f t="shared" si="0"/>
        <v>0.11538461538461539</v>
      </c>
      <c r="C19">
        <f t="shared" si="1"/>
        <v>0.22222222222222221</v>
      </c>
      <c r="D19">
        <f t="shared" si="2"/>
        <v>0.13978494623655913</v>
      </c>
      <c r="E19">
        <f t="shared" si="3"/>
        <v>3.954802259887006E-2</v>
      </c>
      <c r="F19">
        <f t="shared" si="4"/>
        <v>9.0277777777777776E-2</v>
      </c>
      <c r="G19">
        <f t="shared" si="5"/>
        <v>4.2253521126760563E-2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>
        <f t="shared" si="6"/>
        <v>0.10824518422446754</v>
      </c>
      <c r="N19">
        <f t="shared" si="7"/>
        <v>2.7948476740868918E-2</v>
      </c>
    </row>
    <row r="20" spans="1:14" x14ac:dyDescent="0.3">
      <c r="A20" s="2">
        <v>0.5</v>
      </c>
      <c r="B20">
        <f t="shared" si="0"/>
        <v>6.7307692307692304E-2</v>
      </c>
      <c r="C20">
        <f t="shared" si="1"/>
        <v>0.29629629629629628</v>
      </c>
      <c r="D20">
        <f t="shared" si="2"/>
        <v>0.23655913978494625</v>
      </c>
      <c r="E20">
        <f t="shared" si="3"/>
        <v>0.10734463276836158</v>
      </c>
      <c r="F20">
        <f t="shared" si="4"/>
        <v>0.14583333333333334</v>
      </c>
      <c r="G20">
        <f t="shared" si="5"/>
        <v>0.14084507042253522</v>
      </c>
      <c r="H20">
        <f>H6/$H$10</f>
        <v>0.1953125</v>
      </c>
      <c r="I20">
        <f>I6/$I$10</f>
        <v>5.9322033898305086E-2</v>
      </c>
      <c r="J20" t="s">
        <v>0</v>
      </c>
      <c r="K20" t="s">
        <v>0</v>
      </c>
      <c r="L20" t="s">
        <v>0</v>
      </c>
      <c r="M20">
        <f t="shared" si="6"/>
        <v>0.15610258735143376</v>
      </c>
      <c r="N20">
        <f>STDEV(B20:L20)/SQRT(8)</f>
        <v>2.9164418927033132E-2</v>
      </c>
    </row>
    <row r="21" spans="1:14" x14ac:dyDescent="0.3">
      <c r="A21" s="2">
        <v>1</v>
      </c>
      <c r="B21">
        <f t="shared" si="0"/>
        <v>0.10576923076923077</v>
      </c>
      <c r="C21">
        <f t="shared" si="1"/>
        <v>0.29629629629629628</v>
      </c>
      <c r="D21">
        <f t="shared" si="2"/>
        <v>0.39784946236559138</v>
      </c>
      <c r="E21">
        <f t="shared" si="3"/>
        <v>0.31073446327683618</v>
      </c>
      <c r="F21">
        <f t="shared" si="4"/>
        <v>0.27083333333333331</v>
      </c>
      <c r="G21">
        <f t="shared" si="5"/>
        <v>0.28169014084507044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>
        <f t="shared" si="6"/>
        <v>0.27719548781439307</v>
      </c>
      <c r="N21">
        <f t="shared" si="7"/>
        <v>3.8942147627283798E-2</v>
      </c>
    </row>
    <row r="22" spans="1:14" x14ac:dyDescent="0.3">
      <c r="A22" s="2">
        <v>5</v>
      </c>
      <c r="B22">
        <f t="shared" si="0"/>
        <v>0.43269230769230771</v>
      </c>
      <c r="C22">
        <f t="shared" si="1"/>
        <v>0.3888888888888889</v>
      </c>
      <c r="D22">
        <f t="shared" si="2"/>
        <v>0.46236559139784944</v>
      </c>
      <c r="E22">
        <f t="shared" si="3"/>
        <v>0.57627118644067798</v>
      </c>
      <c r="F22">
        <f t="shared" si="4"/>
        <v>0.3611111111111111</v>
      </c>
      <c r="G22">
        <f t="shared" si="5"/>
        <v>0.38028169014084506</v>
      </c>
      <c r="H22" t="s">
        <v>0</v>
      </c>
      <c r="I22">
        <f>I8/$I$10</f>
        <v>0.38135593220338981</v>
      </c>
      <c r="J22" t="s">
        <v>0</v>
      </c>
      <c r="K22" t="s">
        <v>0</v>
      </c>
      <c r="L22">
        <f>L8/$L$10</f>
        <v>0.4845360824742268</v>
      </c>
      <c r="M22">
        <f t="shared" si="6"/>
        <v>0.43343784879366209</v>
      </c>
      <c r="N22">
        <f>STDEV(B22:L22)/SQRT(8)</f>
        <v>2.5566311540218753E-2</v>
      </c>
    </row>
    <row r="23" spans="1:14" x14ac:dyDescent="0.3">
      <c r="A23" s="2">
        <v>10</v>
      </c>
      <c r="B23">
        <f t="shared" si="0"/>
        <v>0.59615384615384615</v>
      </c>
      <c r="C23">
        <f t="shared" si="1"/>
        <v>0.29629629629629628</v>
      </c>
      <c r="D23">
        <f t="shared" si="2"/>
        <v>0.5376344086021505</v>
      </c>
      <c r="E23">
        <f t="shared" si="3"/>
        <v>0.85310734463276838</v>
      </c>
      <c r="F23">
        <f t="shared" si="4"/>
        <v>0.39583333333333331</v>
      </c>
      <c r="G23">
        <f t="shared" si="5"/>
        <v>0.68309859154929575</v>
      </c>
      <c r="H23">
        <f>H9/$H$10</f>
        <v>0.8984375</v>
      </c>
      <c r="I23">
        <f>I9/$I$10</f>
        <v>0.97457627118644063</v>
      </c>
      <c r="J23">
        <f>J9/$J$10</f>
        <v>0.95495495495495497</v>
      </c>
      <c r="K23" t="s">
        <v>0</v>
      </c>
      <c r="L23">
        <f t="shared" ref="L23:L26" si="8">L9/$L$10</f>
        <v>0.68041237113402064</v>
      </c>
      <c r="M23">
        <f t="shared" si="6"/>
        <v>0.68705049178431066</v>
      </c>
      <c r="N23">
        <f>STDEV(B23:L23)/SQRT(10)</f>
        <v>7.415048840456652E-2</v>
      </c>
    </row>
    <row r="24" spans="1:14" x14ac:dyDescent="0.3">
      <c r="A24" s="2">
        <v>50</v>
      </c>
      <c r="B24">
        <f t="shared" si="0"/>
        <v>1</v>
      </c>
      <c r="C24">
        <f t="shared" si="1"/>
        <v>1</v>
      </c>
      <c r="D24">
        <f t="shared" si="2"/>
        <v>1</v>
      </c>
      <c r="E24">
        <f t="shared" si="3"/>
        <v>1</v>
      </c>
      <c r="F24">
        <f t="shared" si="4"/>
        <v>1</v>
      </c>
      <c r="G24">
        <f t="shared" si="5"/>
        <v>1</v>
      </c>
      <c r="H24">
        <f>H10/$H$10</f>
        <v>1</v>
      </c>
      <c r="I24">
        <f>I10/$I$10</f>
        <v>1</v>
      </c>
      <c r="J24">
        <f>J10/$J$10</f>
        <v>1</v>
      </c>
      <c r="K24">
        <f>K10/$K$10</f>
        <v>1</v>
      </c>
      <c r="L24">
        <f t="shared" si="8"/>
        <v>1</v>
      </c>
      <c r="M24">
        <f t="shared" si="6"/>
        <v>1</v>
      </c>
      <c r="N24">
        <f>STDEV(B24:L24)/SQRT(11)</f>
        <v>0</v>
      </c>
    </row>
    <row r="25" spans="1:14" x14ac:dyDescent="0.3">
      <c r="A25" s="2">
        <v>100</v>
      </c>
      <c r="B25">
        <f t="shared" si="0"/>
        <v>1.0961538461538463</v>
      </c>
      <c r="C25">
        <f t="shared" si="1"/>
        <v>0.66666666666666663</v>
      </c>
      <c r="D25">
        <f t="shared" si="2"/>
        <v>0.89247311827956988</v>
      </c>
      <c r="E25">
        <f t="shared" si="3"/>
        <v>0.77401129943502822</v>
      </c>
      <c r="F25">
        <f t="shared" si="4"/>
        <v>0.9375</v>
      </c>
      <c r="G25">
        <f t="shared" si="5"/>
        <v>1.0070422535211268</v>
      </c>
      <c r="H25">
        <f>H11/$H$10</f>
        <v>0.890625</v>
      </c>
      <c r="I25" t="s">
        <v>0</v>
      </c>
      <c r="J25" t="s">
        <v>0</v>
      </c>
      <c r="K25">
        <f t="shared" ref="K25:K26" si="9">K11/$K$10</f>
        <v>0.85185185185185186</v>
      </c>
      <c r="L25">
        <f t="shared" si="8"/>
        <v>0.61855670103092786</v>
      </c>
      <c r="M25">
        <f t="shared" si="6"/>
        <v>0.85943119299322412</v>
      </c>
      <c r="N25">
        <f>STDEV(B25:L25)/SQRT(9)</f>
        <v>5.1169501668863963E-2</v>
      </c>
    </row>
    <row r="26" spans="1:14" x14ac:dyDescent="0.3">
      <c r="A26" s="2">
        <v>150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>
        <f>H12/$H$10</f>
        <v>0.4375</v>
      </c>
      <c r="I26">
        <f>I12/$I$10</f>
        <v>0.47457627118644069</v>
      </c>
      <c r="J26">
        <f>J12/$J$10</f>
        <v>1.0090090090090089</v>
      </c>
      <c r="K26">
        <f t="shared" si="9"/>
        <v>0.7407407407407407</v>
      </c>
      <c r="L26">
        <f t="shared" si="8"/>
        <v>0.67010309278350511</v>
      </c>
      <c r="M26">
        <f t="shared" si="6"/>
        <v>0.66638582274393898</v>
      </c>
      <c r="N26">
        <f>STDEV(B26:L26)/SQRT(5)</f>
        <v>0.10298367434092302</v>
      </c>
    </row>
    <row r="27" spans="1:14" x14ac:dyDescent="0.3">
      <c r="A27" s="2"/>
    </row>
  </sheetData>
  <pageMargins left="0.7" right="0.7" top="0.75" bottom="0.75" header="0.3" footer="0.3"/>
  <pageSetup paperSize="9" orientation="portrait" r:id="rId1"/>
  <ignoredErrors>
    <ignoredError sqref="N20:N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CpomOR22 - Z611al</vt:lpstr>
    </vt:vector>
  </TitlesOfParts>
  <Company>FEM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useradmin</dc:creator>
  <cp:lastModifiedBy>Alberto Maria Cattaneo</cp:lastModifiedBy>
  <dcterms:created xsi:type="dcterms:W3CDTF">2019-01-23T09:19:18Z</dcterms:created>
  <dcterms:modified xsi:type="dcterms:W3CDTF">2024-10-04T13:11:59Z</dcterms:modified>
</cp:coreProperties>
</file>