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fileSharing readOnlyRecommended="1"/>
  <workbookPr/>
  <mc:AlternateContent xmlns:mc="http://schemas.openxmlformats.org/markup-compatibility/2006">
    <mc:Choice Requires="x15">
      <x15ac:absPath xmlns:x15ac="http://schemas.microsoft.com/office/spreadsheetml/2010/11/ac" url="https://jgumainz-my.sharepoint.com/personal/cadauber_uni-mainz_de/Documents/Supplementary 1st Paper/2Revision/"/>
    </mc:Choice>
  </mc:AlternateContent>
  <xr:revisionPtr revIDLastSave="40" documentId="8_{1A43441A-D878-4921-BEC6-B6BAF5F864C7}" xr6:coauthVersionLast="47" xr6:coauthVersionMax="47" xr10:uidLastSave="{E1DD3CBE-FF95-4783-A44B-1A536F783E0F}"/>
  <bookViews>
    <workbookView xWindow="4890" yWindow="2040" windowWidth="22245" windowHeight="13245" xr2:uid="{679BBBE4-50BA-AD44-AF87-5DDAE39E2E20}"/>
  </bookViews>
  <sheets>
    <sheet name="Isolated_measurements" sheetId="3" r:id="rId1"/>
    <sheet name="direct_measurements" sheetId="4" r:id="rId2"/>
    <sheet name="LOQ-Curve_ND1_plasma" sheetId="6" r:id="rId3"/>
    <sheet name="TICS level" sheetId="7" r:id="rId4"/>
  </sheets>
  <definedNames>
    <definedName name="_Hlk177460256" localSheetId="0">Isolated_measurements!$A$1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5" i="6" l="1"/>
  <c r="I95" i="6"/>
  <c r="H95" i="6"/>
  <c r="G95" i="6"/>
  <c r="F95" i="6"/>
  <c r="E95" i="6"/>
  <c r="D95" i="6"/>
  <c r="C95" i="6"/>
  <c r="I90" i="6"/>
  <c r="H90" i="6"/>
  <c r="G90" i="6"/>
  <c r="F90" i="6"/>
  <c r="E90" i="6"/>
  <c r="D90" i="6"/>
  <c r="C90" i="6"/>
  <c r="I89" i="6"/>
  <c r="H89" i="6"/>
  <c r="G89" i="6"/>
  <c r="F89" i="6"/>
  <c r="E89" i="6"/>
  <c r="D89" i="6"/>
  <c r="C89" i="6"/>
  <c r="I88" i="6"/>
  <c r="H88" i="6"/>
  <c r="G88" i="6"/>
  <c r="F88" i="6"/>
  <c r="E88" i="6"/>
  <c r="D88" i="6"/>
  <c r="C88" i="6"/>
  <c r="I87" i="6"/>
  <c r="H87" i="6"/>
  <c r="G87" i="6"/>
  <c r="F87" i="6"/>
  <c r="E87" i="6"/>
  <c r="D87" i="6"/>
  <c r="C87" i="6"/>
  <c r="I86" i="6"/>
  <c r="H86" i="6"/>
  <c r="G86" i="6"/>
  <c r="F86" i="6"/>
  <c r="E86" i="6"/>
  <c r="D86" i="6"/>
  <c r="C86" i="6"/>
  <c r="I85" i="6"/>
  <c r="H85" i="6"/>
  <c r="G85" i="6"/>
  <c r="F85" i="6"/>
  <c r="E85" i="6"/>
  <c r="D85" i="6"/>
  <c r="C85" i="6"/>
  <c r="I84" i="6"/>
  <c r="H84" i="6"/>
  <c r="G84" i="6"/>
  <c r="F84" i="6"/>
  <c r="E84" i="6"/>
  <c r="D84" i="6"/>
  <c r="C84" i="6"/>
  <c r="I83" i="6"/>
  <c r="H83" i="6"/>
  <c r="G83" i="6"/>
  <c r="F83" i="6"/>
  <c r="E83" i="6"/>
  <c r="D83" i="6"/>
  <c r="C83" i="6"/>
  <c r="I82" i="6"/>
  <c r="H82" i="6"/>
  <c r="G82" i="6"/>
  <c r="F82" i="6"/>
  <c r="E82" i="6"/>
  <c r="D82" i="6"/>
  <c r="C82" i="6"/>
  <c r="I81" i="6"/>
  <c r="H81" i="6"/>
  <c r="G81" i="6"/>
  <c r="F81" i="6"/>
  <c r="E81" i="6"/>
  <c r="D81" i="6"/>
  <c r="C81" i="6"/>
  <c r="I80" i="6"/>
  <c r="H80" i="6"/>
  <c r="G80" i="6"/>
  <c r="F80" i="6"/>
  <c r="E80" i="6"/>
  <c r="D80" i="6"/>
  <c r="C80" i="6"/>
  <c r="I79" i="6"/>
  <c r="H79" i="6"/>
  <c r="G79" i="6"/>
  <c r="F79" i="6"/>
  <c r="E79" i="6"/>
  <c r="D79" i="6"/>
  <c r="C79" i="6"/>
  <c r="I78" i="6"/>
  <c r="H78" i="6"/>
  <c r="G78" i="6"/>
  <c r="F78" i="6"/>
  <c r="E78" i="6"/>
  <c r="D78" i="6"/>
  <c r="C78" i="6"/>
  <c r="I77" i="6"/>
  <c r="H77" i="6"/>
  <c r="G77" i="6"/>
  <c r="F77" i="6"/>
  <c r="E77" i="6"/>
  <c r="D77" i="6"/>
  <c r="C77" i="6"/>
  <c r="I76" i="6"/>
  <c r="H76" i="6"/>
  <c r="G76" i="6"/>
  <c r="F76" i="6"/>
  <c r="E76" i="6"/>
  <c r="D76" i="6"/>
  <c r="C76" i="6"/>
  <c r="I75" i="6"/>
  <c r="H75" i="6"/>
  <c r="G75" i="6"/>
  <c r="F75" i="6"/>
  <c r="E75" i="6"/>
  <c r="D75" i="6"/>
  <c r="C75" i="6"/>
  <c r="I74" i="6"/>
  <c r="H74" i="6"/>
  <c r="G74" i="6"/>
  <c r="F74" i="6"/>
  <c r="E74" i="6"/>
  <c r="D74" i="6"/>
  <c r="C74" i="6"/>
  <c r="I73" i="6"/>
  <c r="H73" i="6"/>
  <c r="G73" i="6"/>
  <c r="F73" i="6"/>
  <c r="E73" i="6"/>
  <c r="D73" i="6"/>
  <c r="C73" i="6"/>
  <c r="I72" i="6"/>
  <c r="H72" i="6"/>
  <c r="G72" i="6"/>
  <c r="F72" i="6"/>
  <c r="E72" i="6"/>
  <c r="D72" i="6"/>
  <c r="C72" i="6"/>
  <c r="I71" i="6"/>
  <c r="H71" i="6"/>
  <c r="G71" i="6"/>
  <c r="F71" i="6"/>
  <c r="E71" i="6"/>
  <c r="D71" i="6"/>
  <c r="C71" i="6"/>
  <c r="I70" i="6"/>
  <c r="H70" i="6"/>
  <c r="G70" i="6"/>
  <c r="F70" i="6"/>
  <c r="E70" i="6"/>
  <c r="D70" i="6"/>
  <c r="C70" i="6"/>
  <c r="B58" i="6"/>
  <c r="B57" i="6"/>
  <c r="B56" i="6"/>
  <c r="B55" i="6"/>
  <c r="B52" i="6"/>
  <c r="Q41" i="6"/>
  <c r="P41" i="6"/>
  <c r="K41" i="6"/>
  <c r="J41" i="6"/>
  <c r="I41" i="6"/>
  <c r="H41" i="6"/>
  <c r="G41" i="6"/>
  <c r="F41" i="6"/>
  <c r="E41" i="6"/>
  <c r="D41" i="6"/>
  <c r="C41" i="6"/>
  <c r="C43" i="6" s="1"/>
  <c r="Q40" i="6"/>
  <c r="Q42" i="6" s="1"/>
  <c r="P40" i="6"/>
  <c r="P42" i="6" s="1"/>
  <c r="K40" i="6"/>
  <c r="J40" i="6"/>
  <c r="I40" i="6"/>
  <c r="C58" i="6" s="1"/>
  <c r="D58" i="6" s="1"/>
  <c r="H40" i="6"/>
  <c r="C57" i="6" s="1"/>
  <c r="D57" i="6" s="1"/>
  <c r="G40" i="6"/>
  <c r="C56" i="6" s="1"/>
  <c r="D56" i="6" s="1"/>
  <c r="F40" i="6"/>
  <c r="E40" i="6"/>
  <c r="D40" i="6"/>
  <c r="C40" i="6"/>
  <c r="C52" i="6" s="1"/>
  <c r="D52" i="6" s="1"/>
  <c r="M39" i="6"/>
  <c r="M38" i="6"/>
  <c r="M37" i="6"/>
  <c r="M35" i="6"/>
  <c r="M34" i="6"/>
  <c r="M33" i="6"/>
  <c r="M32" i="6"/>
  <c r="M30" i="6"/>
  <c r="M29" i="6"/>
  <c r="M25" i="6"/>
  <c r="M21" i="6"/>
  <c r="M19" i="6"/>
  <c r="D18" i="6"/>
  <c r="B53" i="6" s="1"/>
  <c r="C93" i="6" l="1"/>
  <c r="I43" i="6"/>
  <c r="J43" i="6"/>
  <c r="E93" i="6"/>
  <c r="M41" i="6"/>
  <c r="K43" i="6"/>
  <c r="D93" i="6"/>
  <c r="C92" i="6"/>
  <c r="D43" i="6"/>
  <c r="Q43" i="6"/>
  <c r="F43" i="6"/>
  <c r="C42" i="6"/>
  <c r="F93" i="6"/>
  <c r="I42" i="6"/>
  <c r="J42" i="6"/>
  <c r="H93" i="6"/>
  <c r="P43" i="6"/>
  <c r="E43" i="6"/>
  <c r="D92" i="6"/>
  <c r="H43" i="6"/>
  <c r="E92" i="6"/>
  <c r="G93" i="6"/>
  <c r="M40" i="6"/>
  <c r="K42" i="6"/>
  <c r="I93" i="6"/>
  <c r="F92" i="6"/>
  <c r="H42" i="6"/>
  <c r="H92" i="6"/>
  <c r="I92" i="6"/>
  <c r="E18" i="6"/>
  <c r="B54" i="6" s="1"/>
  <c r="F42" i="6"/>
  <c r="C53" i="6"/>
  <c r="D53" i="6" s="1"/>
  <c r="C54" i="6"/>
  <c r="D54" i="6" s="1"/>
  <c r="G92" i="6"/>
  <c r="D42" i="6"/>
  <c r="E42" i="6"/>
  <c r="G42" i="6"/>
  <c r="C55" i="6"/>
  <c r="D55" i="6" s="1"/>
  <c r="G43" i="6"/>
  <c r="K79" i="6" l="1"/>
</calcChain>
</file>

<file path=xl/sharedStrings.xml><?xml version="1.0" encoding="utf-8"?>
<sst xmlns="http://schemas.openxmlformats.org/spreadsheetml/2006/main" count="450" uniqueCount="74">
  <si>
    <t>Sample_ID</t>
  </si>
  <si>
    <t>Centrifugation</t>
  </si>
  <si>
    <t>SD</t>
  </si>
  <si>
    <t>Isolated</t>
  </si>
  <si>
    <t>yes</t>
  </si>
  <si>
    <t>no</t>
  </si>
  <si>
    <t xml:space="preserve">mouse plasma </t>
  </si>
  <si>
    <t>NTC H2O</t>
  </si>
  <si>
    <t>Copies H2O</t>
  </si>
  <si>
    <t xml:space="preserve">calibrator </t>
  </si>
  <si>
    <t>150 ng/mL</t>
  </si>
  <si>
    <t>15ng/mL</t>
  </si>
  <si>
    <t>N/A</t>
  </si>
  <si>
    <t>day 1</t>
  </si>
  <si>
    <t>day 2</t>
  </si>
  <si>
    <t>day 3</t>
  </si>
  <si>
    <t>CT mean</t>
  </si>
  <si>
    <t>CT SD</t>
  </si>
  <si>
    <t>Upper Limit</t>
  </si>
  <si>
    <t>Lower Limit</t>
  </si>
  <si>
    <t>Copies/PCR</t>
  </si>
  <si>
    <t xml:space="preserve">CT mean </t>
  </si>
  <si>
    <t xml:space="preserve">calculated </t>
  </si>
  <si>
    <t xml:space="preserve"> </t>
  </si>
  <si>
    <t>LOB = MEANcopynmber blank + 1,645 * SD copy number blank</t>
  </si>
  <si>
    <t>LOB H2O</t>
  </si>
  <si>
    <t>LOD = LOB + 1,645 * SD low mutant copy number sample</t>
  </si>
  <si>
    <t>SD Low copy number</t>
  </si>
  <si>
    <t xml:space="preserve">mean </t>
  </si>
  <si>
    <t>600+2500+16000</t>
  </si>
  <si>
    <t>600+2500</t>
  </si>
  <si>
    <t>3</t>
  </si>
  <si>
    <t>16</t>
  </si>
  <si>
    <t>24</t>
  </si>
  <si>
    <t>25</t>
  </si>
  <si>
    <t>54</t>
  </si>
  <si>
    <t>90</t>
  </si>
  <si>
    <t>434</t>
  </si>
  <si>
    <t>487</t>
  </si>
  <si>
    <t>497</t>
  </si>
  <si>
    <t>918</t>
  </si>
  <si>
    <t>927</t>
  </si>
  <si>
    <t>1026</t>
  </si>
  <si>
    <t>1165</t>
  </si>
  <si>
    <t>1190</t>
  </si>
  <si>
    <t>1191</t>
  </si>
  <si>
    <t>1193</t>
  </si>
  <si>
    <t>365</t>
  </si>
  <si>
    <t>Sample</t>
  </si>
  <si>
    <t>stress_score</t>
  </si>
  <si>
    <t xml:space="preserve">Methodological influences on circulating cell-free-mitochondrial and nuclear DNA concentrations in response to chronic stress </t>
  </si>
  <si>
    <t xml:space="preserve">Molecular Biology Reports </t>
  </si>
  <si>
    <t xml:space="preserve">Carina Daubermann, Benedict Herhaus, Elmo W.I. Neuberger, Perikles Simon* &amp; Katja Petrowski* </t>
  </si>
  <si>
    <t>Corresponding  authors* :</t>
  </si>
  <si>
    <t xml:space="preserve">Table S1. </t>
  </si>
  <si>
    <t xml:space="preserve">Perikles Simon Johannes Gutenberg University Mainz, Germany, Department of Sports Medicine, Rehabilitation and Disease Prevention, Albert-Schweitzer-Straße 22, 55128 Mainz, E-mail address: simonpe@uni-mainz.de </t>
  </si>
  <si>
    <t>Katja Petrowski University Medical Centre of the Johannes Gutenberg-University, Department of Medical Psychology and Medical Sociology, Duesbergweg 6, 55128 Mainz,  
E-mail address: kpetrows@uni-mainz.de</t>
  </si>
  <si>
    <t>Katja Petrowski ,University Medical Centre of the Johannes Gutenberg-University, Department of Medical Psychology and Medical Sociology, Duesbergweg 6, 55128 Mainz  
E-Mail: address kpetrows@uni-mainz.de</t>
  </si>
  <si>
    <t xml:space="preserve">Perikles Simon,  Johannes Gutenberg University Mainz, Germany, Department of Sports Medicine, Rehabilitation and Disease Prevention, Albert-Schweitzer-Straße 22, 55128 Mainz, E-mail address: simonpe@uni-mainz.de  simonpe@uni-mainz.de </t>
  </si>
  <si>
    <t xml:space="preserve">ccf-mtDNA concentrations of the isolated blood plasma samples in this study. </t>
  </si>
  <si>
    <t xml:space="preserve">Table S4. </t>
  </si>
  <si>
    <t xml:space="preserve">Table S3. Ct values of the three independet qPCR runs including calibrator and NTC samples for the generation of the LOQ curve for the  quantification of human mitochondrial DNA directly in blood plasma in this study. </t>
  </si>
  <si>
    <t>CV=(SD/mean)*100</t>
  </si>
  <si>
    <t xml:space="preserve">Table S.6 Calculation for the LOB and LOD of the ND1 assay derived from the three independend qPCR runs and </t>
  </si>
  <si>
    <t xml:space="preserve">Table S7. ccf-mtDNA measurements and cf-nDNA measurements with corresponding stress score of the healthy subjects in this study. </t>
  </si>
  <si>
    <t>ccf_mtDNA_copies_mL</t>
  </si>
  <si>
    <t>cf_nDNA_ng/mL</t>
  </si>
  <si>
    <t>Table S5. Calculated values from all individual Ct values of indepented measurements, derived from the LOQ curve including mean values, SD and CV</t>
  </si>
  <si>
    <t xml:space="preserve">Table S2. ccf-mtDNA concentrations of the direct measurements in this study, including the direct measurements of samples at different centrifugation speeds. </t>
  </si>
  <si>
    <t xml:space="preserve">Mean Ct values and caluculated copies/PCR used for the overall LOQ curve </t>
  </si>
  <si>
    <t>LOQ Curve measurements for ND1 assay in plasma</t>
  </si>
  <si>
    <t xml:space="preserve"> qPCR measurements using the ND1 assay directly in plasma at different centrifugation speeds </t>
  </si>
  <si>
    <t xml:space="preserve"> qPCR measurements using the ND1 assay with isolated samples from blood plasma</t>
  </si>
  <si>
    <t>qPCR measurements using the ND1 and LINE1 assay for ccf-mtDNA quantification and cf-nDNA quantification and stress scores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</si>
</sst>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1"/>
      <color theme="1"/>
      <name val="Aptos Narrow"/>
      <family val="2"/>
      <scheme val="minor"/>
    </font>
    <font>
      <b/>
      <sz val="10"/>
      <name val="Arial"/>
      <family val="2"/>
    </font>
    <font>
      <sz val="10"/>
      <name val="Arial"/>
      <family val="2"/>
    </font>
    <font>
      <i/>
      <sz val="10"/>
      <name val="Arial"/>
      <family val="2"/>
    </font>
    <font>
      <sz val="10"/>
      <color rgb="FFFF0000"/>
      <name val="Arial"/>
      <family val="2"/>
    </font>
    <font>
      <sz val="11"/>
      <color rgb="FF000000"/>
      <name val="Arial"/>
      <family val="2"/>
    </font>
    <font>
      <sz val="8"/>
      <name val="Aptos Narrow"/>
      <family val="2"/>
      <scheme val="minor"/>
    </font>
    <font>
      <b/>
      <sz val="12"/>
      <color theme="1"/>
      <name val="Aptos Narrow"/>
      <family val="2"/>
      <scheme val="minor"/>
    </font>
    <font>
      <b/>
      <sz val="11"/>
      <name val="Aptos Narrow"/>
      <family val="2"/>
    </font>
  </fonts>
  <fills count="3">
    <fill>
      <patternFill patternType="none"/>
    </fill>
    <fill>
      <patternFill patternType="gray125"/>
    </fill>
    <fill>
      <patternFill patternType="solid">
        <fgColor rgb="FFFFC000"/>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8">
    <xf numFmtId="0" fontId="0" fillId="0" borderId="0" xfId="0"/>
    <xf numFmtId="0" fontId="0" fillId="0" borderId="0" xfId="0" applyAlignment="1">
      <alignment horizontal="center"/>
    </xf>
    <xf numFmtId="0" fontId="0" fillId="0" borderId="2" xfId="0" applyBorder="1" applyAlignment="1">
      <alignment horizontal="center"/>
    </xf>
    <xf numFmtId="2" fontId="4" fillId="0" borderId="2" xfId="0" applyNumberFormat="1" applyFont="1" applyBorder="1" applyAlignment="1">
      <alignment horizontal="center"/>
    </xf>
    <xf numFmtId="0" fontId="0" fillId="0" borderId="2" xfId="0" applyBorder="1"/>
    <xf numFmtId="0" fontId="0" fillId="0" borderId="1" xfId="0" applyBorder="1"/>
    <xf numFmtId="0" fontId="0" fillId="0" borderId="1" xfId="0" applyBorder="1" applyAlignment="1">
      <alignment horizontal="center"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xf>
    <xf numFmtId="0" fontId="0" fillId="0" borderId="0" xfId="0" applyAlignment="1">
      <alignment horizontal="center" vertical="center"/>
    </xf>
    <xf numFmtId="2" fontId="2" fillId="0" borderId="2" xfId="0" applyNumberFormat="1" applyFont="1" applyBorder="1" applyAlignment="1">
      <alignment horizontal="center"/>
    </xf>
    <xf numFmtId="0" fontId="2" fillId="0" borderId="2" xfId="0" applyFont="1" applyBorder="1" applyAlignment="1">
      <alignment horizontal="center"/>
    </xf>
    <xf numFmtId="2" fontId="2" fillId="2" borderId="2" xfId="0" applyNumberFormat="1" applyFont="1" applyFill="1" applyBorder="1" applyAlignment="1">
      <alignment horizontal="right"/>
    </xf>
    <xf numFmtId="0" fontId="1" fillId="0" borderId="0" xfId="0" applyFont="1"/>
    <xf numFmtId="0" fontId="0" fillId="0" borderId="0" xfId="0" applyAlignment="1">
      <alignment horizontal="left"/>
    </xf>
    <xf numFmtId="2" fontId="6" fillId="0" borderId="0" xfId="0" applyNumberFormat="1" applyFont="1" applyAlignment="1">
      <alignment horizontal="left" vertical="top"/>
    </xf>
    <xf numFmtId="0" fontId="0" fillId="0" borderId="0" xfId="0" applyAlignment="1">
      <alignment horizontal="right"/>
    </xf>
    <xf numFmtId="0" fontId="8" fillId="0" borderId="0" xfId="0" applyFont="1"/>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xf numFmtId="0" fontId="0" fillId="0" borderId="0" xfId="0" applyAlignment="1">
      <alignment vertical="center" wrapText="1"/>
    </xf>
    <xf numFmtId="0" fontId="0" fillId="0" borderId="0" xfId="0" applyAlignment="1">
      <alignment horizontal="left" vertical="center"/>
    </xf>
    <xf numFmtId="0" fontId="1" fillId="0" borderId="0" xfId="0" applyFont="1" applyAlignment="1">
      <alignment horizontal="left" vertical="top"/>
    </xf>
    <xf numFmtId="0" fontId="0" fillId="0" borderId="3" xfId="0"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2" fontId="0" fillId="0" borderId="5" xfId="0" applyNumberFormat="1" applyBorder="1" applyAlignment="1">
      <alignment horizontal="center"/>
    </xf>
    <xf numFmtId="2" fontId="5" fillId="0" borderId="5" xfId="0" applyNumberFormat="1" applyFont="1" applyBorder="1" applyAlignment="1">
      <alignment horizontal="center"/>
    </xf>
    <xf numFmtId="2" fontId="0" fillId="0" borderId="0" xfId="0" applyNumberFormat="1" applyAlignment="1">
      <alignment horizontal="center"/>
    </xf>
    <xf numFmtId="0" fontId="0" fillId="0" borderId="5" xfId="0" applyBorder="1" applyAlignment="1">
      <alignment horizontal="left"/>
    </xf>
    <xf numFmtId="0" fontId="5" fillId="0" borderId="7" xfId="0" applyFont="1"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3" fillId="0" borderId="0" xfId="0" applyFont="1" applyAlignment="1">
      <alignment horizontal="center"/>
    </xf>
    <xf numFmtId="0" fontId="0" fillId="0" borderId="5" xfId="0" applyBorder="1"/>
    <xf numFmtId="0" fontId="0" fillId="0" borderId="3" xfId="0" applyBorder="1"/>
    <xf numFmtId="0" fontId="0" fillId="0" borderId="4" xfId="0" applyBorder="1"/>
    <xf numFmtId="0" fontId="0" fillId="0" borderId="6" xfId="0" applyBorder="1"/>
    <xf numFmtId="2" fontId="0" fillId="0" borderId="0" xfId="0" applyNumberFormat="1"/>
    <xf numFmtId="2" fontId="0" fillId="0" borderId="6" xfId="0" applyNumberFormat="1" applyBorder="1"/>
    <xf numFmtId="2" fontId="0" fillId="0" borderId="5" xfId="0" applyNumberFormat="1" applyBorder="1"/>
    <xf numFmtId="0" fontId="0" fillId="0" borderId="7" xfId="0" applyBorder="1"/>
    <xf numFmtId="0" fontId="0" fillId="0" borderId="8" xfId="0" applyBorder="1"/>
    <xf numFmtId="0" fontId="8" fillId="0" borderId="0" xfId="0" applyFont="1" applyAlignment="1">
      <alignment horizontal="center"/>
    </xf>
    <xf numFmtId="2" fontId="6" fillId="0" borderId="4" xfId="0" applyNumberFormat="1" applyFont="1" applyBorder="1" applyAlignment="1">
      <alignment horizontal="right" vertical="top"/>
    </xf>
    <xf numFmtId="2" fontId="6" fillId="0" borderId="6" xfId="0" applyNumberFormat="1" applyFont="1" applyBorder="1" applyAlignment="1">
      <alignment horizontal="right" vertical="top"/>
    </xf>
    <xf numFmtId="0" fontId="0" fillId="0" borderId="6" xfId="0" applyBorder="1" applyAlignment="1">
      <alignment horizontal="right"/>
    </xf>
    <xf numFmtId="2" fontId="6" fillId="0" borderId="8" xfId="0" applyNumberFormat="1" applyFont="1" applyBorder="1" applyAlignment="1">
      <alignment horizontal="right" vertical="top"/>
    </xf>
    <xf numFmtId="0" fontId="1" fillId="0" borderId="9" xfId="0" applyFont="1" applyBorder="1" applyAlignment="1">
      <alignment horizontal="center"/>
    </xf>
    <xf numFmtId="0" fontId="8" fillId="0" borderId="10" xfId="0" applyFont="1" applyBorder="1"/>
    <xf numFmtId="0" fontId="8" fillId="0" borderId="11" xfId="0" applyFont="1" applyBorder="1"/>
    <xf numFmtId="0" fontId="1" fillId="0" borderId="9" xfId="0" applyFont="1" applyBorder="1"/>
    <xf numFmtId="0" fontId="1" fillId="0" borderId="10" xfId="0" applyFont="1" applyBorder="1"/>
    <xf numFmtId="0" fontId="1" fillId="0" borderId="11" xfId="0" applyFont="1" applyBorder="1"/>
    <xf numFmtId="0" fontId="1" fillId="0" borderId="3" xfId="0" applyFont="1" applyBorder="1"/>
    <xf numFmtId="0" fontId="1" fillId="0" borderId="2" xfId="0" applyFont="1" applyBorder="1"/>
    <xf numFmtId="0" fontId="1" fillId="0" borderId="4" xfId="0" applyFont="1" applyBorder="1"/>
    <xf numFmtId="2" fontId="0" fillId="0" borderId="1" xfId="0" applyNumberFormat="1" applyBorder="1"/>
    <xf numFmtId="0" fontId="2" fillId="0" borderId="10" xfId="0" applyFont="1" applyBorder="1" applyAlignment="1">
      <alignment horizontal="center"/>
    </xf>
    <xf numFmtId="0" fontId="3" fillId="0" borderId="2" xfId="0" applyFont="1" applyBorder="1" applyAlignment="1">
      <alignment horizontal="center"/>
    </xf>
    <xf numFmtId="14" fontId="0" fillId="0" borderId="0" xfId="0" applyNumberFormat="1"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2" fontId="2" fillId="0" borderId="0" xfId="0" applyNumberFormat="1" applyFont="1" applyAlignment="1">
      <alignment horizontal="center"/>
    </xf>
    <xf numFmtId="2" fontId="2" fillId="0" borderId="0" xfId="0" applyNumberFormat="1" applyFont="1" applyAlignment="1">
      <alignment horizontal="center" vertical="center"/>
    </xf>
    <xf numFmtId="2" fontId="0" fillId="0" borderId="0" xfId="0" applyNumberFormat="1" applyAlignment="1">
      <alignment horizontal="center" vertical="center"/>
    </xf>
    <xf numFmtId="2" fontId="2" fillId="2" borderId="4" xfId="0" applyNumberFormat="1" applyFont="1" applyFill="1" applyBorder="1" applyAlignment="1">
      <alignment horizontal="right"/>
    </xf>
    <xf numFmtId="0" fontId="2" fillId="0" borderId="0" xfId="0" applyFont="1" applyAlignment="1">
      <alignment horizontal="center"/>
    </xf>
    <xf numFmtId="2" fontId="2" fillId="0" borderId="0" xfId="0" applyNumberFormat="1" applyFont="1" applyAlignment="1">
      <alignment horizontal="right"/>
    </xf>
    <xf numFmtId="2" fontId="2" fillId="0" borderId="6" xfId="0" applyNumberFormat="1" applyFont="1" applyBorder="1" applyAlignment="1">
      <alignment horizontal="right"/>
    </xf>
    <xf numFmtId="2" fontId="1" fillId="0" borderId="0" xfId="0" applyNumberFormat="1" applyFont="1" applyAlignment="1">
      <alignment horizontal="right"/>
    </xf>
    <xf numFmtId="2" fontId="1" fillId="0" borderId="6" xfId="0" applyNumberFormat="1" applyFont="1" applyBorder="1" applyAlignment="1">
      <alignment horizontal="right"/>
    </xf>
    <xf numFmtId="2" fontId="0" fillId="0" borderId="1" xfId="0" applyNumberFormat="1" applyBorder="1" applyAlignment="1">
      <alignment horizontal="center"/>
    </xf>
    <xf numFmtId="2" fontId="4" fillId="0" borderId="1" xfId="0" applyNumberFormat="1" applyFont="1" applyBorder="1" applyAlignment="1">
      <alignment horizontal="center"/>
    </xf>
    <xf numFmtId="2" fontId="1" fillId="0" borderId="1" xfId="0" applyNumberFormat="1" applyFont="1" applyBorder="1" applyAlignment="1">
      <alignment horizontal="right"/>
    </xf>
    <xf numFmtId="2" fontId="1" fillId="0" borderId="8" xfId="0" applyNumberFormat="1" applyFont="1" applyBorder="1" applyAlignment="1">
      <alignment horizontal="right"/>
    </xf>
    <xf numFmtId="0" fontId="0" fillId="0" borderId="9" xfId="0" applyBorder="1"/>
    <xf numFmtId="0" fontId="0" fillId="0" borderId="10" xfId="0" applyBorder="1" applyAlignment="1">
      <alignment horizontal="center"/>
    </xf>
    <xf numFmtId="0" fontId="0" fillId="0" borderId="5" xfId="0" applyBorder="1" applyAlignment="1">
      <alignment horizontal="right"/>
    </xf>
    <xf numFmtId="0" fontId="0" fillId="0" borderId="7" xfId="0" applyBorder="1" applyAlignment="1">
      <alignment horizontal="right"/>
    </xf>
    <xf numFmtId="0" fontId="0" fillId="0" borderId="1" xfId="0" applyBorder="1" applyAlignment="1">
      <alignment horizontal="right"/>
    </xf>
    <xf numFmtId="0" fontId="1" fillId="0" borderId="9" xfId="0" applyFont="1" applyBorder="1" applyAlignment="1">
      <alignment horizontal="right"/>
    </xf>
    <xf numFmtId="0" fontId="1" fillId="0" borderId="10" xfId="0" applyFont="1" applyBorder="1" applyAlignment="1">
      <alignment horizontal="right"/>
    </xf>
    <xf numFmtId="0" fontId="9" fillId="0" borderId="11" xfId="0" applyFont="1" applyBorder="1"/>
    <xf numFmtId="0" fontId="1" fillId="0" borderId="10" xfId="0" applyFont="1" applyBorder="1" applyAlignment="1">
      <alignment horizontal="center"/>
    </xf>
    <xf numFmtId="0" fontId="1" fillId="0" borderId="11"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8" fillId="0" borderId="0" xfId="0" applyFont="1" applyAlignment="1">
      <alignment horizontal="center"/>
    </xf>
    <xf numFmtId="0" fontId="8" fillId="0" borderId="0" xfId="0" applyFont="1" applyAlignment="1">
      <alignment horizontal="center" wrapText="1"/>
    </xf>
    <xf numFmtId="0" fontId="8" fillId="0" borderId="1" xfId="0" applyFont="1" applyBorder="1" applyAlignment="1">
      <alignment horizontal="center" wrapText="1"/>
    </xf>
    <xf numFmtId="0" fontId="0" fillId="0" borderId="0" xfId="0" applyAlignment="1">
      <alignment horizontal="left" vertical="top" wrapText="1"/>
    </xf>
    <xf numFmtId="0" fontId="0" fillId="0" borderId="0" xfId="0" applyAlignment="1">
      <alignment horizontal="left" vertical="top"/>
    </xf>
  </cellXfs>
  <cellStyles count="1">
    <cellStyle name="Standard"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a:defRPr sz="1400" b="0" i="0" u="none" strike="noStrike" kern="1200" spc="0" baseline="0">
                <a:solidFill>
                  <a:schemeClr val="tx1">
                    <a:lumMod val="65000"/>
                    <a:lumOff val="35000"/>
                  </a:schemeClr>
                </a:solidFill>
                <a:latin typeface="+mn-lt"/>
                <a:ea typeface="+mn-ea"/>
                <a:cs typeface="+mn-cs"/>
              </a:defRPr>
            </a:pPr>
            <a:r>
              <a:rPr lang="de-DE" sz="1200">
                <a:solidFill>
                  <a:schemeClr val="tx1">
                    <a:lumMod val="65000"/>
                    <a:lumOff val="35000"/>
                  </a:schemeClr>
                </a:solidFill>
              </a:rPr>
              <a:t>Figure S1.</a:t>
            </a:r>
            <a:r>
              <a:rPr lang="de-DE" sz="1200" baseline="0">
                <a:solidFill>
                  <a:schemeClr val="tx1">
                    <a:lumMod val="65000"/>
                    <a:lumOff val="35000"/>
                  </a:schemeClr>
                </a:solidFill>
              </a:rPr>
              <a:t> </a:t>
            </a:r>
            <a:r>
              <a:rPr lang="de-DE" sz="1200">
                <a:solidFill>
                  <a:schemeClr val="tx1">
                    <a:lumMod val="65000"/>
                    <a:lumOff val="35000"/>
                  </a:schemeClr>
                </a:solidFill>
              </a:rPr>
              <a:t>LOQ Curve derived from mean ct</a:t>
            </a:r>
            <a:r>
              <a:rPr lang="de-DE" sz="1200" baseline="0">
                <a:solidFill>
                  <a:schemeClr val="tx1">
                    <a:lumMod val="65000"/>
                    <a:lumOff val="35000"/>
                  </a:schemeClr>
                </a:solidFill>
              </a:rPr>
              <a:t> values of the three independet qPCR runs</a:t>
            </a:r>
          </a:p>
        </c:rich>
      </c:tx>
      <c:layout>
        <c:manualLayout>
          <c:xMode val="edge"/>
          <c:yMode val="edge"/>
          <c:x val="0.22856145641369296"/>
          <c:y val="0.92839509975678458"/>
        </c:manualLayout>
      </c:layout>
      <c:overlay val="0"/>
      <c:spPr>
        <a:noFill/>
        <a:ln>
          <a:noFill/>
        </a:ln>
        <a:effectLst/>
      </c:spPr>
      <c:txPr>
        <a:bodyPr rot="0" spcFirstLastPara="1" vertOverflow="ellipsis" vert="horz" wrap="square" anchor="b"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3023421008544145"/>
          <c:y val="4.9359233518793039E-2"/>
          <c:w val="0.81260161030392575"/>
          <c:h val="0.76885827454539835"/>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1"/>
            <c:dispEq val="1"/>
            <c:trendlineLbl>
              <c:layout>
                <c:manualLayout>
                  <c:x val="-8.2533749086299586E-3"/>
                  <c:y val="-0.329311744879075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Lit>
              <c:formatCode>General</c:formatCode>
              <c:ptCount val="7"/>
              <c:pt idx="0">
                <c:v>1000000</c:v>
              </c:pt>
              <c:pt idx="1">
                <c:v>100000</c:v>
              </c:pt>
              <c:pt idx="2">
                <c:v>10000</c:v>
              </c:pt>
              <c:pt idx="3">
                <c:v>1000</c:v>
              </c:pt>
              <c:pt idx="4">
                <c:v>100</c:v>
              </c:pt>
              <c:pt idx="5">
                <c:v>50</c:v>
              </c:pt>
              <c:pt idx="6">
                <c:v>25</c:v>
              </c:pt>
            </c:numLit>
          </c:xVal>
          <c:yVal>
            <c:numLit>
              <c:formatCode>General</c:formatCode>
              <c:ptCount val="7"/>
              <c:pt idx="0">
                <c:v>15.180000000000003</c:v>
              </c:pt>
              <c:pt idx="1">
                <c:v>18.417142857142856</c:v>
              </c:pt>
              <c:pt idx="2">
                <c:v>21.819523809523812</c:v>
              </c:pt>
              <c:pt idx="3">
                <c:v>25.231428571428573</c:v>
              </c:pt>
              <c:pt idx="4">
                <c:v>28.469999999999995</c:v>
              </c:pt>
              <c:pt idx="5">
                <c:v>29.391904761904758</c:v>
              </c:pt>
              <c:pt idx="6">
                <c:v>30.647619047619049</c:v>
              </c:pt>
            </c:numLit>
          </c:yVal>
          <c:smooth val="0"/>
          <c:extLst>
            <c:ext xmlns:c16="http://schemas.microsoft.com/office/drawing/2014/chart" uri="{C3380CC4-5D6E-409C-BE32-E72D297353CC}">
              <c16:uniqueId val="{00000001-36A1-4CCB-BEA2-B07D64D7D300}"/>
            </c:ext>
          </c:extLst>
        </c:ser>
        <c:dLbls>
          <c:showLegendKey val="0"/>
          <c:showVal val="0"/>
          <c:showCatName val="0"/>
          <c:showSerName val="0"/>
          <c:showPercent val="0"/>
          <c:showBubbleSize val="0"/>
        </c:dLbls>
        <c:axId val="847561032"/>
        <c:axId val="1"/>
      </c:scatterChart>
      <c:valAx>
        <c:axId val="847561032"/>
        <c:scaling>
          <c:logBase val="10"/>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Copies/PCR</a:t>
                </a:r>
              </a:p>
            </c:rich>
          </c:tx>
          <c:layout>
            <c:manualLayout>
              <c:xMode val="edge"/>
              <c:yMode val="edge"/>
              <c:x val="0.49359669403026751"/>
              <c:y val="0.8607270790417700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CT mean</a:t>
                </a:r>
              </a:p>
            </c:rich>
          </c:tx>
          <c:layout>
            <c:manualLayout>
              <c:xMode val="edge"/>
              <c:yMode val="edge"/>
              <c:x val="2.7463557901944179E-2"/>
              <c:y val="0.406327077747989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DE"/>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847561032"/>
        <c:crossesAt val="0.1"/>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alignWithMargins="0"/>
    <c:pageMargins b="0.984251969" l="0.78740157499999996" r="0.78740157499999996" t="0.984251969" header="0.4921259845" footer="0.492125984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257176</xdr:colOff>
      <xdr:row>44</xdr:row>
      <xdr:rowOff>76200</xdr:rowOff>
    </xdr:from>
    <xdr:to>
      <xdr:col>18</xdr:col>
      <xdr:colOff>828676</xdr:colOff>
      <xdr:row>63</xdr:row>
      <xdr:rowOff>171450</xdr:rowOff>
    </xdr:to>
    <xdr:graphicFrame macro="">
      <xdr:nvGraphicFramePr>
        <xdr:cNvPr id="2" name="Diagramm 1">
          <a:extLst>
            <a:ext uri="{FF2B5EF4-FFF2-40B4-BE49-F238E27FC236}">
              <a16:creationId xmlns:a16="http://schemas.microsoft.com/office/drawing/2014/main" id="{0CEE1DDC-9642-4D1B-9C26-258CDDE4A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E3E2-B204-451A-941D-5C14D50658F3}">
  <dimension ref="A1:I37"/>
  <sheetViews>
    <sheetView tabSelected="1" workbookViewId="0">
      <selection activeCell="F11" sqref="F11"/>
    </sheetView>
  </sheetViews>
  <sheetFormatPr baseColWidth="10" defaultRowHeight="15.75" x14ac:dyDescent="0.25"/>
  <cols>
    <col min="2" max="2" width="17.625" bestFit="1" customWidth="1"/>
    <col min="4" max="4" width="19.625" bestFit="1" customWidth="1"/>
    <col min="5" max="5" width="17.875" bestFit="1" customWidth="1"/>
    <col min="6" max="6" width="18.875" bestFit="1" customWidth="1"/>
    <col min="7" max="7" width="23" bestFit="1" customWidth="1"/>
    <col min="8" max="10" width="12.125" bestFit="1" customWidth="1"/>
  </cols>
  <sheetData>
    <row r="1" spans="1:9" x14ac:dyDescent="0.25">
      <c r="A1" s="88" t="s">
        <v>50</v>
      </c>
      <c r="B1" s="88"/>
      <c r="C1" s="88"/>
      <c r="D1" s="88"/>
      <c r="E1" s="88"/>
      <c r="F1" s="88"/>
      <c r="G1" s="88"/>
      <c r="H1" s="88"/>
    </row>
    <row r="2" spans="1:9" x14ac:dyDescent="0.25">
      <c r="A2" s="88" t="s">
        <v>51</v>
      </c>
      <c r="B2" s="88"/>
      <c r="C2" s="88"/>
      <c r="D2" s="88"/>
      <c r="E2" s="88"/>
      <c r="F2" s="20"/>
      <c r="G2" s="20"/>
      <c r="H2" s="20"/>
    </row>
    <row r="3" spans="1:9" x14ac:dyDescent="0.25">
      <c r="A3" s="88" t="s">
        <v>52</v>
      </c>
      <c r="B3" s="88"/>
      <c r="C3" s="88"/>
      <c r="D3" s="88"/>
      <c r="E3" s="88"/>
      <c r="F3" s="88"/>
      <c r="G3" s="20"/>
      <c r="H3" s="20"/>
    </row>
    <row r="4" spans="1:9" x14ac:dyDescent="0.25">
      <c r="A4" s="88" t="s">
        <v>53</v>
      </c>
      <c r="B4" s="88"/>
      <c r="C4" s="88"/>
      <c r="D4" s="88"/>
      <c r="E4" s="88"/>
      <c r="F4" s="20"/>
      <c r="G4" s="20"/>
      <c r="H4" s="20"/>
    </row>
    <row r="5" spans="1:9" ht="15.75" customHeight="1" x14ac:dyDescent="0.25">
      <c r="A5" s="89" t="s">
        <v>56</v>
      </c>
      <c r="B5" s="89"/>
      <c r="C5" s="89"/>
      <c r="D5" s="89"/>
      <c r="E5" s="89"/>
      <c r="F5" s="89"/>
      <c r="G5" s="89"/>
      <c r="H5" s="89"/>
      <c r="I5" s="18"/>
    </row>
    <row r="6" spans="1:9" x14ac:dyDescent="0.25">
      <c r="A6" s="89"/>
      <c r="B6" s="89"/>
      <c r="C6" s="89"/>
      <c r="D6" s="89"/>
      <c r="E6" s="89"/>
      <c r="F6" s="89"/>
      <c r="G6" s="89"/>
      <c r="H6" s="89"/>
      <c r="I6" s="18"/>
    </row>
    <row r="7" spans="1:9" x14ac:dyDescent="0.25">
      <c r="A7" s="89"/>
      <c r="B7" s="89"/>
      <c r="C7" s="89"/>
      <c r="D7" s="89"/>
      <c r="E7" s="89"/>
      <c r="F7" s="89"/>
      <c r="G7" s="89"/>
      <c r="H7" s="89"/>
      <c r="I7" s="18"/>
    </row>
    <row r="8" spans="1:9" ht="15.75" customHeight="1" x14ac:dyDescent="0.25">
      <c r="A8" s="89" t="s">
        <v>55</v>
      </c>
      <c r="B8" s="89"/>
      <c r="C8" s="89"/>
      <c r="D8" s="89"/>
      <c r="E8" s="89"/>
      <c r="F8" s="89"/>
      <c r="G8" s="89"/>
      <c r="H8" s="89"/>
      <c r="I8" s="18"/>
    </row>
    <row r="9" spans="1:9" x14ac:dyDescent="0.25">
      <c r="A9" s="89"/>
      <c r="B9" s="89"/>
      <c r="C9" s="89"/>
      <c r="D9" s="89"/>
      <c r="E9" s="89"/>
      <c r="F9" s="89"/>
      <c r="G9" s="89"/>
      <c r="H9" s="89"/>
    </row>
    <row r="10" spans="1:9" x14ac:dyDescent="0.25">
      <c r="A10" s="89"/>
      <c r="B10" s="89"/>
      <c r="C10" s="89"/>
      <c r="D10" s="89"/>
      <c r="E10" s="89"/>
      <c r="F10" s="89"/>
      <c r="G10" s="89"/>
      <c r="H10" s="89"/>
    </row>
    <row r="11" spans="1:9" x14ac:dyDescent="0.25">
      <c r="C11" s="17" t="s">
        <v>72</v>
      </c>
      <c r="D11" s="17"/>
      <c r="E11" s="17"/>
      <c r="F11" s="17"/>
    </row>
    <row r="13" spans="1:9" x14ac:dyDescent="0.25">
      <c r="C13" s="17" t="s">
        <v>54</v>
      </c>
      <c r="D13" s="17" t="s">
        <v>59</v>
      </c>
      <c r="E13" s="17"/>
      <c r="F13" s="17"/>
    </row>
    <row r="14" spans="1:9" x14ac:dyDescent="0.25">
      <c r="C14" s="50" t="s">
        <v>48</v>
      </c>
      <c r="D14" s="86" t="s">
        <v>1</v>
      </c>
      <c r="E14" s="86" t="s">
        <v>3</v>
      </c>
      <c r="F14" s="87" t="s">
        <v>65</v>
      </c>
    </row>
    <row r="15" spans="1:9" x14ac:dyDescent="0.25">
      <c r="C15" s="37">
        <v>2</v>
      </c>
      <c r="D15" s="4" t="s">
        <v>29</v>
      </c>
      <c r="E15" s="4" t="s">
        <v>4</v>
      </c>
      <c r="F15" s="38">
        <v>824985.80381757068</v>
      </c>
    </row>
    <row r="16" spans="1:9" x14ac:dyDescent="0.25">
      <c r="C16" s="36">
        <v>7</v>
      </c>
      <c r="D16" t="s">
        <v>29</v>
      </c>
      <c r="E16" t="s">
        <v>4</v>
      </c>
      <c r="F16" s="39">
        <v>27036.345239930819</v>
      </c>
    </row>
    <row r="17" spans="3:6" x14ac:dyDescent="0.25">
      <c r="C17" s="36">
        <v>13</v>
      </c>
      <c r="D17" t="s">
        <v>29</v>
      </c>
      <c r="E17" t="s">
        <v>4</v>
      </c>
      <c r="F17" s="39">
        <v>87613.512264019446</v>
      </c>
    </row>
    <row r="18" spans="3:6" x14ac:dyDescent="0.25">
      <c r="C18" s="36">
        <v>14</v>
      </c>
      <c r="D18" t="s">
        <v>29</v>
      </c>
      <c r="E18" t="s">
        <v>4</v>
      </c>
      <c r="F18" s="39">
        <v>133488.8092110728</v>
      </c>
    </row>
    <row r="19" spans="3:6" x14ac:dyDescent="0.25">
      <c r="C19" s="36">
        <v>25</v>
      </c>
      <c r="D19" t="s">
        <v>29</v>
      </c>
      <c r="E19" t="s">
        <v>4</v>
      </c>
      <c r="F19" s="39">
        <v>1074250.15561855</v>
      </c>
    </row>
    <row r="20" spans="3:6" x14ac:dyDescent="0.25">
      <c r="C20" s="36">
        <v>36</v>
      </c>
      <c r="D20" t="s">
        <v>29</v>
      </c>
      <c r="E20" t="s">
        <v>4</v>
      </c>
      <c r="F20" s="39">
        <v>270200.31545928738</v>
      </c>
    </row>
    <row r="21" spans="3:6" x14ac:dyDescent="0.25">
      <c r="C21" s="36">
        <v>46</v>
      </c>
      <c r="D21" t="s">
        <v>29</v>
      </c>
      <c r="E21" t="s">
        <v>4</v>
      </c>
      <c r="F21" s="39">
        <v>90343.277755485018</v>
      </c>
    </row>
    <row r="22" spans="3:6" x14ac:dyDescent="0.25">
      <c r="C22" s="36">
        <v>47</v>
      </c>
      <c r="D22" t="s">
        <v>29</v>
      </c>
      <c r="E22" t="s">
        <v>4</v>
      </c>
      <c r="F22" s="39">
        <v>774698.31732888764</v>
      </c>
    </row>
    <row r="23" spans="3:6" x14ac:dyDescent="0.25">
      <c r="C23" s="36">
        <v>58</v>
      </c>
      <c r="D23" t="s">
        <v>29</v>
      </c>
      <c r="E23" t="s">
        <v>4</v>
      </c>
      <c r="F23" s="39">
        <v>18532.84714494157</v>
      </c>
    </row>
    <row r="24" spans="3:6" x14ac:dyDescent="0.25">
      <c r="C24" s="36">
        <v>91</v>
      </c>
      <c r="D24" t="s">
        <v>29</v>
      </c>
      <c r="E24" t="s">
        <v>4</v>
      </c>
      <c r="F24" s="39">
        <v>56020.712756107583</v>
      </c>
    </row>
    <row r="25" spans="3:6" x14ac:dyDescent="0.25">
      <c r="C25" s="36">
        <v>113</v>
      </c>
      <c r="D25" t="s">
        <v>29</v>
      </c>
      <c r="E25" t="s">
        <v>4</v>
      </c>
      <c r="F25" s="39">
        <v>47084.386522020053</v>
      </c>
    </row>
    <row r="26" spans="3:6" x14ac:dyDescent="0.25">
      <c r="C26" s="36">
        <v>124</v>
      </c>
      <c r="D26" t="s">
        <v>29</v>
      </c>
      <c r="E26" t="s">
        <v>4</v>
      </c>
      <c r="F26" s="39">
        <v>443355.70459807129</v>
      </c>
    </row>
    <row r="27" spans="3:6" x14ac:dyDescent="0.25">
      <c r="C27" s="36">
        <v>134</v>
      </c>
      <c r="D27" t="s">
        <v>29</v>
      </c>
      <c r="E27" t="s">
        <v>4</v>
      </c>
      <c r="F27" s="39">
        <v>39441.536328229049</v>
      </c>
    </row>
    <row r="28" spans="3:6" x14ac:dyDescent="0.25">
      <c r="C28" s="36">
        <v>146</v>
      </c>
      <c r="D28" t="s">
        <v>29</v>
      </c>
      <c r="E28" t="s">
        <v>4</v>
      </c>
      <c r="F28" s="39">
        <v>58118.420162569593</v>
      </c>
    </row>
    <row r="29" spans="3:6" x14ac:dyDescent="0.25">
      <c r="C29" s="36">
        <v>157</v>
      </c>
      <c r="D29" t="s">
        <v>29</v>
      </c>
      <c r="E29" t="s">
        <v>4</v>
      </c>
      <c r="F29" s="39">
        <v>118705.57620233639</v>
      </c>
    </row>
    <row r="30" spans="3:6" x14ac:dyDescent="0.25">
      <c r="C30" s="36">
        <v>168</v>
      </c>
      <c r="D30" t="s">
        <v>29</v>
      </c>
      <c r="E30" t="s">
        <v>4</v>
      </c>
      <c r="F30" s="39">
        <v>40106.126455311933</v>
      </c>
    </row>
    <row r="31" spans="3:6" x14ac:dyDescent="0.25">
      <c r="C31" s="36">
        <v>200</v>
      </c>
      <c r="D31" t="s">
        <v>29</v>
      </c>
      <c r="E31" t="s">
        <v>4</v>
      </c>
      <c r="F31" s="39">
        <v>76140.051813033584</v>
      </c>
    </row>
    <row r="32" spans="3:6" x14ac:dyDescent="0.25">
      <c r="C32" s="36">
        <v>201</v>
      </c>
      <c r="D32" t="s">
        <v>29</v>
      </c>
      <c r="E32" t="s">
        <v>4</v>
      </c>
      <c r="F32" s="39">
        <v>100364.2066093828</v>
      </c>
    </row>
    <row r="33" spans="3:6" x14ac:dyDescent="0.25">
      <c r="C33" s="36">
        <v>211</v>
      </c>
      <c r="D33" t="s">
        <v>29</v>
      </c>
      <c r="E33" t="s">
        <v>4</v>
      </c>
      <c r="F33" s="39">
        <v>67962.0199191508</v>
      </c>
    </row>
    <row r="34" spans="3:6" x14ac:dyDescent="0.25">
      <c r="C34" s="36">
        <v>289</v>
      </c>
      <c r="D34" t="s">
        <v>29</v>
      </c>
      <c r="E34" t="s">
        <v>4</v>
      </c>
      <c r="F34" s="39">
        <v>188337.54608808071</v>
      </c>
    </row>
    <row r="35" spans="3:6" x14ac:dyDescent="0.25">
      <c r="C35" s="36">
        <v>299</v>
      </c>
      <c r="D35" t="s">
        <v>29</v>
      </c>
      <c r="E35" t="s">
        <v>4</v>
      </c>
      <c r="F35" s="39">
        <v>69107.180368251749</v>
      </c>
    </row>
    <row r="36" spans="3:6" x14ac:dyDescent="0.25">
      <c r="C36" s="36">
        <v>300</v>
      </c>
      <c r="D36" t="s">
        <v>29</v>
      </c>
      <c r="E36" t="s">
        <v>4</v>
      </c>
      <c r="F36" s="39">
        <v>59458.111854021263</v>
      </c>
    </row>
    <row r="37" spans="3:6" x14ac:dyDescent="0.25">
      <c r="C37" s="43">
        <v>321</v>
      </c>
      <c r="D37" s="5" t="s">
        <v>29</v>
      </c>
      <c r="E37" s="5" t="s">
        <v>4</v>
      </c>
      <c r="F37" s="44">
        <v>118357.34402312709</v>
      </c>
    </row>
  </sheetData>
  <mergeCells count="6">
    <mergeCell ref="A1:H1"/>
    <mergeCell ref="A3:F3"/>
    <mergeCell ref="A8:H10"/>
    <mergeCell ref="A5:H7"/>
    <mergeCell ref="A4:E4"/>
    <mergeCell ref="A2:E2"/>
  </mergeCells>
  <phoneticPr fontId="7"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CBA5-20BB-40CA-AFD8-7845C475173F}">
  <dimension ref="A1:M168"/>
  <sheetViews>
    <sheetView workbookViewId="0">
      <selection activeCell="A12" sqref="A12:I12"/>
    </sheetView>
  </sheetViews>
  <sheetFormatPr baseColWidth="10" defaultRowHeight="15.75" x14ac:dyDescent="0.25"/>
  <cols>
    <col min="1" max="1" width="17.625" style="16" bestFit="1" customWidth="1"/>
    <col min="2" max="2" width="14.875" style="16" bestFit="1" customWidth="1"/>
    <col min="3" max="3" width="16.625" bestFit="1" customWidth="1"/>
    <col min="4" max="4" width="15.125" bestFit="1" customWidth="1"/>
    <col min="6" max="6" width="18.625" bestFit="1" customWidth="1"/>
    <col min="8" max="8" width="12.5" bestFit="1" customWidth="1"/>
  </cols>
  <sheetData>
    <row r="1" spans="1:13" x14ac:dyDescent="0.25">
      <c r="A1" s="90" t="s">
        <v>50</v>
      </c>
      <c r="B1" s="90"/>
      <c r="C1" s="90"/>
      <c r="D1" s="90"/>
      <c r="E1" s="90"/>
      <c r="F1" s="90"/>
      <c r="G1" s="90"/>
      <c r="H1" s="90"/>
      <c r="I1" s="14"/>
      <c r="J1" s="14"/>
    </row>
    <row r="2" spans="1:13" x14ac:dyDescent="0.25">
      <c r="A2" s="90" t="s">
        <v>51</v>
      </c>
      <c r="B2" s="90"/>
      <c r="C2" s="90"/>
      <c r="D2" s="90"/>
      <c r="E2" s="90"/>
      <c r="F2" s="90"/>
      <c r="G2" s="90"/>
      <c r="H2" s="14"/>
      <c r="I2" s="14"/>
      <c r="J2" s="14"/>
    </row>
    <row r="3" spans="1:13" x14ac:dyDescent="0.25">
      <c r="A3" s="90" t="s">
        <v>52</v>
      </c>
      <c r="B3" s="90"/>
      <c r="C3" s="90"/>
      <c r="D3" s="90"/>
      <c r="E3" s="90"/>
      <c r="F3" s="90"/>
      <c r="G3" s="90"/>
      <c r="H3" s="14"/>
      <c r="I3" s="14"/>
      <c r="J3" s="14"/>
    </row>
    <row r="4" spans="1:13" x14ac:dyDescent="0.25">
      <c r="A4" s="90" t="s">
        <v>53</v>
      </c>
      <c r="B4" s="90"/>
      <c r="C4" s="90"/>
      <c r="D4" s="90"/>
      <c r="E4" s="90"/>
      <c r="F4" s="90"/>
      <c r="G4" s="90"/>
      <c r="H4" s="14"/>
      <c r="I4" s="14"/>
      <c r="J4" s="14"/>
    </row>
    <row r="5" spans="1:13" x14ac:dyDescent="0.25">
      <c r="A5" s="91" t="s">
        <v>57</v>
      </c>
      <c r="B5" s="92"/>
      <c r="C5" s="92"/>
      <c r="D5" s="92"/>
      <c r="E5" s="92"/>
      <c r="F5" s="92"/>
      <c r="G5" s="92"/>
      <c r="H5" s="92"/>
      <c r="I5" s="92"/>
      <c r="J5" s="92"/>
    </row>
    <row r="6" spans="1:13" x14ac:dyDescent="0.25">
      <c r="A6" s="92"/>
      <c r="B6" s="92"/>
      <c r="C6" s="92"/>
      <c r="D6" s="92"/>
      <c r="E6" s="92"/>
      <c r="F6" s="92"/>
      <c r="G6" s="92"/>
      <c r="H6" s="92"/>
      <c r="I6" s="92"/>
      <c r="J6" s="92"/>
    </row>
    <row r="7" spans="1:13" x14ac:dyDescent="0.25">
      <c r="A7" s="92"/>
      <c r="B7" s="92"/>
      <c r="C7" s="92"/>
      <c r="D7" s="92"/>
      <c r="E7" s="92"/>
      <c r="F7" s="92"/>
      <c r="G7" s="92"/>
      <c r="H7" s="92"/>
      <c r="I7" s="92"/>
      <c r="J7" s="92"/>
    </row>
    <row r="8" spans="1:13" ht="15.75" customHeight="1" x14ac:dyDescent="0.25">
      <c r="A8" s="91" t="s">
        <v>58</v>
      </c>
      <c r="B8" s="91"/>
      <c r="C8" s="91"/>
      <c r="D8" s="91"/>
      <c r="E8" s="91"/>
      <c r="F8" s="91"/>
      <c r="G8" s="91"/>
      <c r="H8" s="91"/>
      <c r="I8" s="91"/>
      <c r="J8" s="91"/>
      <c r="K8" s="21"/>
      <c r="L8" s="21"/>
      <c r="M8" s="21"/>
    </row>
    <row r="9" spans="1:13" x14ac:dyDescent="0.25">
      <c r="A9" s="91"/>
      <c r="B9" s="91"/>
      <c r="C9" s="91"/>
      <c r="D9" s="91"/>
      <c r="E9" s="91"/>
      <c r="F9" s="91"/>
      <c r="G9" s="91"/>
      <c r="H9" s="91"/>
      <c r="I9" s="91"/>
      <c r="J9" s="91"/>
      <c r="K9" s="21"/>
      <c r="L9" s="21"/>
      <c r="M9" s="21"/>
    </row>
    <row r="10" spans="1:13" x14ac:dyDescent="0.25">
      <c r="A10" s="91"/>
      <c r="B10" s="91"/>
      <c r="C10" s="91"/>
      <c r="D10" s="91"/>
      <c r="E10" s="91"/>
      <c r="F10" s="91"/>
      <c r="G10" s="91"/>
      <c r="H10" s="91"/>
      <c r="I10" s="91"/>
      <c r="J10" s="91"/>
      <c r="K10" s="21"/>
      <c r="L10" s="21"/>
      <c r="M10" s="21"/>
    </row>
    <row r="11" spans="1:13" x14ac:dyDescent="0.25">
      <c r="A11" s="91"/>
      <c r="B11" s="91"/>
      <c r="C11" s="91"/>
      <c r="D11" s="91"/>
      <c r="E11" s="91"/>
      <c r="F11" s="91"/>
      <c r="G11" s="91"/>
      <c r="H11" s="91"/>
      <c r="I11" s="91"/>
      <c r="J11" s="91"/>
      <c r="K11" s="21"/>
      <c r="L11" s="21"/>
      <c r="M11" s="21"/>
    </row>
    <row r="12" spans="1:13" x14ac:dyDescent="0.25">
      <c r="A12" s="93" t="s">
        <v>71</v>
      </c>
      <c r="B12" s="93"/>
      <c r="C12" s="93"/>
      <c r="D12" s="93"/>
      <c r="E12" s="93"/>
      <c r="F12" s="93"/>
      <c r="G12" s="93"/>
      <c r="H12" s="93"/>
      <c r="I12" s="93"/>
    </row>
    <row r="14" spans="1:13" x14ac:dyDescent="0.25">
      <c r="C14" s="93" t="s">
        <v>68</v>
      </c>
      <c r="D14" s="93"/>
      <c r="E14" s="93"/>
      <c r="F14" s="93"/>
      <c r="G14" s="93"/>
      <c r="H14" s="93"/>
      <c r="I14" s="93"/>
      <c r="J14" s="93"/>
      <c r="K14" s="93"/>
      <c r="L14" s="93"/>
    </row>
    <row r="15" spans="1:13" x14ac:dyDescent="0.25">
      <c r="C15" s="83" t="s">
        <v>0</v>
      </c>
      <c r="D15" s="84" t="s">
        <v>1</v>
      </c>
      <c r="E15" s="54" t="s">
        <v>3</v>
      </c>
      <c r="F15" s="85" t="s">
        <v>65</v>
      </c>
    </row>
    <row r="16" spans="1:13" x14ac:dyDescent="0.25">
      <c r="C16" s="80">
        <v>2</v>
      </c>
      <c r="D16" s="16" t="s">
        <v>29</v>
      </c>
      <c r="E16" t="s">
        <v>5</v>
      </c>
      <c r="F16" s="39">
        <v>77785.912968921766</v>
      </c>
    </row>
    <row r="17" spans="3:6" x14ac:dyDescent="0.25">
      <c r="C17" s="80">
        <v>2</v>
      </c>
      <c r="D17" s="16" t="s">
        <v>30</v>
      </c>
      <c r="E17" t="s">
        <v>5</v>
      </c>
      <c r="F17" s="39">
        <v>131518.04556837282</v>
      </c>
    </row>
    <row r="18" spans="3:6" x14ac:dyDescent="0.25">
      <c r="C18" s="80">
        <v>2</v>
      </c>
      <c r="D18" s="16">
        <v>600</v>
      </c>
      <c r="E18" t="s">
        <v>5</v>
      </c>
      <c r="F18" s="39">
        <v>570361.41085610504</v>
      </c>
    </row>
    <row r="19" spans="3:6" x14ac:dyDescent="0.25">
      <c r="C19" s="80" t="s">
        <v>31</v>
      </c>
      <c r="D19" s="16" t="s">
        <v>29</v>
      </c>
      <c r="E19" t="s">
        <v>5</v>
      </c>
      <c r="F19" s="39">
        <v>398288.40899393155</v>
      </c>
    </row>
    <row r="20" spans="3:6" x14ac:dyDescent="0.25">
      <c r="C20" s="80" t="s">
        <v>31</v>
      </c>
      <c r="D20" s="16" t="s">
        <v>29</v>
      </c>
      <c r="E20" t="s">
        <v>5</v>
      </c>
      <c r="F20" s="39">
        <v>567221.46847151336</v>
      </c>
    </row>
    <row r="21" spans="3:6" x14ac:dyDescent="0.25">
      <c r="C21" s="80">
        <v>7</v>
      </c>
      <c r="D21" s="16" t="s">
        <v>29</v>
      </c>
      <c r="E21" t="s">
        <v>5</v>
      </c>
      <c r="F21" s="39">
        <v>31799.605272243447</v>
      </c>
    </row>
    <row r="22" spans="3:6" x14ac:dyDescent="0.25">
      <c r="C22" s="80">
        <v>7</v>
      </c>
      <c r="D22" s="16" t="s">
        <v>30</v>
      </c>
      <c r="E22" t="s">
        <v>5</v>
      </c>
      <c r="F22" s="39">
        <v>106598.62165011618</v>
      </c>
    </row>
    <row r="23" spans="3:6" x14ac:dyDescent="0.25">
      <c r="C23" s="80">
        <v>7</v>
      </c>
      <c r="D23" s="16">
        <v>600</v>
      </c>
      <c r="E23" t="s">
        <v>5</v>
      </c>
      <c r="F23" s="39">
        <v>1395177.1629193667</v>
      </c>
    </row>
    <row r="24" spans="3:6" x14ac:dyDescent="0.25">
      <c r="C24" s="80">
        <v>13</v>
      </c>
      <c r="D24" s="16" t="s">
        <v>29</v>
      </c>
      <c r="E24" t="s">
        <v>5</v>
      </c>
      <c r="F24" s="39">
        <v>14736.300085258967</v>
      </c>
    </row>
    <row r="25" spans="3:6" x14ac:dyDescent="0.25">
      <c r="C25" s="80">
        <v>13</v>
      </c>
      <c r="D25" s="16" t="s">
        <v>30</v>
      </c>
      <c r="E25" t="s">
        <v>5</v>
      </c>
      <c r="F25" s="39">
        <v>129747.58932840834</v>
      </c>
    </row>
    <row r="26" spans="3:6" x14ac:dyDescent="0.25">
      <c r="C26" s="80">
        <v>13</v>
      </c>
      <c r="D26" s="16">
        <v>600</v>
      </c>
      <c r="E26" t="s">
        <v>5</v>
      </c>
      <c r="F26" s="39">
        <v>436416.00539148884</v>
      </c>
    </row>
    <row r="27" spans="3:6" x14ac:dyDescent="0.25">
      <c r="C27" s="80">
        <v>14</v>
      </c>
      <c r="D27" s="16" t="s">
        <v>29</v>
      </c>
      <c r="E27" t="s">
        <v>5</v>
      </c>
      <c r="F27" s="39">
        <v>33344.399462099711</v>
      </c>
    </row>
    <row r="28" spans="3:6" x14ac:dyDescent="0.25">
      <c r="C28" s="80">
        <v>14</v>
      </c>
      <c r="D28" s="16" t="s">
        <v>30</v>
      </c>
      <c r="E28" t="s">
        <v>5</v>
      </c>
      <c r="F28" s="39">
        <v>73681.211473573596</v>
      </c>
    </row>
    <row r="29" spans="3:6" x14ac:dyDescent="0.25">
      <c r="C29" s="80">
        <v>14</v>
      </c>
      <c r="D29" s="16">
        <v>600</v>
      </c>
      <c r="E29" t="s">
        <v>5</v>
      </c>
      <c r="F29" s="39">
        <v>5230209.9422957394</v>
      </c>
    </row>
    <row r="30" spans="3:6" x14ac:dyDescent="0.25">
      <c r="C30" s="80" t="s">
        <v>32</v>
      </c>
      <c r="D30" s="16" t="s">
        <v>29</v>
      </c>
      <c r="E30" t="s">
        <v>5</v>
      </c>
      <c r="F30" s="39">
        <v>1454011.6916332659</v>
      </c>
    </row>
    <row r="31" spans="3:6" x14ac:dyDescent="0.25">
      <c r="C31" s="80" t="s">
        <v>32</v>
      </c>
      <c r="D31" s="16" t="s">
        <v>29</v>
      </c>
      <c r="E31" t="s">
        <v>5</v>
      </c>
      <c r="F31" s="39">
        <v>1096284.6343629584</v>
      </c>
    </row>
    <row r="32" spans="3:6" x14ac:dyDescent="0.25">
      <c r="C32" s="80">
        <v>24</v>
      </c>
      <c r="D32" s="16" t="s">
        <v>29</v>
      </c>
      <c r="E32" t="s">
        <v>5</v>
      </c>
      <c r="F32" s="39">
        <v>353725.94262433029</v>
      </c>
    </row>
    <row r="33" spans="3:6" x14ac:dyDescent="0.25">
      <c r="C33" s="80">
        <v>24</v>
      </c>
      <c r="D33" s="16" t="s">
        <v>30</v>
      </c>
      <c r="E33" t="s">
        <v>5</v>
      </c>
      <c r="F33" s="39">
        <v>145097.25639668308</v>
      </c>
    </row>
    <row r="34" spans="3:6" x14ac:dyDescent="0.25">
      <c r="C34" s="80">
        <v>24</v>
      </c>
      <c r="D34" s="16">
        <v>600</v>
      </c>
      <c r="E34" t="s">
        <v>5</v>
      </c>
      <c r="F34" s="39">
        <v>980826.26871556637</v>
      </c>
    </row>
    <row r="35" spans="3:6" x14ac:dyDescent="0.25">
      <c r="C35" s="80" t="s">
        <v>33</v>
      </c>
      <c r="D35" s="16" t="s">
        <v>29</v>
      </c>
      <c r="E35" t="s">
        <v>5</v>
      </c>
      <c r="F35" s="39">
        <v>1735183.4419075754</v>
      </c>
    </row>
    <row r="36" spans="3:6" x14ac:dyDescent="0.25">
      <c r="C36" s="80" t="s">
        <v>33</v>
      </c>
      <c r="D36" s="16" t="s">
        <v>29</v>
      </c>
      <c r="E36" t="s">
        <v>5</v>
      </c>
      <c r="F36" s="39">
        <v>1491200.746436337</v>
      </c>
    </row>
    <row r="37" spans="3:6" x14ac:dyDescent="0.25">
      <c r="C37" s="80">
        <v>25</v>
      </c>
      <c r="D37" s="16" t="s">
        <v>29</v>
      </c>
      <c r="E37" t="s">
        <v>5</v>
      </c>
      <c r="F37" s="39">
        <v>96295.551057885139</v>
      </c>
    </row>
    <row r="38" spans="3:6" x14ac:dyDescent="0.25">
      <c r="C38" s="80">
        <v>25</v>
      </c>
      <c r="D38" s="16" t="s">
        <v>30</v>
      </c>
      <c r="E38" t="s">
        <v>5</v>
      </c>
      <c r="F38" s="39">
        <v>57146.987559941954</v>
      </c>
    </row>
    <row r="39" spans="3:6" x14ac:dyDescent="0.25">
      <c r="C39" s="80">
        <v>25</v>
      </c>
      <c r="D39" s="16">
        <v>600</v>
      </c>
      <c r="E39" t="s">
        <v>5</v>
      </c>
      <c r="F39" s="39">
        <v>370909.60815380316</v>
      </c>
    </row>
    <row r="40" spans="3:6" x14ac:dyDescent="0.25">
      <c r="C40" s="80" t="s">
        <v>34</v>
      </c>
      <c r="D40" s="16" t="s">
        <v>29</v>
      </c>
      <c r="E40" t="s">
        <v>5</v>
      </c>
      <c r="F40" s="39">
        <v>645046.22629753884</v>
      </c>
    </row>
    <row r="41" spans="3:6" x14ac:dyDescent="0.25">
      <c r="C41" s="80" t="s">
        <v>34</v>
      </c>
      <c r="D41" s="16" t="s">
        <v>29</v>
      </c>
      <c r="E41" t="s">
        <v>5</v>
      </c>
      <c r="F41" s="39">
        <v>757510.33512394852</v>
      </c>
    </row>
    <row r="42" spans="3:6" x14ac:dyDescent="0.25">
      <c r="C42" s="80">
        <v>35</v>
      </c>
      <c r="D42" s="16" t="s">
        <v>29</v>
      </c>
      <c r="E42" t="s">
        <v>5</v>
      </c>
      <c r="F42" s="39">
        <v>26126.066068625762</v>
      </c>
    </row>
    <row r="43" spans="3:6" x14ac:dyDescent="0.25">
      <c r="C43" s="80">
        <v>35</v>
      </c>
      <c r="D43" s="16" t="s">
        <v>30</v>
      </c>
      <c r="E43" t="s">
        <v>5</v>
      </c>
      <c r="F43" s="39">
        <v>44023.736621535318</v>
      </c>
    </row>
    <row r="44" spans="3:6" x14ac:dyDescent="0.25">
      <c r="C44" s="80">
        <v>35</v>
      </c>
      <c r="D44" s="16">
        <v>600</v>
      </c>
      <c r="E44" t="s">
        <v>5</v>
      </c>
      <c r="F44" s="39">
        <v>747947.49443349231</v>
      </c>
    </row>
    <row r="45" spans="3:6" x14ac:dyDescent="0.25">
      <c r="C45" s="80">
        <v>36</v>
      </c>
      <c r="D45" s="16" t="s">
        <v>29</v>
      </c>
      <c r="E45" t="s">
        <v>5</v>
      </c>
      <c r="F45" s="39">
        <v>40723.220953625729</v>
      </c>
    </row>
    <row r="46" spans="3:6" x14ac:dyDescent="0.25">
      <c r="C46" s="80">
        <v>36</v>
      </c>
      <c r="D46" s="16" t="s">
        <v>30</v>
      </c>
      <c r="E46" t="s">
        <v>5</v>
      </c>
      <c r="F46" s="39">
        <v>88474.56121668093</v>
      </c>
    </row>
    <row r="47" spans="3:6" x14ac:dyDescent="0.25">
      <c r="C47" s="80">
        <v>36</v>
      </c>
      <c r="D47" s="16">
        <v>600</v>
      </c>
      <c r="E47" t="s">
        <v>5</v>
      </c>
      <c r="F47" s="39">
        <v>850723.78606082674</v>
      </c>
    </row>
    <row r="48" spans="3:6" x14ac:dyDescent="0.25">
      <c r="C48" s="80">
        <v>46</v>
      </c>
      <c r="D48" s="16" t="s">
        <v>29</v>
      </c>
      <c r="E48" t="s">
        <v>5</v>
      </c>
      <c r="F48" s="39">
        <v>25600.293682487008</v>
      </c>
    </row>
    <row r="49" spans="3:6" x14ac:dyDescent="0.25">
      <c r="C49" s="80">
        <v>46</v>
      </c>
      <c r="D49" s="16" t="s">
        <v>30</v>
      </c>
      <c r="E49" t="s">
        <v>5</v>
      </c>
      <c r="F49" s="39">
        <v>142177.25571546718</v>
      </c>
    </row>
    <row r="50" spans="3:6" x14ac:dyDescent="0.25">
      <c r="C50" s="80">
        <v>46</v>
      </c>
      <c r="D50" s="16">
        <v>600</v>
      </c>
      <c r="E50" t="s">
        <v>5</v>
      </c>
      <c r="F50" s="39">
        <v>758153.52843797789</v>
      </c>
    </row>
    <row r="51" spans="3:6" x14ac:dyDescent="0.25">
      <c r="C51" s="80">
        <v>47</v>
      </c>
      <c r="D51" s="16" t="s">
        <v>29</v>
      </c>
      <c r="E51" t="s">
        <v>5</v>
      </c>
      <c r="F51" s="39">
        <v>79923.234419753891</v>
      </c>
    </row>
    <row r="52" spans="3:6" x14ac:dyDescent="0.25">
      <c r="C52" s="80">
        <v>47</v>
      </c>
      <c r="D52" s="16" t="s">
        <v>30</v>
      </c>
      <c r="E52" t="s">
        <v>5</v>
      </c>
      <c r="F52" s="39">
        <v>247832.42717760496</v>
      </c>
    </row>
    <row r="53" spans="3:6" x14ac:dyDescent="0.25">
      <c r="C53" s="80">
        <v>47</v>
      </c>
      <c r="D53" s="16">
        <v>600</v>
      </c>
      <c r="E53" t="s">
        <v>5</v>
      </c>
      <c r="F53" s="39">
        <v>758153.52843797789</v>
      </c>
    </row>
    <row r="54" spans="3:6" x14ac:dyDescent="0.25">
      <c r="C54" s="80" t="s">
        <v>35</v>
      </c>
      <c r="D54" s="16" t="s">
        <v>29</v>
      </c>
      <c r="E54" t="s">
        <v>5</v>
      </c>
      <c r="F54" s="39">
        <v>5011992.0235275263</v>
      </c>
    </row>
    <row r="55" spans="3:6" x14ac:dyDescent="0.25">
      <c r="C55" s="80" t="s">
        <v>35</v>
      </c>
      <c r="D55" s="16" t="s">
        <v>29</v>
      </c>
      <c r="E55" t="s">
        <v>5</v>
      </c>
      <c r="F55" s="39">
        <v>4039075.7611439568</v>
      </c>
    </row>
    <row r="56" spans="3:6" x14ac:dyDescent="0.25">
      <c r="C56" s="80">
        <v>57</v>
      </c>
      <c r="D56" s="16" t="s">
        <v>29</v>
      </c>
      <c r="E56" t="s">
        <v>5</v>
      </c>
      <c r="F56" s="39">
        <v>15930.640517559284</v>
      </c>
    </row>
    <row r="57" spans="3:6" x14ac:dyDescent="0.25">
      <c r="C57" s="80">
        <v>57</v>
      </c>
      <c r="D57" s="16" t="s">
        <v>30</v>
      </c>
      <c r="E57" t="s">
        <v>5</v>
      </c>
      <c r="F57" s="39">
        <v>57926.78039651319</v>
      </c>
    </row>
    <row r="58" spans="3:6" x14ac:dyDescent="0.25">
      <c r="C58" s="80">
        <v>57</v>
      </c>
      <c r="D58" s="16">
        <v>600</v>
      </c>
      <c r="E58" t="s">
        <v>5</v>
      </c>
      <c r="F58" s="39">
        <v>967622.68147957558</v>
      </c>
    </row>
    <row r="59" spans="3:6" x14ac:dyDescent="0.25">
      <c r="C59" s="80">
        <v>58</v>
      </c>
      <c r="D59" s="16" t="s">
        <v>29</v>
      </c>
      <c r="E59" t="s">
        <v>5</v>
      </c>
      <c r="F59" s="39">
        <v>16368.36630111187</v>
      </c>
    </row>
    <row r="60" spans="3:6" x14ac:dyDescent="0.25">
      <c r="C60" s="80">
        <v>58</v>
      </c>
      <c r="D60" s="16" t="s">
        <v>30</v>
      </c>
      <c r="E60" t="s">
        <v>5</v>
      </c>
      <c r="F60" s="39">
        <v>75705.748151168256</v>
      </c>
    </row>
    <row r="61" spans="3:6" x14ac:dyDescent="0.25">
      <c r="C61" s="80">
        <v>58</v>
      </c>
      <c r="D61" s="16">
        <v>600</v>
      </c>
      <c r="E61" t="s">
        <v>5</v>
      </c>
      <c r="F61" s="39">
        <v>330549.62463838665</v>
      </c>
    </row>
    <row r="62" spans="3:6" x14ac:dyDescent="0.25">
      <c r="C62" s="80">
        <v>90</v>
      </c>
      <c r="D62" s="16" t="s">
        <v>29</v>
      </c>
      <c r="E62" t="s">
        <v>5</v>
      </c>
      <c r="F62" s="39">
        <v>154222.03178323313</v>
      </c>
    </row>
    <row r="63" spans="3:6" x14ac:dyDescent="0.25">
      <c r="C63" s="80">
        <v>90</v>
      </c>
      <c r="D63" s="16" t="s">
        <v>30</v>
      </c>
      <c r="E63" t="s">
        <v>5</v>
      </c>
      <c r="F63" s="39">
        <v>19941895.957024448</v>
      </c>
    </row>
    <row r="64" spans="3:6" x14ac:dyDescent="0.25">
      <c r="C64" s="80">
        <v>90</v>
      </c>
      <c r="D64" s="16">
        <v>600</v>
      </c>
      <c r="E64" t="s">
        <v>5</v>
      </c>
      <c r="F64" s="39">
        <v>1443259.6865749648</v>
      </c>
    </row>
    <row r="65" spans="3:6" x14ac:dyDescent="0.25">
      <c r="C65" s="80" t="s">
        <v>36</v>
      </c>
      <c r="D65" s="16" t="s">
        <v>29</v>
      </c>
      <c r="E65" t="s">
        <v>5</v>
      </c>
      <c r="F65" s="39">
        <v>859467.84093409847</v>
      </c>
    </row>
    <row r="66" spans="3:6" x14ac:dyDescent="0.25">
      <c r="C66" s="80" t="s">
        <v>36</v>
      </c>
      <c r="D66" s="16" t="s">
        <v>29</v>
      </c>
      <c r="E66" t="s">
        <v>5</v>
      </c>
      <c r="F66" s="39">
        <v>937820.72065005987</v>
      </c>
    </row>
    <row r="67" spans="3:6" x14ac:dyDescent="0.25">
      <c r="C67" s="80">
        <v>91</v>
      </c>
      <c r="D67" s="16" t="s">
        <v>29</v>
      </c>
      <c r="E67" t="s">
        <v>5</v>
      </c>
      <c r="F67" s="39">
        <v>27675.13374728326</v>
      </c>
    </row>
    <row r="68" spans="3:6" x14ac:dyDescent="0.25">
      <c r="C68" s="80">
        <v>91</v>
      </c>
      <c r="D68" s="16" t="s">
        <v>30</v>
      </c>
      <c r="E68" t="s">
        <v>5</v>
      </c>
      <c r="F68" s="39">
        <v>115238.17453161385</v>
      </c>
    </row>
    <row r="69" spans="3:6" x14ac:dyDescent="0.25">
      <c r="C69" s="80">
        <v>91</v>
      </c>
      <c r="D69" s="16">
        <v>600</v>
      </c>
      <c r="E69" t="s">
        <v>5</v>
      </c>
      <c r="F69" s="39">
        <v>1376395.7089882959</v>
      </c>
    </row>
    <row r="70" spans="3:6" x14ac:dyDescent="0.25">
      <c r="C70" s="80">
        <v>101</v>
      </c>
      <c r="D70" s="16" t="s">
        <v>29</v>
      </c>
      <c r="E70" t="s">
        <v>5</v>
      </c>
      <c r="F70" s="39">
        <v>17280.230483158837</v>
      </c>
    </row>
    <row r="71" spans="3:6" x14ac:dyDescent="0.25">
      <c r="C71" s="80">
        <v>101</v>
      </c>
      <c r="D71" s="16" t="s">
        <v>30</v>
      </c>
      <c r="E71" t="s">
        <v>5</v>
      </c>
      <c r="F71" s="39">
        <v>88175.291736877771</v>
      </c>
    </row>
    <row r="72" spans="3:6" x14ac:dyDescent="0.25">
      <c r="C72" s="80">
        <v>101</v>
      </c>
      <c r="D72" s="16">
        <v>600</v>
      </c>
      <c r="E72" t="s">
        <v>5</v>
      </c>
      <c r="F72" s="39">
        <v>850723.78606082674</v>
      </c>
    </row>
    <row r="73" spans="3:6" x14ac:dyDescent="0.25">
      <c r="C73" s="80">
        <v>102</v>
      </c>
      <c r="D73" s="16" t="s">
        <v>29</v>
      </c>
      <c r="E73" t="s">
        <v>5</v>
      </c>
      <c r="F73" s="39">
        <v>10826.319644642199</v>
      </c>
    </row>
    <row r="74" spans="3:6" x14ac:dyDescent="0.25">
      <c r="C74" s="80">
        <v>102</v>
      </c>
      <c r="D74" s="16" t="s">
        <v>30</v>
      </c>
      <c r="E74" t="s">
        <v>5</v>
      </c>
      <c r="F74" s="39">
        <v>79652.890216176544</v>
      </c>
    </row>
    <row r="75" spans="3:6" x14ac:dyDescent="0.25">
      <c r="C75" s="80">
        <v>102</v>
      </c>
      <c r="D75" s="16">
        <v>600</v>
      </c>
      <c r="E75" t="s">
        <v>5</v>
      </c>
      <c r="F75" s="39">
        <v>7071046.7551655807</v>
      </c>
    </row>
    <row r="76" spans="3:6" x14ac:dyDescent="0.25">
      <c r="C76" s="80">
        <v>112</v>
      </c>
      <c r="D76" s="16" t="s">
        <v>29</v>
      </c>
      <c r="E76" t="s">
        <v>5</v>
      </c>
      <c r="F76" s="39">
        <v>31478.004454124326</v>
      </c>
    </row>
    <row r="77" spans="3:6" x14ac:dyDescent="0.25">
      <c r="C77" s="80">
        <v>112</v>
      </c>
      <c r="D77" s="16" t="s">
        <v>30</v>
      </c>
      <c r="E77" t="s">
        <v>5</v>
      </c>
      <c r="F77" s="39">
        <v>463861.03173578985</v>
      </c>
    </row>
    <row r="78" spans="3:6" x14ac:dyDescent="0.25">
      <c r="C78" s="80">
        <v>112</v>
      </c>
      <c r="D78" s="16">
        <v>600</v>
      </c>
      <c r="E78" t="s">
        <v>5</v>
      </c>
      <c r="F78" s="39">
        <v>2532885.2116234368</v>
      </c>
    </row>
    <row r="79" spans="3:6" x14ac:dyDescent="0.25">
      <c r="C79" s="80">
        <v>113</v>
      </c>
      <c r="D79" s="16" t="s">
        <v>29</v>
      </c>
      <c r="E79" t="s">
        <v>5</v>
      </c>
      <c r="F79" s="39">
        <v>19922.922416242196</v>
      </c>
    </row>
    <row r="80" spans="3:6" x14ac:dyDescent="0.25">
      <c r="C80" s="80">
        <v>113</v>
      </c>
      <c r="D80" s="16" t="s">
        <v>30</v>
      </c>
      <c r="E80" t="s">
        <v>5</v>
      </c>
      <c r="F80" s="39">
        <v>102005.11044391977</v>
      </c>
    </row>
    <row r="81" spans="3:6" x14ac:dyDescent="0.25">
      <c r="C81" s="80">
        <v>113</v>
      </c>
      <c r="D81" s="16">
        <v>600</v>
      </c>
      <c r="E81" t="s">
        <v>5</v>
      </c>
      <c r="F81" s="39">
        <v>3243664.292057903</v>
      </c>
    </row>
    <row r="82" spans="3:6" x14ac:dyDescent="0.25">
      <c r="C82" s="80">
        <v>123</v>
      </c>
      <c r="D82" s="16" t="s">
        <v>29</v>
      </c>
      <c r="E82" t="s">
        <v>5</v>
      </c>
      <c r="F82" s="39">
        <v>24831.407530903223</v>
      </c>
    </row>
    <row r="83" spans="3:6" x14ac:dyDescent="0.25">
      <c r="C83" s="80">
        <v>123</v>
      </c>
      <c r="D83" s="16" t="s">
        <v>30</v>
      </c>
      <c r="E83" t="s">
        <v>5</v>
      </c>
      <c r="F83" s="39">
        <v>69557.033275907466</v>
      </c>
    </row>
    <row r="84" spans="3:6" x14ac:dyDescent="0.25">
      <c r="C84" s="80">
        <v>123</v>
      </c>
      <c r="D84" s="16">
        <v>600</v>
      </c>
      <c r="E84" t="s">
        <v>5</v>
      </c>
      <c r="F84" s="39">
        <v>1428663.4835093217</v>
      </c>
    </row>
    <row r="85" spans="3:6" x14ac:dyDescent="0.25">
      <c r="C85" s="80">
        <v>124</v>
      </c>
      <c r="D85" s="16" t="s">
        <v>29</v>
      </c>
      <c r="E85" t="s">
        <v>5</v>
      </c>
      <c r="F85" s="39">
        <v>164476.99107304605</v>
      </c>
    </row>
    <row r="86" spans="3:6" x14ac:dyDescent="0.25">
      <c r="C86" s="80">
        <v>124</v>
      </c>
      <c r="D86" s="16" t="s">
        <v>30</v>
      </c>
      <c r="E86" t="s">
        <v>5</v>
      </c>
      <c r="F86" s="39">
        <v>51101.475364991849</v>
      </c>
    </row>
    <row r="87" spans="3:6" x14ac:dyDescent="0.25">
      <c r="C87" s="80">
        <v>124</v>
      </c>
      <c r="D87" s="16">
        <v>600</v>
      </c>
      <c r="E87" t="s">
        <v>5</v>
      </c>
      <c r="F87" s="39">
        <v>635679.96739964571</v>
      </c>
    </row>
    <row r="88" spans="3:6" x14ac:dyDescent="0.25">
      <c r="C88" s="80">
        <v>134</v>
      </c>
      <c r="D88" s="16" t="s">
        <v>29</v>
      </c>
      <c r="E88" t="s">
        <v>5</v>
      </c>
      <c r="F88" s="39">
        <v>6805.8703588042627</v>
      </c>
    </row>
    <row r="89" spans="3:6" x14ac:dyDescent="0.25">
      <c r="C89" s="80">
        <v>134</v>
      </c>
      <c r="D89" s="16" t="s">
        <v>30</v>
      </c>
      <c r="E89" t="s">
        <v>5</v>
      </c>
      <c r="F89" s="39">
        <v>55618.752582353103</v>
      </c>
    </row>
    <row r="90" spans="3:6" x14ac:dyDescent="0.25">
      <c r="C90" s="80">
        <v>134</v>
      </c>
      <c r="D90" s="16">
        <v>600</v>
      </c>
      <c r="E90" t="s">
        <v>5</v>
      </c>
      <c r="F90" s="39">
        <v>524037.45558387105</v>
      </c>
    </row>
    <row r="91" spans="3:6" x14ac:dyDescent="0.25">
      <c r="C91" s="80">
        <v>135</v>
      </c>
      <c r="D91" s="16" t="s">
        <v>29</v>
      </c>
      <c r="E91" t="s">
        <v>5</v>
      </c>
      <c r="F91" s="39">
        <v>13539.438423452111</v>
      </c>
    </row>
    <row r="92" spans="3:6" x14ac:dyDescent="0.25">
      <c r="C92" s="80">
        <v>135</v>
      </c>
      <c r="D92" s="16" t="s">
        <v>30</v>
      </c>
      <c r="E92" t="s">
        <v>5</v>
      </c>
      <c r="F92" s="39">
        <v>79383.460464934891</v>
      </c>
    </row>
    <row r="93" spans="3:6" x14ac:dyDescent="0.25">
      <c r="C93" s="80">
        <v>135</v>
      </c>
      <c r="D93" s="16">
        <v>600</v>
      </c>
      <c r="E93" t="s">
        <v>5</v>
      </c>
      <c r="F93" s="39">
        <v>387612.4717076564</v>
      </c>
    </row>
    <row r="94" spans="3:6" x14ac:dyDescent="0.25">
      <c r="C94" s="80">
        <v>145</v>
      </c>
      <c r="D94" s="16" t="s">
        <v>29</v>
      </c>
      <c r="E94" t="s">
        <v>5</v>
      </c>
      <c r="F94" s="39">
        <v>3774.3358931632947</v>
      </c>
    </row>
    <row r="95" spans="3:6" x14ac:dyDescent="0.25">
      <c r="C95" s="80">
        <v>145</v>
      </c>
      <c r="D95" s="16" t="s">
        <v>30</v>
      </c>
      <c r="E95" t="s">
        <v>5</v>
      </c>
      <c r="F95" s="39">
        <v>44775.914297421921</v>
      </c>
    </row>
    <row r="96" spans="3:6" x14ac:dyDescent="0.25">
      <c r="C96" s="80">
        <v>145</v>
      </c>
      <c r="D96" s="16">
        <v>600</v>
      </c>
      <c r="E96" t="s">
        <v>5</v>
      </c>
      <c r="F96" s="39">
        <v>6091681.2629098743</v>
      </c>
    </row>
    <row r="97" spans="3:6" x14ac:dyDescent="0.25">
      <c r="C97" s="80">
        <v>146</v>
      </c>
      <c r="D97" s="16" t="s">
        <v>29</v>
      </c>
      <c r="E97" t="s">
        <v>5</v>
      </c>
      <c r="F97" s="39">
        <v>13864.405021032482</v>
      </c>
    </row>
    <row r="98" spans="3:6" x14ac:dyDescent="0.25">
      <c r="C98" s="80">
        <v>146</v>
      </c>
      <c r="D98" s="16" t="s">
        <v>30</v>
      </c>
      <c r="E98" t="s">
        <v>5</v>
      </c>
      <c r="F98" s="39">
        <v>54870.02971970004</v>
      </c>
    </row>
    <row r="99" spans="3:6" x14ac:dyDescent="0.25">
      <c r="C99" s="80">
        <v>146</v>
      </c>
      <c r="D99" s="16">
        <v>600</v>
      </c>
      <c r="E99" t="s">
        <v>5</v>
      </c>
      <c r="F99" s="39">
        <v>763308.65175973927</v>
      </c>
    </row>
    <row r="100" spans="3:6" x14ac:dyDescent="0.25">
      <c r="C100" s="80">
        <v>156</v>
      </c>
      <c r="D100" s="16" t="s">
        <v>29</v>
      </c>
      <c r="E100" t="s">
        <v>5</v>
      </c>
      <c r="F100" s="39">
        <v>12566.877531780859</v>
      </c>
    </row>
    <row r="101" spans="3:6" x14ac:dyDescent="0.25">
      <c r="C101" s="80">
        <v>156</v>
      </c>
      <c r="D101" s="16" t="s">
        <v>30</v>
      </c>
      <c r="E101" t="s">
        <v>5</v>
      </c>
      <c r="F101" s="39">
        <v>1780648.664004137</v>
      </c>
    </row>
    <row r="102" spans="3:6" x14ac:dyDescent="0.25">
      <c r="C102" s="80">
        <v>156</v>
      </c>
      <c r="D102" s="16">
        <v>600</v>
      </c>
      <c r="E102" t="s">
        <v>5</v>
      </c>
      <c r="F102" s="39">
        <v>7339565.3759467211</v>
      </c>
    </row>
    <row r="103" spans="3:6" x14ac:dyDescent="0.25">
      <c r="C103" s="80">
        <v>157</v>
      </c>
      <c r="D103" s="16" t="s">
        <v>29</v>
      </c>
      <c r="E103" t="s">
        <v>5</v>
      </c>
      <c r="F103" s="39">
        <v>23204.440074953909</v>
      </c>
    </row>
    <row r="104" spans="3:6" x14ac:dyDescent="0.25">
      <c r="C104" s="80">
        <v>157</v>
      </c>
      <c r="D104" s="16" t="s">
        <v>30</v>
      </c>
      <c r="E104" t="s">
        <v>5</v>
      </c>
      <c r="F104" s="39">
        <v>333926.74563306803</v>
      </c>
    </row>
    <row r="105" spans="3:6" x14ac:dyDescent="0.25">
      <c r="C105" s="80">
        <v>157</v>
      </c>
      <c r="D105" s="16">
        <v>600</v>
      </c>
      <c r="E105" t="s">
        <v>5</v>
      </c>
      <c r="F105" s="39">
        <v>1201940.0912017641</v>
      </c>
    </row>
    <row r="106" spans="3:6" x14ac:dyDescent="0.25">
      <c r="C106" s="80">
        <v>167</v>
      </c>
      <c r="D106" s="16" t="s">
        <v>29</v>
      </c>
      <c r="E106" t="s">
        <v>5</v>
      </c>
      <c r="F106" s="39">
        <v>22279.885098164094</v>
      </c>
    </row>
    <row r="107" spans="3:6" x14ac:dyDescent="0.25">
      <c r="C107" s="80">
        <v>167</v>
      </c>
      <c r="D107" s="16" t="s">
        <v>30</v>
      </c>
      <c r="E107" t="s">
        <v>5</v>
      </c>
      <c r="F107" s="39">
        <v>150097.79858478604</v>
      </c>
    </row>
    <row r="108" spans="3:6" x14ac:dyDescent="0.25">
      <c r="C108" s="80">
        <v>167</v>
      </c>
      <c r="D108" s="16">
        <v>600</v>
      </c>
      <c r="E108" t="s">
        <v>5</v>
      </c>
      <c r="F108" s="39">
        <v>3424365.3609429114</v>
      </c>
    </row>
    <row r="109" spans="3:6" x14ac:dyDescent="0.25">
      <c r="C109" s="80">
        <v>168</v>
      </c>
      <c r="D109" s="16" t="s">
        <v>29</v>
      </c>
      <c r="E109" t="s">
        <v>5</v>
      </c>
      <c r="F109" s="39">
        <v>9454.103595415465</v>
      </c>
    </row>
    <row r="110" spans="3:6" x14ac:dyDescent="0.25">
      <c r="C110" s="80">
        <v>168</v>
      </c>
      <c r="D110" s="16" t="s">
        <v>30</v>
      </c>
      <c r="E110" t="s">
        <v>5</v>
      </c>
      <c r="F110" s="39">
        <v>287676.68635077443</v>
      </c>
    </row>
    <row r="111" spans="3:6" x14ac:dyDescent="0.25">
      <c r="C111" s="80">
        <v>168</v>
      </c>
      <c r="D111" s="16">
        <v>600</v>
      </c>
      <c r="E111" t="s">
        <v>5</v>
      </c>
      <c r="F111" s="39">
        <v>3459351.0190465995</v>
      </c>
    </row>
    <row r="112" spans="3:6" x14ac:dyDescent="0.25">
      <c r="C112" s="80">
        <v>200</v>
      </c>
      <c r="D112" s="16" t="s">
        <v>29</v>
      </c>
      <c r="E112" t="s">
        <v>5</v>
      </c>
      <c r="F112" s="39">
        <v>12148.20915780806</v>
      </c>
    </row>
    <row r="113" spans="3:6" x14ac:dyDescent="0.25">
      <c r="C113" s="80">
        <v>200</v>
      </c>
      <c r="D113" s="16" t="s">
        <v>30</v>
      </c>
      <c r="E113" t="s">
        <v>5</v>
      </c>
      <c r="F113" s="39">
        <v>50584.667808930011</v>
      </c>
    </row>
    <row r="114" spans="3:6" x14ac:dyDescent="0.25">
      <c r="C114" s="80">
        <v>200</v>
      </c>
      <c r="D114" s="16">
        <v>600</v>
      </c>
      <c r="E114" t="s">
        <v>5</v>
      </c>
      <c r="F114" s="39">
        <v>1096862.0020538946</v>
      </c>
    </row>
    <row r="115" spans="3:6" x14ac:dyDescent="0.25">
      <c r="C115" s="80">
        <v>201</v>
      </c>
      <c r="D115" s="16" t="s">
        <v>29</v>
      </c>
      <c r="E115" t="s">
        <v>5</v>
      </c>
      <c r="F115" s="39">
        <v>18999.924392884484</v>
      </c>
    </row>
    <row r="116" spans="3:6" x14ac:dyDescent="0.25">
      <c r="C116" s="80">
        <v>201</v>
      </c>
      <c r="D116" s="16" t="s">
        <v>30</v>
      </c>
      <c r="E116" t="s">
        <v>5</v>
      </c>
      <c r="F116" s="39">
        <v>54131.385938274892</v>
      </c>
    </row>
    <row r="117" spans="3:6" x14ac:dyDescent="0.25">
      <c r="C117" s="80">
        <v>201</v>
      </c>
      <c r="D117" s="16">
        <v>600</v>
      </c>
      <c r="E117" t="s">
        <v>5</v>
      </c>
      <c r="F117" s="39">
        <v>484749.69935374876</v>
      </c>
    </row>
    <row r="118" spans="3:6" x14ac:dyDescent="0.25">
      <c r="C118" s="80">
        <v>211</v>
      </c>
      <c r="D118" s="16" t="s">
        <v>29</v>
      </c>
      <c r="E118" t="s">
        <v>5</v>
      </c>
      <c r="F118" s="39">
        <v>13677.766584635352</v>
      </c>
    </row>
    <row r="119" spans="3:6" x14ac:dyDescent="0.25">
      <c r="C119" s="80">
        <v>211</v>
      </c>
      <c r="D119" s="16" t="s">
        <v>30</v>
      </c>
      <c r="E119" t="s">
        <v>5</v>
      </c>
      <c r="F119" s="39">
        <v>49566.6798184656</v>
      </c>
    </row>
    <row r="120" spans="3:6" x14ac:dyDescent="0.25">
      <c r="C120" s="80">
        <v>211</v>
      </c>
      <c r="D120" s="16">
        <v>600</v>
      </c>
      <c r="E120" t="s">
        <v>5</v>
      </c>
      <c r="F120" s="39">
        <v>1756678.1090529398</v>
      </c>
    </row>
    <row r="121" spans="3:6" x14ac:dyDescent="0.25">
      <c r="C121" s="80">
        <v>212</v>
      </c>
      <c r="D121" s="16" t="s">
        <v>29</v>
      </c>
      <c r="E121" t="s">
        <v>5</v>
      </c>
      <c r="F121" s="39">
        <v>19990.541388748239</v>
      </c>
    </row>
    <row r="122" spans="3:6" x14ac:dyDescent="0.25">
      <c r="C122" s="80">
        <v>212</v>
      </c>
      <c r="D122" s="16" t="s">
        <v>30</v>
      </c>
      <c r="E122" t="s">
        <v>5</v>
      </c>
      <c r="F122" s="39">
        <v>48241.158788296314</v>
      </c>
    </row>
    <row r="123" spans="3:6" x14ac:dyDescent="0.25">
      <c r="C123" s="80">
        <v>212</v>
      </c>
      <c r="D123" s="16">
        <v>600</v>
      </c>
      <c r="E123" t="s">
        <v>5</v>
      </c>
      <c r="F123" s="39">
        <v>1150146.5014475381</v>
      </c>
    </row>
    <row r="124" spans="3:6" x14ac:dyDescent="0.25">
      <c r="C124" s="80">
        <v>288</v>
      </c>
      <c r="D124" s="16" t="s">
        <v>29</v>
      </c>
      <c r="E124" t="s">
        <v>5</v>
      </c>
      <c r="F124" s="39">
        <v>25341.388726847017</v>
      </c>
    </row>
    <row r="125" spans="3:6" x14ac:dyDescent="0.25">
      <c r="C125" s="80">
        <v>288</v>
      </c>
      <c r="D125" s="16" t="s">
        <v>30</v>
      </c>
      <c r="E125" t="s">
        <v>5</v>
      </c>
      <c r="F125" s="39">
        <v>74182.21254709721</v>
      </c>
    </row>
    <row r="126" spans="3:6" x14ac:dyDescent="0.25">
      <c r="C126" s="80">
        <v>288</v>
      </c>
      <c r="D126" s="16">
        <v>600</v>
      </c>
      <c r="E126" t="s">
        <v>5</v>
      </c>
      <c r="F126" s="39">
        <v>1630492.9324830903</v>
      </c>
    </row>
    <row r="127" spans="3:6" x14ac:dyDescent="0.25">
      <c r="C127" s="80">
        <v>289</v>
      </c>
      <c r="D127" s="16" t="s">
        <v>29</v>
      </c>
      <c r="E127" t="s">
        <v>5</v>
      </c>
      <c r="F127" s="39">
        <v>25600.293682487008</v>
      </c>
    </row>
    <row r="128" spans="3:6" x14ac:dyDescent="0.25">
      <c r="C128" s="80">
        <v>289</v>
      </c>
      <c r="D128" s="16" t="s">
        <v>30</v>
      </c>
      <c r="E128" t="s">
        <v>5</v>
      </c>
      <c r="F128" s="39">
        <v>154222.03178323313</v>
      </c>
    </row>
    <row r="129" spans="3:6" x14ac:dyDescent="0.25">
      <c r="C129" s="80">
        <v>289</v>
      </c>
      <c r="D129" s="16">
        <v>600</v>
      </c>
      <c r="E129" t="s">
        <v>5</v>
      </c>
      <c r="F129" s="39">
        <v>1063918.5517154853</v>
      </c>
    </row>
    <row r="130" spans="3:6" x14ac:dyDescent="0.25">
      <c r="C130" s="80">
        <v>299</v>
      </c>
      <c r="D130" s="16" t="s">
        <v>29</v>
      </c>
      <c r="E130" t="s">
        <v>5</v>
      </c>
      <c r="F130" s="39">
        <v>15610.045336653133</v>
      </c>
    </row>
    <row r="131" spans="3:6" x14ac:dyDescent="0.25">
      <c r="C131" s="80">
        <v>299</v>
      </c>
      <c r="D131" s="16" t="s">
        <v>30</v>
      </c>
      <c r="E131" t="s">
        <v>5</v>
      </c>
      <c r="F131" s="39">
        <v>175413.85157256093</v>
      </c>
    </row>
    <row r="132" spans="3:6" x14ac:dyDescent="0.25">
      <c r="C132" s="80">
        <v>299</v>
      </c>
      <c r="D132" s="16">
        <v>600</v>
      </c>
      <c r="E132" t="s">
        <v>5</v>
      </c>
      <c r="F132" s="39">
        <v>2473517.132861014</v>
      </c>
    </row>
    <row r="133" spans="3:6" x14ac:dyDescent="0.25">
      <c r="C133" s="80">
        <v>300</v>
      </c>
      <c r="D133" s="16" t="s">
        <v>29</v>
      </c>
      <c r="E133" t="s">
        <v>5</v>
      </c>
      <c r="F133" s="39">
        <v>19788.369870887378</v>
      </c>
    </row>
    <row r="134" spans="3:6" x14ac:dyDescent="0.25">
      <c r="C134" s="80">
        <v>300</v>
      </c>
      <c r="D134" s="16" t="s">
        <v>30</v>
      </c>
      <c r="E134" t="s">
        <v>5</v>
      </c>
      <c r="F134" s="39">
        <v>49734.910557402276</v>
      </c>
    </row>
    <row r="135" spans="3:6" x14ac:dyDescent="0.25">
      <c r="C135" s="80">
        <v>300</v>
      </c>
      <c r="D135" s="16">
        <v>600</v>
      </c>
      <c r="E135" t="s">
        <v>5</v>
      </c>
      <c r="F135" s="39">
        <v>1768622.7771829809</v>
      </c>
    </row>
    <row r="136" spans="3:6" x14ac:dyDescent="0.25">
      <c r="C136" s="80">
        <v>310</v>
      </c>
      <c r="D136" s="16" t="s">
        <v>29</v>
      </c>
      <c r="E136" t="s">
        <v>5</v>
      </c>
      <c r="F136" s="39">
        <v>14293.706058734548</v>
      </c>
    </row>
    <row r="137" spans="3:6" x14ac:dyDescent="0.25">
      <c r="C137" s="80">
        <v>310</v>
      </c>
      <c r="D137" s="16" t="s">
        <v>30</v>
      </c>
      <c r="E137" t="s">
        <v>5</v>
      </c>
      <c r="F137" s="39">
        <v>98941.461339583184</v>
      </c>
    </row>
    <row r="138" spans="3:6" x14ac:dyDescent="0.25">
      <c r="C138" s="80">
        <v>310</v>
      </c>
      <c r="D138" s="16">
        <v>600</v>
      </c>
      <c r="E138" t="s">
        <v>5</v>
      </c>
      <c r="F138" s="39">
        <v>977508.57645262161</v>
      </c>
    </row>
    <row r="139" spans="3:6" x14ac:dyDescent="0.25">
      <c r="C139" s="80">
        <v>311</v>
      </c>
      <c r="D139" s="16" t="s">
        <v>29</v>
      </c>
      <c r="E139" t="s">
        <v>5</v>
      </c>
      <c r="F139" s="39">
        <v>22814.635375715498</v>
      </c>
    </row>
    <row r="140" spans="3:6" x14ac:dyDescent="0.25">
      <c r="C140" s="80">
        <v>311</v>
      </c>
      <c r="D140" s="16" t="s">
        <v>30</v>
      </c>
      <c r="E140" t="s">
        <v>5</v>
      </c>
      <c r="F140" s="39">
        <v>88774.84642571825</v>
      </c>
    </row>
    <row r="141" spans="3:6" x14ac:dyDescent="0.25">
      <c r="C141" s="80">
        <v>311</v>
      </c>
      <c r="D141" s="16">
        <v>600</v>
      </c>
      <c r="E141" t="s">
        <v>5</v>
      </c>
      <c r="F141" s="39">
        <v>916561.99303347059</v>
      </c>
    </row>
    <row r="142" spans="3:6" x14ac:dyDescent="0.25">
      <c r="C142" s="80">
        <v>321</v>
      </c>
      <c r="D142" s="16" t="s">
        <v>29</v>
      </c>
      <c r="E142" t="s">
        <v>5</v>
      </c>
      <c r="F142" s="39">
        <v>42701.515796684813</v>
      </c>
    </row>
    <row r="143" spans="3:6" x14ac:dyDescent="0.25">
      <c r="C143" s="80">
        <v>321</v>
      </c>
      <c r="D143" s="16" t="s">
        <v>30</v>
      </c>
      <c r="E143" t="s">
        <v>5</v>
      </c>
      <c r="F143" s="39">
        <v>29316.048804216465</v>
      </c>
    </row>
    <row r="144" spans="3:6" x14ac:dyDescent="0.25">
      <c r="C144" s="80">
        <v>321</v>
      </c>
      <c r="D144" s="16">
        <v>600</v>
      </c>
      <c r="E144" t="s">
        <v>5</v>
      </c>
      <c r="F144" s="39">
        <v>1177751.7228463022</v>
      </c>
    </row>
    <row r="145" spans="3:6" x14ac:dyDescent="0.25">
      <c r="C145" s="80">
        <v>322</v>
      </c>
      <c r="D145" s="16" t="s">
        <v>29</v>
      </c>
      <c r="E145" t="s">
        <v>5</v>
      </c>
      <c r="F145" s="39">
        <v>17875.765668985783</v>
      </c>
    </row>
    <row r="146" spans="3:6" x14ac:dyDescent="0.25">
      <c r="C146" s="80">
        <v>322</v>
      </c>
      <c r="D146" s="16" t="s">
        <v>30</v>
      </c>
      <c r="E146" t="s">
        <v>5</v>
      </c>
      <c r="F146" s="39">
        <v>51798.774840069949</v>
      </c>
    </row>
    <row r="147" spans="3:6" x14ac:dyDescent="0.25">
      <c r="C147" s="80">
        <v>322</v>
      </c>
      <c r="D147" s="16">
        <v>600</v>
      </c>
      <c r="E147" t="s">
        <v>5</v>
      </c>
      <c r="F147" s="39">
        <v>2611314.1271146359</v>
      </c>
    </row>
    <row r="148" spans="3:6" x14ac:dyDescent="0.25">
      <c r="C148" s="80" t="s">
        <v>47</v>
      </c>
      <c r="D148" s="16" t="s">
        <v>29</v>
      </c>
      <c r="E148" t="s">
        <v>5</v>
      </c>
      <c r="F148" s="39">
        <v>219758.70644503782</v>
      </c>
    </row>
    <row r="149" spans="3:6" x14ac:dyDescent="0.25">
      <c r="C149" s="80" t="s">
        <v>37</v>
      </c>
      <c r="D149" s="16" t="s">
        <v>29</v>
      </c>
      <c r="E149" t="s">
        <v>5</v>
      </c>
      <c r="F149" s="39">
        <v>13115945.488022251</v>
      </c>
    </row>
    <row r="150" spans="3:6" x14ac:dyDescent="0.25">
      <c r="C150" s="80" t="s">
        <v>37</v>
      </c>
      <c r="D150" s="16" t="s">
        <v>29</v>
      </c>
      <c r="E150" t="s">
        <v>5</v>
      </c>
      <c r="F150" s="39">
        <v>8420876.6860742867</v>
      </c>
    </row>
    <row r="151" spans="3:6" x14ac:dyDescent="0.25">
      <c r="C151" s="80" t="s">
        <v>38</v>
      </c>
      <c r="D151" s="16" t="s">
        <v>29</v>
      </c>
      <c r="E151" t="s">
        <v>5</v>
      </c>
      <c r="F151" s="39">
        <v>839959.85085231648</v>
      </c>
    </row>
    <row r="152" spans="3:6" x14ac:dyDescent="0.25">
      <c r="C152" s="80" t="s">
        <v>38</v>
      </c>
      <c r="D152" s="16" t="s">
        <v>29</v>
      </c>
      <c r="E152" t="s">
        <v>5</v>
      </c>
      <c r="F152" s="39">
        <v>645046.22629753884</v>
      </c>
    </row>
    <row r="153" spans="3:6" x14ac:dyDescent="0.25">
      <c r="C153" s="80" t="s">
        <v>39</v>
      </c>
      <c r="D153" s="16" t="s">
        <v>29</v>
      </c>
      <c r="E153" t="s">
        <v>5</v>
      </c>
      <c r="F153" s="39">
        <v>1193483.4734304182</v>
      </c>
    </row>
    <row r="154" spans="3:6" x14ac:dyDescent="0.25">
      <c r="C154" s="80" t="s">
        <v>39</v>
      </c>
      <c r="D154" s="16" t="s">
        <v>29</v>
      </c>
      <c r="E154" t="s">
        <v>5</v>
      </c>
      <c r="F154" s="39">
        <v>708716.20429584931</v>
      </c>
    </row>
    <row r="155" spans="3:6" x14ac:dyDescent="0.25">
      <c r="C155" s="80" t="s">
        <v>40</v>
      </c>
      <c r="D155" s="16" t="s">
        <v>29</v>
      </c>
      <c r="E155" t="s">
        <v>5</v>
      </c>
      <c r="F155" s="39">
        <v>1255315.3430576134</v>
      </c>
    </row>
    <row r="156" spans="3:6" x14ac:dyDescent="0.25">
      <c r="C156" s="80" t="s">
        <v>40</v>
      </c>
      <c r="D156" s="16" t="s">
        <v>29</v>
      </c>
      <c r="E156" t="s">
        <v>5</v>
      </c>
      <c r="F156" s="39">
        <v>1408018.4769305983</v>
      </c>
    </row>
    <row r="157" spans="3:6" x14ac:dyDescent="0.25">
      <c r="C157" s="80" t="s">
        <v>41</v>
      </c>
      <c r="D157" s="16" t="s">
        <v>29</v>
      </c>
      <c r="E157" t="s">
        <v>5</v>
      </c>
      <c r="F157" s="39">
        <v>260454.73374278264</v>
      </c>
    </row>
    <row r="158" spans="3:6" x14ac:dyDescent="0.25">
      <c r="C158" s="80" t="s">
        <v>41</v>
      </c>
      <c r="D158" s="16" t="s">
        <v>29</v>
      </c>
      <c r="E158" t="s">
        <v>5</v>
      </c>
      <c r="F158" s="39">
        <v>417003.66744864761</v>
      </c>
    </row>
    <row r="159" spans="3:6" x14ac:dyDescent="0.25">
      <c r="C159" s="80" t="s">
        <v>42</v>
      </c>
      <c r="D159" s="16" t="s">
        <v>29</v>
      </c>
      <c r="E159" t="s">
        <v>5</v>
      </c>
      <c r="F159" s="39">
        <v>1116606.6493878656</v>
      </c>
    </row>
    <row r="160" spans="3:6" x14ac:dyDescent="0.25">
      <c r="C160" s="80" t="s">
        <v>42</v>
      </c>
      <c r="D160" s="16" t="s">
        <v>29</v>
      </c>
      <c r="E160" t="s">
        <v>5</v>
      </c>
      <c r="F160" s="39">
        <v>1023316.5945158845</v>
      </c>
    </row>
    <row r="161" spans="3:6" x14ac:dyDescent="0.25">
      <c r="C161" s="80" t="s">
        <v>43</v>
      </c>
      <c r="D161" s="16" t="s">
        <v>29</v>
      </c>
      <c r="E161" t="s">
        <v>5</v>
      </c>
      <c r="F161" s="39">
        <v>2163057.116064887</v>
      </c>
    </row>
    <row r="162" spans="3:6" x14ac:dyDescent="0.25">
      <c r="C162" s="80" t="s">
        <v>43</v>
      </c>
      <c r="D162" s="16" t="s">
        <v>29</v>
      </c>
      <c r="E162" t="s">
        <v>5</v>
      </c>
      <c r="F162" s="39">
        <v>1404789.4713015</v>
      </c>
    </row>
    <row r="163" spans="3:6" x14ac:dyDescent="0.25">
      <c r="C163" s="80" t="s">
        <v>44</v>
      </c>
      <c r="D163" s="16" t="s">
        <v>29</v>
      </c>
      <c r="E163" t="s">
        <v>5</v>
      </c>
      <c r="F163" s="39">
        <v>683153.97127295111</v>
      </c>
    </row>
    <row r="164" spans="3:6" x14ac:dyDescent="0.25">
      <c r="C164" s="80" t="s">
        <v>44</v>
      </c>
      <c r="D164" s="16" t="s">
        <v>29</v>
      </c>
      <c r="E164" t="s">
        <v>5</v>
      </c>
      <c r="F164" s="39">
        <v>645046.22629753884</v>
      </c>
    </row>
    <row r="165" spans="3:6" x14ac:dyDescent="0.25">
      <c r="C165" s="80" t="s">
        <v>45</v>
      </c>
      <c r="D165" s="16" t="s">
        <v>29</v>
      </c>
      <c r="E165" t="s">
        <v>5</v>
      </c>
      <c r="F165" s="39">
        <v>1382392.8256242683</v>
      </c>
    </row>
    <row r="166" spans="3:6" x14ac:dyDescent="0.25">
      <c r="C166" s="80" t="s">
        <v>45</v>
      </c>
      <c r="D166" s="16" t="s">
        <v>29</v>
      </c>
      <c r="E166" t="s">
        <v>5</v>
      </c>
      <c r="F166" s="39">
        <v>1221202.0170475065</v>
      </c>
    </row>
    <row r="167" spans="3:6" x14ac:dyDescent="0.25">
      <c r="C167" s="80" t="s">
        <v>46</v>
      </c>
      <c r="D167" s="16" t="s">
        <v>29</v>
      </c>
      <c r="E167" t="s">
        <v>5</v>
      </c>
      <c r="F167" s="39">
        <v>522223.83254727768</v>
      </c>
    </row>
    <row r="168" spans="3:6" x14ac:dyDescent="0.25">
      <c r="C168" s="81" t="s">
        <v>46</v>
      </c>
      <c r="D168" s="82" t="s">
        <v>29</v>
      </c>
      <c r="E168" s="5" t="s">
        <v>5</v>
      </c>
      <c r="F168" s="44">
        <v>669182.54496144783</v>
      </c>
    </row>
  </sheetData>
  <sortState xmlns:xlrd2="http://schemas.microsoft.com/office/spreadsheetml/2017/richdata2" ref="A1:G156">
    <sortCondition ref="A2:A156"/>
  </sortState>
  <mergeCells count="8">
    <mergeCell ref="A1:H1"/>
    <mergeCell ref="A5:J7"/>
    <mergeCell ref="A8:J11"/>
    <mergeCell ref="C14:L14"/>
    <mergeCell ref="A2:G2"/>
    <mergeCell ref="A3:G3"/>
    <mergeCell ref="A4:G4"/>
    <mergeCell ref="A12:I12"/>
  </mergeCells>
  <phoneticPr fontId="7" type="noConversion"/>
  <conditionalFormatting sqref="H2:H4 H15:H122">
    <cfRule type="cellIs" dxfId="0" priority="3" operator="greaterThan">
      <formula>0.4</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EFB9-B018-4DFE-8D07-448396845B0C}">
  <dimension ref="A1:R95"/>
  <sheetViews>
    <sheetView workbookViewId="0">
      <selection activeCell="A13" sqref="A13:L13"/>
    </sheetView>
  </sheetViews>
  <sheetFormatPr baseColWidth="10" defaultRowHeight="15.75" x14ac:dyDescent="0.25"/>
  <sheetData>
    <row r="1" spans="1:14" x14ac:dyDescent="0.25">
      <c r="A1" s="92" t="s">
        <v>50</v>
      </c>
      <c r="B1" s="92"/>
      <c r="C1" s="92"/>
      <c r="D1" s="92"/>
      <c r="E1" s="92"/>
      <c r="F1" s="92"/>
      <c r="G1" s="92"/>
      <c r="H1" s="92"/>
      <c r="I1" s="92"/>
      <c r="J1" s="92"/>
      <c r="K1" s="22"/>
      <c r="L1" s="22"/>
    </row>
    <row r="2" spans="1:14" x14ac:dyDescent="0.25">
      <c r="A2" s="92" t="s">
        <v>51</v>
      </c>
      <c r="B2" s="92"/>
      <c r="C2" s="92"/>
      <c r="D2" s="92"/>
      <c r="E2" s="92"/>
      <c r="F2" s="92"/>
      <c r="G2" s="92"/>
      <c r="H2" s="92"/>
      <c r="I2" s="92"/>
      <c r="J2" s="92"/>
      <c r="K2" s="22"/>
      <c r="L2" s="22"/>
    </row>
    <row r="3" spans="1:14" x14ac:dyDescent="0.25">
      <c r="A3" s="92" t="s">
        <v>52</v>
      </c>
      <c r="B3" s="92"/>
      <c r="C3" s="92"/>
      <c r="D3" s="92"/>
      <c r="E3" s="92"/>
      <c r="F3" s="92"/>
      <c r="G3" s="92"/>
      <c r="H3" s="92"/>
      <c r="I3" s="92"/>
      <c r="J3" s="92"/>
      <c r="K3" s="22"/>
      <c r="L3" s="22"/>
    </row>
    <row r="4" spans="1:14" x14ac:dyDescent="0.25">
      <c r="A4" s="92" t="s">
        <v>53</v>
      </c>
      <c r="B4" s="92"/>
      <c r="C4" s="92"/>
      <c r="D4" s="92"/>
      <c r="E4" s="92"/>
      <c r="F4" s="92"/>
      <c r="G4" s="92"/>
      <c r="H4" s="92"/>
      <c r="I4" s="92"/>
      <c r="J4" s="92"/>
      <c r="K4" s="22"/>
      <c r="L4" s="22"/>
    </row>
    <row r="5" spans="1:14" x14ac:dyDescent="0.25">
      <c r="A5" s="91" t="s">
        <v>57</v>
      </c>
      <c r="B5" s="92"/>
      <c r="C5" s="92"/>
      <c r="D5" s="92"/>
      <c r="E5" s="92"/>
      <c r="F5" s="92"/>
      <c r="G5" s="92"/>
      <c r="H5" s="92"/>
      <c r="I5" s="92"/>
      <c r="J5" s="92"/>
      <c r="K5" s="92"/>
      <c r="L5" s="92"/>
    </row>
    <row r="6" spans="1:14" x14ac:dyDescent="0.25">
      <c r="A6" s="92"/>
      <c r="B6" s="92"/>
      <c r="C6" s="92"/>
      <c r="D6" s="92"/>
      <c r="E6" s="92"/>
      <c r="F6" s="92"/>
      <c r="G6" s="92"/>
      <c r="H6" s="92"/>
      <c r="I6" s="92"/>
      <c r="J6" s="92"/>
      <c r="K6" s="92"/>
      <c r="L6" s="92"/>
    </row>
    <row r="7" spans="1:14" x14ac:dyDescent="0.25">
      <c r="A7" s="92"/>
      <c r="B7" s="92"/>
      <c r="C7" s="92"/>
      <c r="D7" s="92"/>
      <c r="E7" s="92"/>
      <c r="F7" s="92"/>
      <c r="G7" s="92"/>
      <c r="H7" s="92"/>
      <c r="I7" s="92"/>
      <c r="J7" s="92"/>
      <c r="K7" s="92"/>
      <c r="L7" s="92"/>
    </row>
    <row r="8" spans="1:14" x14ac:dyDescent="0.25">
      <c r="A8" s="92"/>
      <c r="B8" s="92"/>
      <c r="C8" s="92"/>
      <c r="D8" s="92"/>
      <c r="E8" s="92"/>
      <c r="F8" s="92"/>
      <c r="G8" s="92"/>
      <c r="H8" s="92"/>
      <c r="I8" s="92"/>
      <c r="J8" s="92"/>
      <c r="K8" s="92"/>
      <c r="L8" s="92"/>
    </row>
    <row r="9" spans="1:14" x14ac:dyDescent="0.25">
      <c r="A9" s="91" t="s">
        <v>58</v>
      </c>
      <c r="B9" s="91"/>
      <c r="C9" s="91"/>
      <c r="D9" s="91"/>
      <c r="E9" s="91"/>
      <c r="F9" s="91"/>
      <c r="G9" s="91"/>
      <c r="H9" s="91"/>
      <c r="I9" s="91"/>
      <c r="J9" s="91"/>
      <c r="K9" s="91"/>
      <c r="L9" s="91"/>
    </row>
    <row r="10" spans="1:14" x14ac:dyDescent="0.25">
      <c r="A10" s="91"/>
      <c r="B10" s="91"/>
      <c r="C10" s="91"/>
      <c r="D10" s="91"/>
      <c r="E10" s="91"/>
      <c r="F10" s="91"/>
      <c r="G10" s="91"/>
      <c r="H10" s="91"/>
      <c r="I10" s="91"/>
      <c r="J10" s="91"/>
      <c r="K10" s="91"/>
      <c r="L10" s="91"/>
    </row>
    <row r="11" spans="1:14" x14ac:dyDescent="0.25">
      <c r="A11" s="91"/>
      <c r="B11" s="91"/>
      <c r="C11" s="91"/>
      <c r="D11" s="91"/>
      <c r="E11" s="91"/>
      <c r="F11" s="91"/>
      <c r="G11" s="91"/>
      <c r="H11" s="91"/>
      <c r="I11" s="91"/>
      <c r="J11" s="91"/>
      <c r="K11" s="91"/>
      <c r="L11" s="91"/>
    </row>
    <row r="12" spans="1:14" x14ac:dyDescent="0.25">
      <c r="A12" s="91"/>
      <c r="B12" s="91"/>
      <c r="C12" s="91"/>
      <c r="D12" s="91"/>
      <c r="E12" s="91"/>
      <c r="F12" s="91"/>
      <c r="G12" s="91"/>
      <c r="H12" s="91"/>
      <c r="I12" s="91"/>
      <c r="J12" s="91"/>
      <c r="K12" s="91"/>
      <c r="L12" s="91"/>
    </row>
    <row r="13" spans="1:14" x14ac:dyDescent="0.25">
      <c r="A13" s="93" t="s">
        <v>70</v>
      </c>
      <c r="B13" s="93"/>
      <c r="C13" s="93"/>
      <c r="D13" s="93"/>
      <c r="E13" s="93"/>
      <c r="F13" s="93"/>
      <c r="G13" s="93"/>
      <c r="H13" s="93"/>
      <c r="I13" s="93"/>
      <c r="J13" s="93"/>
      <c r="K13" s="93"/>
      <c r="L13" s="93"/>
    </row>
    <row r="16" spans="1:14" x14ac:dyDescent="0.25">
      <c r="A16" s="94" t="s">
        <v>61</v>
      </c>
      <c r="B16" s="94"/>
      <c r="C16" s="94"/>
      <c r="D16" s="94"/>
      <c r="E16" s="94"/>
      <c r="F16" s="94"/>
      <c r="G16" s="94"/>
      <c r="H16" s="94"/>
      <c r="I16" s="94"/>
      <c r="J16" s="94"/>
      <c r="K16" s="94"/>
      <c r="L16" s="94"/>
      <c r="M16" s="1"/>
      <c r="N16" s="1"/>
    </row>
    <row r="17" spans="1:17" x14ac:dyDescent="0.25">
      <c r="A17" s="95"/>
      <c r="B17" s="95"/>
      <c r="C17" s="95"/>
      <c r="D17" s="95"/>
      <c r="E17" s="95"/>
      <c r="F17" s="95"/>
      <c r="G17" s="95"/>
      <c r="H17" s="95"/>
      <c r="I17" s="95"/>
      <c r="J17" s="95"/>
      <c r="K17" s="95"/>
      <c r="L17" s="95"/>
      <c r="M17" s="1"/>
      <c r="N17" s="1"/>
    </row>
    <row r="18" spans="1:17" x14ac:dyDescent="0.25">
      <c r="A18" s="78"/>
      <c r="B18" s="79"/>
      <c r="C18" s="60">
        <v>1000000</v>
      </c>
      <c r="D18" s="60">
        <f>C18/10</f>
        <v>100000</v>
      </c>
      <c r="E18" s="60">
        <f>D18/10</f>
        <v>10000</v>
      </c>
      <c r="F18" s="60">
        <v>1000</v>
      </c>
      <c r="G18" s="60">
        <v>100</v>
      </c>
      <c r="H18" s="60">
        <v>50</v>
      </c>
      <c r="I18" s="60">
        <v>25</v>
      </c>
      <c r="J18" s="60" t="s">
        <v>6</v>
      </c>
      <c r="K18" s="60" t="s">
        <v>7</v>
      </c>
      <c r="L18" s="2"/>
      <c r="M18" s="11" t="s">
        <v>8</v>
      </c>
      <c r="N18" s="61"/>
      <c r="O18" s="11" t="s">
        <v>9</v>
      </c>
      <c r="P18" s="4" t="s">
        <v>10</v>
      </c>
      <c r="Q18" s="38" t="s">
        <v>11</v>
      </c>
    </row>
    <row r="19" spans="1:17" x14ac:dyDescent="0.25">
      <c r="A19" s="36"/>
      <c r="B19" s="62"/>
      <c r="C19" s="1">
        <v>15.12</v>
      </c>
      <c r="D19" s="1">
        <v>18.32</v>
      </c>
      <c r="E19" s="1">
        <v>21.62</v>
      </c>
      <c r="F19" s="1">
        <v>25.22</v>
      </c>
      <c r="G19" s="1">
        <v>28.56</v>
      </c>
      <c r="H19" s="1">
        <v>29.34</v>
      </c>
      <c r="I19" s="1">
        <v>30.83</v>
      </c>
      <c r="J19" s="1" t="s">
        <v>12</v>
      </c>
      <c r="K19" s="63">
        <v>33.06</v>
      </c>
      <c r="L19" s="2"/>
      <c r="M19" s="3">
        <f>EXP((K19-35.197)/-1.452)</f>
        <v>4.3569099777468887</v>
      </c>
      <c r="N19" s="3"/>
      <c r="O19" s="4"/>
      <c r="P19" s="4">
        <v>23.47</v>
      </c>
      <c r="Q19" s="38">
        <v>26.4</v>
      </c>
    </row>
    <row r="20" spans="1:17" x14ac:dyDescent="0.25">
      <c r="A20" s="36"/>
      <c r="B20" s="62"/>
      <c r="C20" s="1">
        <v>14.9</v>
      </c>
      <c r="D20" s="1">
        <v>18.5</v>
      </c>
      <c r="E20" s="1">
        <v>21.51</v>
      </c>
      <c r="F20" s="1">
        <v>25.27</v>
      </c>
      <c r="G20" s="1">
        <v>28.28</v>
      </c>
      <c r="H20" s="1">
        <v>29.4</v>
      </c>
      <c r="I20" s="1">
        <v>30.58</v>
      </c>
      <c r="J20" s="63">
        <v>33.75</v>
      </c>
      <c r="K20" s="63" t="s">
        <v>12</v>
      </c>
      <c r="L20" s="1"/>
      <c r="M20" s="63" t="s">
        <v>12</v>
      </c>
      <c r="N20" s="64"/>
      <c r="P20">
        <v>23.14</v>
      </c>
      <c r="Q20" s="39">
        <v>26.59</v>
      </c>
    </row>
    <row r="21" spans="1:17" x14ac:dyDescent="0.25">
      <c r="A21" s="36"/>
      <c r="B21" s="62"/>
      <c r="C21" s="1">
        <v>15.52</v>
      </c>
      <c r="D21" s="1">
        <v>18.239999999999998</v>
      </c>
      <c r="E21" s="1">
        <v>21.69</v>
      </c>
      <c r="F21" s="1">
        <v>25.32</v>
      </c>
      <c r="G21" s="1">
        <v>28.41</v>
      </c>
      <c r="H21" s="1">
        <v>29.5</v>
      </c>
      <c r="I21" s="1">
        <v>31.2</v>
      </c>
      <c r="J21" s="63" t="s">
        <v>12</v>
      </c>
      <c r="K21" s="63">
        <v>34.03</v>
      </c>
      <c r="L21" s="1"/>
      <c r="M21" s="64">
        <f t="shared" ref="M21:M39" si="0">EXP((K21-35.197)/-1.452)</f>
        <v>2.2338331434489289</v>
      </c>
      <c r="N21" s="64"/>
      <c r="P21">
        <v>23.25</v>
      </c>
      <c r="Q21" s="39">
        <v>26.2</v>
      </c>
    </row>
    <row r="22" spans="1:17" x14ac:dyDescent="0.25">
      <c r="A22" s="36"/>
      <c r="B22" s="62"/>
      <c r="C22" s="1">
        <v>15.05</v>
      </c>
      <c r="D22" s="1">
        <v>18.16</v>
      </c>
      <c r="E22" s="1">
        <v>21.93</v>
      </c>
      <c r="F22" s="1">
        <v>25.3</v>
      </c>
      <c r="G22" s="1">
        <v>28.44</v>
      </c>
      <c r="H22" s="1">
        <v>29.6</v>
      </c>
      <c r="I22" s="1">
        <v>30.62</v>
      </c>
      <c r="J22" s="63" t="s">
        <v>12</v>
      </c>
      <c r="K22" s="63" t="s">
        <v>12</v>
      </c>
      <c r="L22" s="1"/>
      <c r="M22" s="63" t="s">
        <v>12</v>
      </c>
      <c r="N22" s="64"/>
      <c r="P22">
        <v>23.09</v>
      </c>
      <c r="Q22" s="39">
        <v>26.31</v>
      </c>
    </row>
    <row r="23" spans="1:17" x14ac:dyDescent="0.25">
      <c r="A23" s="36"/>
      <c r="B23" s="62"/>
      <c r="C23" s="1">
        <v>14.63</v>
      </c>
      <c r="D23" s="1">
        <v>18.37</v>
      </c>
      <c r="E23" s="1">
        <v>21.73</v>
      </c>
      <c r="F23" s="1">
        <v>25.32</v>
      </c>
      <c r="G23" s="1">
        <v>28.44</v>
      </c>
      <c r="H23" s="1">
        <v>28.88</v>
      </c>
      <c r="I23" s="1">
        <v>30.35</v>
      </c>
      <c r="J23" s="63" t="s">
        <v>12</v>
      </c>
      <c r="K23" s="63" t="s">
        <v>12</v>
      </c>
      <c r="L23" s="1"/>
      <c r="M23" s="63" t="s">
        <v>12</v>
      </c>
      <c r="N23" s="64"/>
      <c r="P23">
        <v>23.1</v>
      </c>
      <c r="Q23" s="39">
        <v>26.38</v>
      </c>
    </row>
    <row r="24" spans="1:17" x14ac:dyDescent="0.25">
      <c r="A24" s="36"/>
      <c r="B24" s="62"/>
      <c r="C24" s="1">
        <v>14.89</v>
      </c>
      <c r="D24" s="1">
        <v>18.27</v>
      </c>
      <c r="E24" s="1">
        <v>21.54</v>
      </c>
      <c r="F24" s="1">
        <v>25.17</v>
      </c>
      <c r="G24" s="1">
        <v>28.33</v>
      </c>
      <c r="H24" s="1">
        <v>29.33</v>
      </c>
      <c r="I24" s="1">
        <v>30.01</v>
      </c>
      <c r="J24" s="63" t="s">
        <v>12</v>
      </c>
      <c r="K24" s="63" t="s">
        <v>12</v>
      </c>
      <c r="L24" s="1"/>
      <c r="M24" s="63" t="s">
        <v>12</v>
      </c>
      <c r="N24" s="64"/>
      <c r="P24">
        <v>22.65</v>
      </c>
      <c r="Q24" s="39">
        <v>26.37</v>
      </c>
    </row>
    <row r="25" spans="1:17" x14ac:dyDescent="0.25">
      <c r="A25" s="5" t="s">
        <v>13</v>
      </c>
      <c r="B25" s="5"/>
      <c r="C25" s="6">
        <v>14.83</v>
      </c>
      <c r="D25" s="6">
        <v>18.43</v>
      </c>
      <c r="E25" s="6">
        <v>21.46</v>
      </c>
      <c r="F25" s="6">
        <v>25.19</v>
      </c>
      <c r="G25" s="6">
        <v>28.15</v>
      </c>
      <c r="H25" s="6">
        <v>29.14</v>
      </c>
      <c r="I25" s="7">
        <v>30.58</v>
      </c>
      <c r="J25" s="8" t="s">
        <v>12</v>
      </c>
      <c r="K25" s="8">
        <v>34.29</v>
      </c>
      <c r="L25" s="8"/>
      <c r="M25" s="75">
        <f t="shared" si="0"/>
        <v>1.8676027328018348</v>
      </c>
      <c r="N25" s="65"/>
      <c r="P25">
        <v>23.09</v>
      </c>
      <c r="Q25" s="39">
        <v>26.43</v>
      </c>
    </row>
    <row r="26" spans="1:17" x14ac:dyDescent="0.25">
      <c r="C26" s="9">
        <v>15.4</v>
      </c>
      <c r="D26" s="9">
        <v>18.59</v>
      </c>
      <c r="E26" s="9">
        <v>21.92</v>
      </c>
      <c r="F26" s="9">
        <v>25.37</v>
      </c>
      <c r="G26" s="9">
        <v>28.2</v>
      </c>
      <c r="H26" s="9">
        <v>29.41</v>
      </c>
      <c r="I26" s="66">
        <v>31.44</v>
      </c>
      <c r="J26" s="66">
        <v>35.14</v>
      </c>
      <c r="K26" s="66" t="s">
        <v>12</v>
      </c>
      <c r="L26" s="65"/>
      <c r="M26" s="63" t="s">
        <v>12</v>
      </c>
      <c r="N26" s="10"/>
      <c r="O26" s="4"/>
      <c r="P26" s="4">
        <v>23.71</v>
      </c>
      <c r="Q26" s="38">
        <v>26.79</v>
      </c>
    </row>
    <row r="27" spans="1:17" x14ac:dyDescent="0.25">
      <c r="A27" s="36"/>
      <c r="C27" s="9">
        <v>15.32</v>
      </c>
      <c r="D27" s="9">
        <v>18.91</v>
      </c>
      <c r="E27" s="9">
        <v>21.68</v>
      </c>
      <c r="F27" s="9">
        <v>25.48</v>
      </c>
      <c r="G27" s="9">
        <v>28.85</v>
      </c>
      <c r="H27" s="9">
        <v>29.7</v>
      </c>
      <c r="I27" s="67">
        <v>30.64</v>
      </c>
      <c r="J27" s="67" t="s">
        <v>12</v>
      </c>
      <c r="K27" s="67" t="s">
        <v>12</v>
      </c>
      <c r="L27" s="30"/>
      <c r="M27" s="63" t="s">
        <v>12</v>
      </c>
      <c r="N27" s="30"/>
      <c r="P27">
        <v>23.31</v>
      </c>
      <c r="Q27" s="39">
        <v>26.89</v>
      </c>
    </row>
    <row r="28" spans="1:17" x14ac:dyDescent="0.25">
      <c r="A28" s="36"/>
      <c r="C28" s="9">
        <v>15.43</v>
      </c>
      <c r="D28" s="9">
        <v>18.37</v>
      </c>
      <c r="E28" s="9">
        <v>21.83</v>
      </c>
      <c r="F28" s="9">
        <v>25.56</v>
      </c>
      <c r="G28" s="9">
        <v>28.77</v>
      </c>
      <c r="H28" s="9">
        <v>29.63</v>
      </c>
      <c r="I28" s="67">
        <v>31.17</v>
      </c>
      <c r="J28" s="67" t="s">
        <v>12</v>
      </c>
      <c r="K28" s="67" t="s">
        <v>12</v>
      </c>
      <c r="L28" s="30"/>
      <c r="M28" s="63" t="s">
        <v>12</v>
      </c>
      <c r="N28" s="30"/>
      <c r="P28">
        <v>23.32</v>
      </c>
      <c r="Q28" s="39">
        <v>26.89</v>
      </c>
    </row>
    <row r="29" spans="1:17" x14ac:dyDescent="0.25">
      <c r="A29" s="36"/>
      <c r="B29" s="1"/>
      <c r="C29" s="67">
        <v>15.18</v>
      </c>
      <c r="D29" s="67">
        <v>18.52</v>
      </c>
      <c r="E29" s="67">
        <v>21.99</v>
      </c>
      <c r="F29" s="67">
        <v>25.35</v>
      </c>
      <c r="G29" s="67">
        <v>28.83</v>
      </c>
      <c r="H29" s="67">
        <v>29.29</v>
      </c>
      <c r="I29" s="67">
        <v>30.45</v>
      </c>
      <c r="J29" s="67" t="s">
        <v>12</v>
      </c>
      <c r="K29" s="67">
        <v>34.46</v>
      </c>
      <c r="L29" s="30"/>
      <c r="M29" s="64">
        <f t="shared" si="0"/>
        <v>1.6612590148481545</v>
      </c>
      <c r="N29" s="1"/>
      <c r="P29">
        <v>23.48</v>
      </c>
      <c r="Q29" s="39">
        <v>27.1</v>
      </c>
    </row>
    <row r="30" spans="1:17" x14ac:dyDescent="0.25">
      <c r="A30" s="36"/>
      <c r="C30" s="9">
        <v>15.48</v>
      </c>
      <c r="D30" s="9">
        <v>18.61</v>
      </c>
      <c r="E30" s="9">
        <v>21.75</v>
      </c>
      <c r="F30" s="9">
        <v>25.31</v>
      </c>
      <c r="G30" s="9">
        <v>28.56</v>
      </c>
      <c r="H30" s="9">
        <v>29.31</v>
      </c>
      <c r="I30" s="9">
        <v>30.97</v>
      </c>
      <c r="J30" s="9" t="s">
        <v>12</v>
      </c>
      <c r="K30" s="9">
        <v>33.36</v>
      </c>
      <c r="M30" s="64">
        <f t="shared" si="0"/>
        <v>3.5436296090128963</v>
      </c>
      <c r="P30">
        <v>23.54</v>
      </c>
      <c r="Q30" s="39">
        <v>27.11</v>
      </c>
    </row>
    <row r="31" spans="1:17" x14ac:dyDescent="0.25">
      <c r="A31" s="36"/>
      <c r="C31" s="9">
        <v>15.4</v>
      </c>
      <c r="D31" s="9">
        <v>18.5</v>
      </c>
      <c r="E31" s="9">
        <v>21.88</v>
      </c>
      <c r="F31" s="9">
        <v>25.36</v>
      </c>
      <c r="G31" s="9">
        <v>28.53</v>
      </c>
      <c r="H31" s="9">
        <v>29.55</v>
      </c>
      <c r="I31" s="9">
        <v>30.55</v>
      </c>
      <c r="J31" s="9" t="s">
        <v>12</v>
      </c>
      <c r="K31" s="9" t="s">
        <v>12</v>
      </c>
      <c r="M31" s="63" t="s">
        <v>12</v>
      </c>
      <c r="P31">
        <v>23.55</v>
      </c>
      <c r="Q31" s="39">
        <v>26.8</v>
      </c>
    </row>
    <row r="32" spans="1:17" x14ac:dyDescent="0.25">
      <c r="A32" s="43" t="s">
        <v>14</v>
      </c>
      <c r="B32" s="5"/>
      <c r="C32" s="6">
        <v>15.23</v>
      </c>
      <c r="D32" s="6">
        <v>18.36</v>
      </c>
      <c r="E32" s="6">
        <v>21.93</v>
      </c>
      <c r="F32" s="6">
        <v>25.51</v>
      </c>
      <c r="G32" s="6">
        <v>28.45</v>
      </c>
      <c r="H32" s="6">
        <v>29.32</v>
      </c>
      <c r="I32" s="6">
        <v>31.16</v>
      </c>
      <c r="J32" s="6">
        <v>35.229999999999997</v>
      </c>
      <c r="K32" s="6">
        <v>34.340000000000003</v>
      </c>
      <c r="L32" s="5"/>
      <c r="M32" s="64">
        <f t="shared" si="0"/>
        <v>1.8043860324152894</v>
      </c>
      <c r="N32" s="5"/>
      <c r="O32" s="5"/>
      <c r="P32" s="5">
        <v>23.42</v>
      </c>
      <c r="Q32" s="44">
        <v>27.06</v>
      </c>
    </row>
    <row r="33" spans="1:17" x14ac:dyDescent="0.25">
      <c r="C33" s="9">
        <v>15.5</v>
      </c>
      <c r="D33" s="9">
        <v>18.45</v>
      </c>
      <c r="E33" s="9">
        <v>22.02</v>
      </c>
      <c r="F33" s="9">
        <v>25.17</v>
      </c>
      <c r="G33" s="9">
        <v>28.25</v>
      </c>
      <c r="H33" s="9">
        <v>29.34</v>
      </c>
      <c r="I33" s="9">
        <v>30.97</v>
      </c>
      <c r="J33" s="9">
        <v>35.19</v>
      </c>
      <c r="K33" s="9">
        <v>33.06</v>
      </c>
      <c r="M33" s="3">
        <f t="shared" si="0"/>
        <v>4.3569099777468887</v>
      </c>
      <c r="P33">
        <v>23.22</v>
      </c>
      <c r="Q33" s="39">
        <v>26.85</v>
      </c>
    </row>
    <row r="34" spans="1:17" x14ac:dyDescent="0.25">
      <c r="A34" s="36"/>
      <c r="C34" s="9">
        <v>15.28</v>
      </c>
      <c r="D34" s="9">
        <v>18.399999999999999</v>
      </c>
      <c r="E34" s="9">
        <v>21.99</v>
      </c>
      <c r="F34" s="9">
        <v>25.05</v>
      </c>
      <c r="G34" s="9">
        <v>28.26</v>
      </c>
      <c r="H34" s="9">
        <v>29.71</v>
      </c>
      <c r="I34" s="9">
        <v>30.3</v>
      </c>
      <c r="J34" s="9">
        <v>35.909999999999997</v>
      </c>
      <c r="K34" s="9">
        <v>32.25</v>
      </c>
      <c r="M34" s="64">
        <f t="shared" si="0"/>
        <v>7.6111503627543771</v>
      </c>
      <c r="P34">
        <v>23.15</v>
      </c>
      <c r="Q34" s="39">
        <v>26.7</v>
      </c>
    </row>
    <row r="35" spans="1:17" x14ac:dyDescent="0.25">
      <c r="A35" s="36"/>
      <c r="C35" s="9">
        <v>15.26</v>
      </c>
      <c r="D35" s="9">
        <v>18.510000000000002</v>
      </c>
      <c r="E35" s="9">
        <v>21.85</v>
      </c>
      <c r="F35" s="9">
        <v>25.01</v>
      </c>
      <c r="G35" s="9">
        <v>28.25</v>
      </c>
      <c r="H35" s="9">
        <v>29.38</v>
      </c>
      <c r="I35" s="9">
        <v>30.93</v>
      </c>
      <c r="J35" s="9" t="s">
        <v>12</v>
      </c>
      <c r="K35" s="9">
        <v>31.78</v>
      </c>
      <c r="M35" s="64">
        <f t="shared" si="0"/>
        <v>10.520290122607991</v>
      </c>
      <c r="P35">
        <v>23.32</v>
      </c>
      <c r="Q35" s="39">
        <v>26.54</v>
      </c>
    </row>
    <row r="36" spans="1:17" x14ac:dyDescent="0.25">
      <c r="A36" s="36"/>
      <c r="C36" s="9">
        <v>15.36</v>
      </c>
      <c r="D36" s="9">
        <v>18.36</v>
      </c>
      <c r="E36" s="9">
        <v>21.82</v>
      </c>
      <c r="F36" s="9">
        <v>25.02</v>
      </c>
      <c r="G36" s="9">
        <v>28.75</v>
      </c>
      <c r="H36" s="9">
        <v>29.45</v>
      </c>
      <c r="I36" s="9">
        <v>29.81</v>
      </c>
      <c r="J36" s="9" t="s">
        <v>12</v>
      </c>
      <c r="K36" s="9" t="s">
        <v>12</v>
      </c>
      <c r="M36" s="63" t="s">
        <v>12</v>
      </c>
      <c r="P36">
        <v>23.43</v>
      </c>
      <c r="Q36" s="39">
        <v>26.81</v>
      </c>
    </row>
    <row r="37" spans="1:17" x14ac:dyDescent="0.25">
      <c r="A37" s="36"/>
      <c r="C37" s="9">
        <v>15.29</v>
      </c>
      <c r="D37" s="9">
        <v>18.47</v>
      </c>
      <c r="E37" s="9">
        <v>22</v>
      </c>
      <c r="F37" s="9">
        <v>24.88</v>
      </c>
      <c r="G37" s="9">
        <v>28.8</v>
      </c>
      <c r="H37" s="9">
        <v>29.35</v>
      </c>
      <c r="I37" s="9">
        <v>30.36</v>
      </c>
      <c r="J37" s="9">
        <v>35.19</v>
      </c>
      <c r="K37" s="9">
        <v>33.26</v>
      </c>
      <c r="M37" s="64">
        <f t="shared" si="0"/>
        <v>3.7962815135221031</v>
      </c>
      <c r="P37">
        <v>23.47</v>
      </c>
      <c r="Q37" s="39">
        <v>26.67</v>
      </c>
    </row>
    <row r="38" spans="1:17" x14ac:dyDescent="0.25">
      <c r="A38" s="36"/>
      <c r="C38" s="9">
        <v>15.29</v>
      </c>
      <c r="D38" s="9">
        <v>18.149999999999999</v>
      </c>
      <c r="E38" s="9">
        <v>22.08</v>
      </c>
      <c r="F38" s="9">
        <v>24.85</v>
      </c>
      <c r="G38" s="9">
        <v>28.61</v>
      </c>
      <c r="H38" s="9">
        <v>29.31</v>
      </c>
      <c r="I38" s="9">
        <v>30.26</v>
      </c>
      <c r="J38" s="9" t="s">
        <v>12</v>
      </c>
      <c r="K38" s="9">
        <v>33.04</v>
      </c>
      <c r="M38" s="64">
        <f t="shared" si="0"/>
        <v>4.4173377255479496</v>
      </c>
      <c r="P38">
        <v>22.87</v>
      </c>
      <c r="Q38" s="39">
        <v>26.37</v>
      </c>
    </row>
    <row r="39" spans="1:17" x14ac:dyDescent="0.25">
      <c r="A39" s="43" t="s">
        <v>15</v>
      </c>
      <c r="B39" s="5"/>
      <c r="C39" s="9">
        <v>14.42</v>
      </c>
      <c r="D39" s="9">
        <v>18.27</v>
      </c>
      <c r="E39" s="9">
        <v>21.99</v>
      </c>
      <c r="F39" s="9">
        <v>25.15</v>
      </c>
      <c r="G39" s="9">
        <v>28.15</v>
      </c>
      <c r="H39" s="9">
        <v>29.29</v>
      </c>
      <c r="I39" s="9">
        <v>30.42</v>
      </c>
      <c r="J39" s="9">
        <v>35.32</v>
      </c>
      <c r="K39" s="9">
        <v>34.31</v>
      </c>
      <c r="M39" s="64">
        <f t="shared" si="0"/>
        <v>1.8420545329715119</v>
      </c>
      <c r="P39">
        <v>23.03</v>
      </c>
      <c r="Q39" s="39">
        <v>26.77</v>
      </c>
    </row>
    <row r="40" spans="1:17" x14ac:dyDescent="0.25">
      <c r="B40" s="69" t="s">
        <v>16</v>
      </c>
      <c r="C40" s="10">
        <f>AVERAGE(C19:C39)</f>
        <v>15.180000000000003</v>
      </c>
      <c r="D40" s="10">
        <f t="shared" ref="D40:H40" si="1">AVERAGE(D19:D39)</f>
        <v>18.417142857142856</v>
      </c>
      <c r="E40" s="10">
        <f t="shared" si="1"/>
        <v>21.819523809523812</v>
      </c>
      <c r="F40" s="10">
        <f t="shared" si="1"/>
        <v>25.231428571428573</v>
      </c>
      <c r="G40" s="10">
        <f t="shared" si="1"/>
        <v>28.469999999999995</v>
      </c>
      <c r="H40" s="10">
        <f t="shared" si="1"/>
        <v>29.391904761904758</v>
      </c>
      <c r="I40" s="10">
        <f>AVERAGE(I19:I39)</f>
        <v>30.647619047619049</v>
      </c>
      <c r="J40" s="10">
        <f t="shared" ref="J40:K40" si="2">AVERAGE(J19:J32)</f>
        <v>34.706666666666671</v>
      </c>
      <c r="K40" s="10">
        <f t="shared" si="2"/>
        <v>33.923333333333332</v>
      </c>
      <c r="L40" s="10"/>
      <c r="M40" s="10">
        <f>AVERAGE(M19:M32)</f>
        <v>2.5779367517123322</v>
      </c>
      <c r="N40" s="10"/>
      <c r="O40" s="10"/>
      <c r="P40" s="12">
        <f>AVERAGE(P19:P39)</f>
        <v>23.267142857142858</v>
      </c>
      <c r="Q40" s="68">
        <f>AVERAGE(Q19:Q39)</f>
        <v>26.668095238095241</v>
      </c>
    </row>
    <row r="41" spans="1:17" x14ac:dyDescent="0.25">
      <c r="A41" s="36"/>
      <c r="B41" s="69" t="s">
        <v>17</v>
      </c>
      <c r="C41" s="65">
        <f t="shared" ref="C41:H41" si="3">STDEV(C19:C39)</f>
        <v>0.29563490998188946</v>
      </c>
      <c r="D41" s="65">
        <f t="shared" si="3"/>
        <v>0.17026869521855342</v>
      </c>
      <c r="E41" s="65">
        <f t="shared" si="3"/>
        <v>0.18153446478495944</v>
      </c>
      <c r="F41" s="65">
        <f t="shared" si="3"/>
        <v>0.19194493257926115</v>
      </c>
      <c r="G41" s="65">
        <f t="shared" si="3"/>
        <v>0.23138712150852311</v>
      </c>
      <c r="H41" s="65">
        <f t="shared" si="3"/>
        <v>0.18874901450389237</v>
      </c>
      <c r="I41" s="65">
        <f>STDEV(I19:I32)</f>
        <v>0.39244023832851366</v>
      </c>
      <c r="J41" s="65">
        <f t="shared" ref="J41:M41" si="4">STDEV(J19:J32)</f>
        <v>0.82971882787684881</v>
      </c>
      <c r="K41" s="65">
        <f t="shared" si="4"/>
        <v>0.57795040156285615</v>
      </c>
      <c r="L41" s="65"/>
      <c r="M41" s="65">
        <f t="shared" si="4"/>
        <v>1.1098620575385003</v>
      </c>
      <c r="N41" s="65"/>
      <c r="O41" s="65"/>
      <c r="P41" s="70">
        <f>STDEV(P19:P39)</f>
        <v>0.25034262236269039</v>
      </c>
      <c r="Q41" s="71">
        <f>STDEV(Q19:Q39)</f>
        <v>0.27293990268223989</v>
      </c>
    </row>
    <row r="42" spans="1:17" x14ac:dyDescent="0.25">
      <c r="A42" s="36"/>
      <c r="B42" s="1" t="s">
        <v>18</v>
      </c>
      <c r="C42" s="30">
        <f>C40+(2*C41)</f>
        <v>15.771269819963782</v>
      </c>
      <c r="D42" s="30">
        <f t="shared" ref="D42:Q42" si="5">D40+(2*D41)</f>
        <v>18.757680247579962</v>
      </c>
      <c r="E42" s="30">
        <f t="shared" si="5"/>
        <v>22.182592739093732</v>
      </c>
      <c r="F42" s="30">
        <f t="shared" si="5"/>
        <v>25.615318436587096</v>
      </c>
      <c r="G42" s="30">
        <f>G40+(2*G41)</f>
        <v>28.932774243017043</v>
      </c>
      <c r="H42" s="30">
        <f t="shared" si="5"/>
        <v>29.769402790912544</v>
      </c>
      <c r="I42" s="30">
        <f>I40+(2*I41)</f>
        <v>31.432499524276075</v>
      </c>
      <c r="J42" s="30">
        <f t="shared" si="5"/>
        <v>36.366104322420369</v>
      </c>
      <c r="K42" s="30">
        <f t="shared" si="5"/>
        <v>35.079234136459043</v>
      </c>
      <c r="L42" s="30"/>
      <c r="M42" s="64"/>
      <c r="N42" s="30"/>
      <c r="O42" s="30"/>
      <c r="P42" s="72">
        <f t="shared" si="5"/>
        <v>23.76782810186824</v>
      </c>
      <c r="Q42" s="73">
        <f t="shared" si="5"/>
        <v>27.213975043459719</v>
      </c>
    </row>
    <row r="43" spans="1:17" x14ac:dyDescent="0.25">
      <c r="A43" s="43"/>
      <c r="B43" s="33" t="s">
        <v>19</v>
      </c>
      <c r="C43" s="74">
        <f t="shared" ref="C43:Q43" si="6">C40-(2*C41)</f>
        <v>14.588730180036224</v>
      </c>
      <c r="D43" s="74">
        <f t="shared" si="6"/>
        <v>18.07660546670575</v>
      </c>
      <c r="E43" s="74">
        <f t="shared" si="6"/>
        <v>21.456454879953892</v>
      </c>
      <c r="F43" s="74">
        <f t="shared" si="6"/>
        <v>24.847538706270051</v>
      </c>
      <c r="G43" s="74">
        <f t="shared" si="6"/>
        <v>28.007225756982947</v>
      </c>
      <c r="H43" s="74">
        <f t="shared" si="6"/>
        <v>29.014406732896973</v>
      </c>
      <c r="I43" s="74">
        <f t="shared" si="6"/>
        <v>29.862738570962023</v>
      </c>
      <c r="J43" s="74">
        <f t="shared" si="6"/>
        <v>33.047229010912972</v>
      </c>
      <c r="K43" s="74">
        <f t="shared" si="6"/>
        <v>32.767432530207621</v>
      </c>
      <c r="L43" s="74"/>
      <c r="M43" s="75"/>
      <c r="N43" s="74"/>
      <c r="O43" s="74"/>
      <c r="P43" s="76">
        <f t="shared" si="6"/>
        <v>22.766457612417476</v>
      </c>
      <c r="Q43" s="77">
        <f t="shared" si="6"/>
        <v>26.122215432730762</v>
      </c>
    </row>
    <row r="44" spans="1:17" x14ac:dyDescent="0.25">
      <c r="C44" s="9"/>
      <c r="D44" s="9"/>
      <c r="E44" s="9"/>
      <c r="F44" s="9"/>
      <c r="G44" s="9"/>
      <c r="H44" s="9"/>
      <c r="I44" s="9"/>
      <c r="J44" s="9"/>
      <c r="K44" s="9"/>
    </row>
    <row r="45" spans="1:17" x14ac:dyDescent="0.25">
      <c r="C45" s="9"/>
      <c r="D45" s="9"/>
      <c r="E45" s="9"/>
      <c r="F45" s="9"/>
      <c r="G45" s="9"/>
      <c r="H45" s="9"/>
      <c r="I45" s="9"/>
      <c r="J45" s="9"/>
      <c r="K45" s="9"/>
    </row>
    <row r="46" spans="1:17" x14ac:dyDescent="0.25">
      <c r="E46" s="9"/>
      <c r="F46" s="9"/>
      <c r="G46" s="9"/>
      <c r="H46" s="9"/>
      <c r="I46" s="9"/>
      <c r="J46" s="9"/>
      <c r="K46" s="9"/>
    </row>
    <row r="49" spans="2:7" x14ac:dyDescent="0.25">
      <c r="B49" s="13"/>
      <c r="C49" s="9"/>
      <c r="D49" s="9"/>
    </row>
    <row r="50" spans="2:7" x14ac:dyDescent="0.25">
      <c r="B50" s="17" t="s">
        <v>60</v>
      </c>
      <c r="C50" s="17" t="s">
        <v>69</v>
      </c>
      <c r="D50" s="17"/>
      <c r="E50" s="17"/>
      <c r="F50" s="17"/>
      <c r="G50" s="17"/>
    </row>
    <row r="51" spans="2:7" x14ac:dyDescent="0.25">
      <c r="B51" s="56" t="s">
        <v>20</v>
      </c>
      <c r="C51" s="57" t="s">
        <v>21</v>
      </c>
      <c r="D51" s="58" t="s">
        <v>22</v>
      </c>
    </row>
    <row r="52" spans="2:7" x14ac:dyDescent="0.25">
      <c r="B52" s="43">
        <f>C18</f>
        <v>1000000</v>
      </c>
      <c r="C52" s="59">
        <f>C40</f>
        <v>15.180000000000003</v>
      </c>
      <c r="D52" s="44">
        <f>EXP((C52-35.197)/-1.452)</f>
        <v>970738.76322839572</v>
      </c>
    </row>
    <row r="53" spans="2:7" x14ac:dyDescent="0.25">
      <c r="B53" s="36">
        <f>D18</f>
        <v>100000</v>
      </c>
      <c r="C53" s="40">
        <f>D40</f>
        <v>18.417142857142856</v>
      </c>
      <c r="D53" s="39">
        <f t="shared" ref="D53:D57" si="7">EXP((C53-35.197)/-1.452)</f>
        <v>104440.77493994818</v>
      </c>
    </row>
    <row r="54" spans="2:7" x14ac:dyDescent="0.25">
      <c r="B54" s="36">
        <f>E18</f>
        <v>10000</v>
      </c>
      <c r="C54" s="40">
        <f>E40</f>
        <v>21.819523809523812</v>
      </c>
      <c r="D54" s="39">
        <f t="shared" si="7"/>
        <v>10028.0141690786</v>
      </c>
    </row>
    <row r="55" spans="2:7" x14ac:dyDescent="0.25">
      <c r="B55" s="36">
        <f>F18</f>
        <v>1000</v>
      </c>
      <c r="C55" s="40">
        <f>F40</f>
        <v>25.231428571428573</v>
      </c>
      <c r="D55" s="39">
        <f t="shared" si="7"/>
        <v>956.5577890470496</v>
      </c>
    </row>
    <row r="56" spans="2:7" x14ac:dyDescent="0.25">
      <c r="B56" s="36">
        <f>G18</f>
        <v>100</v>
      </c>
      <c r="C56" s="40">
        <f>G40</f>
        <v>28.469999999999995</v>
      </c>
      <c r="D56" s="39">
        <f t="shared" si="7"/>
        <v>102.81385397069877</v>
      </c>
    </row>
    <row r="57" spans="2:7" x14ac:dyDescent="0.25">
      <c r="B57" s="36">
        <f>H18</f>
        <v>50</v>
      </c>
      <c r="C57" s="40">
        <f>H40</f>
        <v>29.391904761904758</v>
      </c>
      <c r="D57" s="39">
        <f t="shared" si="7"/>
        <v>54.489034264698674</v>
      </c>
    </row>
    <row r="58" spans="2:7" x14ac:dyDescent="0.25">
      <c r="B58" s="43">
        <f>I18</f>
        <v>25</v>
      </c>
      <c r="C58" s="59">
        <f>I40</f>
        <v>30.647619047619049</v>
      </c>
      <c r="D58" s="44">
        <f>EXP((C58-35.197)/-1.452)</f>
        <v>22.946891348133523</v>
      </c>
    </row>
    <row r="61" spans="2:7" x14ac:dyDescent="0.25">
      <c r="F61" t="s">
        <v>23</v>
      </c>
    </row>
    <row r="68" spans="2:18" x14ac:dyDescent="0.25">
      <c r="B68" s="17" t="s">
        <v>67</v>
      </c>
      <c r="C68" s="17"/>
      <c r="D68" s="17"/>
      <c r="E68" s="17"/>
      <c r="F68" s="17"/>
      <c r="G68" s="17"/>
      <c r="H68" s="17"/>
    </row>
    <row r="69" spans="2:18" x14ac:dyDescent="0.25">
      <c r="C69" s="53">
        <v>1000000</v>
      </c>
      <c r="D69" s="54">
        <v>100000</v>
      </c>
      <c r="E69" s="54">
        <v>10000</v>
      </c>
      <c r="F69" s="54">
        <v>1000</v>
      </c>
      <c r="G69" s="54">
        <v>100</v>
      </c>
      <c r="H69" s="54">
        <v>50</v>
      </c>
      <c r="I69" s="55">
        <v>25</v>
      </c>
    </row>
    <row r="70" spans="2:18" x14ac:dyDescent="0.25">
      <c r="C70" s="37">
        <f>EXP((C19-35.197)/-1.452)</f>
        <v>1011692.2544867415</v>
      </c>
      <c r="D70" s="4">
        <f>EXP((D19-35.197)/-1.452)</f>
        <v>111667.19315117295</v>
      </c>
      <c r="E70" s="4">
        <f t="shared" ref="E70:I70" si="8">EXP((E19-35.197)/-1.452)</f>
        <v>11505.160630685352</v>
      </c>
      <c r="F70" s="4">
        <f t="shared" si="8"/>
        <v>964.11648388095534</v>
      </c>
      <c r="G70" s="4">
        <f t="shared" si="8"/>
        <v>96.634579124667766</v>
      </c>
      <c r="H70" s="4">
        <f t="shared" si="8"/>
        <v>56.472091280322417</v>
      </c>
      <c r="I70" s="38">
        <f t="shared" si="8"/>
        <v>20.238277915551887</v>
      </c>
      <c r="Q70" s="1"/>
    </row>
    <row r="71" spans="2:18" x14ac:dyDescent="0.25">
      <c r="C71" s="36">
        <f t="shared" ref="C71:I86" si="9">EXP((C20-35.197)/-1.452)</f>
        <v>1177200.9916732218</v>
      </c>
      <c r="D71">
        <f t="shared" si="9"/>
        <v>98647.808348378458</v>
      </c>
      <c r="E71">
        <f t="shared" si="9"/>
        <v>12410.628728197093</v>
      </c>
      <c r="F71">
        <f t="shared" si="9"/>
        <v>931.48199377834669</v>
      </c>
      <c r="G71">
        <f t="shared" si="9"/>
        <v>117.18736974833024</v>
      </c>
      <c r="H71">
        <f t="shared" si="9"/>
        <v>54.18609048676862</v>
      </c>
      <c r="I71" s="39">
        <f t="shared" si="9"/>
        <v>24.040792286082112</v>
      </c>
      <c r="K71" s="17" t="s">
        <v>63</v>
      </c>
      <c r="L71" s="17"/>
      <c r="M71" s="17"/>
      <c r="N71" s="17"/>
      <c r="O71" s="17"/>
      <c r="P71" s="17"/>
      <c r="Q71" s="45"/>
      <c r="R71" s="17"/>
    </row>
    <row r="72" spans="2:18" x14ac:dyDescent="0.25">
      <c r="C72" s="36">
        <f t="shared" si="9"/>
        <v>768082.85664113646</v>
      </c>
      <c r="D72">
        <f t="shared" si="9"/>
        <v>117992.30101072483</v>
      </c>
      <c r="E72">
        <f t="shared" si="9"/>
        <v>10963.661660275258</v>
      </c>
      <c r="F72">
        <f t="shared" si="9"/>
        <v>899.95215229658652</v>
      </c>
      <c r="G72">
        <f t="shared" si="9"/>
        <v>107.15136106253667</v>
      </c>
      <c r="H72">
        <f t="shared" si="9"/>
        <v>50.579872425587787</v>
      </c>
      <c r="I72" s="39">
        <f t="shared" si="9"/>
        <v>15.685783944816734</v>
      </c>
      <c r="K72" s="24" t="s">
        <v>24</v>
      </c>
      <c r="L72" s="2"/>
      <c r="M72" s="2"/>
      <c r="N72" s="2"/>
      <c r="O72" s="25"/>
    </row>
    <row r="73" spans="2:18" x14ac:dyDescent="0.25">
      <c r="C73" s="36">
        <f t="shared" si="9"/>
        <v>1061660.0782988695</v>
      </c>
      <c r="D73">
        <f t="shared" si="9"/>
        <v>124675.67872828912</v>
      </c>
      <c r="E73">
        <f t="shared" si="9"/>
        <v>9293.3311530381052</v>
      </c>
      <c r="F73">
        <f t="shared" si="9"/>
        <v>912.433952923579</v>
      </c>
      <c r="G73">
        <f t="shared" si="9"/>
        <v>104.96020383481162</v>
      </c>
      <c r="H73">
        <f t="shared" si="9"/>
        <v>47.213657077058137</v>
      </c>
      <c r="I73" s="39">
        <f t="shared" si="9"/>
        <v>23.387550637479499</v>
      </c>
      <c r="K73" s="26">
        <v>1.645</v>
      </c>
      <c r="L73" s="1"/>
      <c r="M73" s="1"/>
      <c r="N73" s="1"/>
      <c r="O73" s="27"/>
    </row>
    <row r="74" spans="2:18" x14ac:dyDescent="0.25">
      <c r="C74" s="36">
        <f t="shared" si="9"/>
        <v>1417776.7745862091</v>
      </c>
      <c r="D74">
        <f t="shared" si="9"/>
        <v>107887.3574460425</v>
      </c>
      <c r="E74">
        <f t="shared" si="9"/>
        <v>10665.754655695151</v>
      </c>
      <c r="F74">
        <f t="shared" si="9"/>
        <v>899.95215229658652</v>
      </c>
      <c r="G74">
        <f t="shared" si="9"/>
        <v>104.96020383481162</v>
      </c>
      <c r="H74">
        <f t="shared" si="9"/>
        <v>77.521162545522685</v>
      </c>
      <c r="I74" s="39">
        <f t="shared" si="9"/>
        <v>28.167089853660094</v>
      </c>
      <c r="K74" s="28"/>
      <c r="L74" s="1" t="s">
        <v>25</v>
      </c>
      <c r="M74" s="1"/>
      <c r="N74" s="1"/>
      <c r="O74" s="27"/>
    </row>
    <row r="75" spans="2:18" x14ac:dyDescent="0.25">
      <c r="C75" s="36">
        <f t="shared" si="9"/>
        <v>1185336.4189198283</v>
      </c>
      <c r="D75">
        <f t="shared" si="9"/>
        <v>115579.45547510276</v>
      </c>
      <c r="E75">
        <f t="shared" si="9"/>
        <v>12156.8415754373</v>
      </c>
      <c r="F75">
        <f t="shared" si="9"/>
        <v>997.89432399072382</v>
      </c>
      <c r="G75">
        <f t="shared" si="9"/>
        <v>113.22068094864507</v>
      </c>
      <c r="H75">
        <f t="shared" si="9"/>
        <v>56.862359886384233</v>
      </c>
      <c r="I75" s="39">
        <f t="shared" si="9"/>
        <v>35.598875475306023</v>
      </c>
      <c r="K75" s="29"/>
      <c r="L75" s="30">
        <f>M40+(1.645*M41)</f>
        <v>4.4036598363631647</v>
      </c>
      <c r="M75" s="1"/>
      <c r="N75" s="1"/>
      <c r="O75" s="27"/>
    </row>
    <row r="76" spans="2:18" x14ac:dyDescent="0.25">
      <c r="C76" s="36">
        <f t="shared" si="9"/>
        <v>1235343.3481877868</v>
      </c>
      <c r="D76">
        <f t="shared" si="9"/>
        <v>103520.05708325213</v>
      </c>
      <c r="E76">
        <f t="shared" si="9"/>
        <v>12845.4353515164</v>
      </c>
      <c r="F76">
        <f t="shared" si="9"/>
        <v>984.24345319733629</v>
      </c>
      <c r="G76">
        <f t="shared" si="9"/>
        <v>128.16337088352049</v>
      </c>
      <c r="H76">
        <f t="shared" si="9"/>
        <v>64.811794669883824</v>
      </c>
      <c r="I76" s="39">
        <f t="shared" si="9"/>
        <v>24.040792286082112</v>
      </c>
      <c r="K76" s="28"/>
      <c r="L76" s="1"/>
      <c r="M76" s="1"/>
      <c r="N76" s="1"/>
      <c r="O76" s="27"/>
    </row>
    <row r="77" spans="2:18" x14ac:dyDescent="0.25">
      <c r="C77" s="36">
        <f t="shared" si="9"/>
        <v>834257.6117713853</v>
      </c>
      <c r="D77">
        <f t="shared" si="9"/>
        <v>92718.919417544967</v>
      </c>
      <c r="E77">
        <f t="shared" si="9"/>
        <v>9357.5557162256555</v>
      </c>
      <c r="F77">
        <f t="shared" si="9"/>
        <v>869.48956805705438</v>
      </c>
      <c r="G77">
        <f t="shared" si="9"/>
        <v>123.82515415499935</v>
      </c>
      <c r="H77">
        <f t="shared" si="9"/>
        <v>53.81419016387548</v>
      </c>
      <c r="I77" s="39">
        <f t="shared" si="9"/>
        <v>13.296030934844653</v>
      </c>
      <c r="K77" s="31" t="s">
        <v>26</v>
      </c>
      <c r="L77" s="1"/>
      <c r="M77" s="1"/>
      <c r="N77" s="1"/>
      <c r="O77" s="27"/>
    </row>
    <row r="78" spans="2:18" x14ac:dyDescent="0.25">
      <c r="C78" s="36">
        <f t="shared" si="9"/>
        <v>881512.04011509975</v>
      </c>
      <c r="D78">
        <f t="shared" si="9"/>
        <v>74379.983731702814</v>
      </c>
      <c r="E78">
        <f t="shared" si="9"/>
        <v>11039.429581322303</v>
      </c>
      <c r="F78">
        <f t="shared" si="9"/>
        <v>806.0524060697511</v>
      </c>
      <c r="G78">
        <f t="shared" si="9"/>
        <v>79.139500252646229</v>
      </c>
      <c r="H78">
        <f t="shared" si="9"/>
        <v>44.071471668290656</v>
      </c>
      <c r="I78" s="39">
        <f t="shared" si="9"/>
        <v>23.067616527974526</v>
      </c>
      <c r="K78" s="36"/>
      <c r="L78" s="35" t="s">
        <v>27</v>
      </c>
      <c r="M78" s="1"/>
      <c r="N78" s="1"/>
      <c r="O78" s="27"/>
    </row>
    <row r="79" spans="2:18" x14ac:dyDescent="0.25">
      <c r="C79" s="36">
        <f t="shared" si="9"/>
        <v>817197.72958518937</v>
      </c>
      <c r="D79">
        <f t="shared" si="9"/>
        <v>107887.3574460425</v>
      </c>
      <c r="E79">
        <f t="shared" si="9"/>
        <v>9955.9223586985318</v>
      </c>
      <c r="F79">
        <f t="shared" si="9"/>
        <v>762.84307490856941</v>
      </c>
      <c r="G79">
        <f t="shared" si="9"/>
        <v>83.622158595919558</v>
      </c>
      <c r="H79">
        <f t="shared" si="9"/>
        <v>46.248176611613239</v>
      </c>
      <c r="I79" s="39">
        <f t="shared" si="9"/>
        <v>16.013241567872665</v>
      </c>
      <c r="K79" s="32">
        <f>L75+1.645*I93</f>
        <v>15.417654482566961</v>
      </c>
      <c r="L79" s="33"/>
      <c r="M79" s="33"/>
      <c r="N79" s="33"/>
      <c r="O79" s="34"/>
    </row>
    <row r="80" spans="2:18" x14ac:dyDescent="0.25">
      <c r="C80" s="36">
        <f t="shared" si="9"/>
        <v>970738.76322839747</v>
      </c>
      <c r="D80">
        <f t="shared" si="9"/>
        <v>97298.338315891233</v>
      </c>
      <c r="E80">
        <f t="shared" si="9"/>
        <v>8917.1353736902674</v>
      </c>
      <c r="F80">
        <f t="shared" si="9"/>
        <v>881.54887077447415</v>
      </c>
      <c r="G80">
        <f t="shared" si="9"/>
        <v>80.237118010826777</v>
      </c>
      <c r="H80">
        <f t="shared" si="9"/>
        <v>58.450592116914954</v>
      </c>
      <c r="I80" s="39">
        <f t="shared" si="9"/>
        <v>26.29250050335493</v>
      </c>
    </row>
    <row r="81" spans="1:9" x14ac:dyDescent="0.25">
      <c r="C81" s="36">
        <f t="shared" si="9"/>
        <v>789536.30934821675</v>
      </c>
      <c r="D81">
        <f t="shared" si="9"/>
        <v>91450.554663239396</v>
      </c>
      <c r="E81">
        <f t="shared" si="9"/>
        <v>10519.850590286098</v>
      </c>
      <c r="F81">
        <f t="shared" si="9"/>
        <v>906.17156199146893</v>
      </c>
      <c r="G81">
        <f t="shared" si="9"/>
        <v>96.634579124667766</v>
      </c>
      <c r="H81">
        <f t="shared" si="9"/>
        <v>57.651006968866334</v>
      </c>
      <c r="I81" s="39">
        <f t="shared" si="9"/>
        <v>18.37805013000909</v>
      </c>
    </row>
    <row r="82" spans="1:9" x14ac:dyDescent="0.25">
      <c r="C82" s="36">
        <f t="shared" si="9"/>
        <v>834257.6117713853</v>
      </c>
      <c r="D82">
        <f t="shared" si="9"/>
        <v>98647.808348378458</v>
      </c>
      <c r="E82">
        <f t="shared" si="9"/>
        <v>9618.9231940650116</v>
      </c>
      <c r="F82">
        <f t="shared" si="9"/>
        <v>875.49845623558031</v>
      </c>
      <c r="G82">
        <f t="shared" si="9"/>
        <v>98.651929975380654</v>
      </c>
      <c r="H82">
        <f t="shared" si="9"/>
        <v>48.867788487950342</v>
      </c>
      <c r="I82" s="39">
        <f t="shared" si="9"/>
        <v>24.542669701076303</v>
      </c>
    </row>
    <row r="83" spans="1:9" x14ac:dyDescent="0.25">
      <c r="C83" s="36">
        <f t="shared" si="9"/>
        <v>937880.11482807877</v>
      </c>
      <c r="D83">
        <f t="shared" si="9"/>
        <v>108632.947836757</v>
      </c>
      <c r="E83">
        <f t="shared" si="9"/>
        <v>9293.3311530381052</v>
      </c>
      <c r="F83">
        <f t="shared" si="9"/>
        <v>789.56929714821251</v>
      </c>
      <c r="G83">
        <f t="shared" si="9"/>
        <v>104.23982092203043</v>
      </c>
      <c r="H83">
        <f t="shared" si="9"/>
        <v>57.255325569558281</v>
      </c>
      <c r="I83" s="39">
        <f t="shared" si="9"/>
        <v>16.123906239988376</v>
      </c>
    </row>
    <row r="84" spans="1:9" x14ac:dyDescent="0.25">
      <c r="C84" s="36">
        <f t="shared" si="9"/>
        <v>778735.7086368124</v>
      </c>
      <c r="D84">
        <f t="shared" si="9"/>
        <v>102103.93626785734</v>
      </c>
      <c r="E84">
        <f t="shared" si="9"/>
        <v>8734.7872874792138</v>
      </c>
      <c r="F84">
        <f t="shared" si="9"/>
        <v>997.89432399072382</v>
      </c>
      <c r="G84">
        <f t="shared" si="9"/>
        <v>119.63378222506522</v>
      </c>
      <c r="H84">
        <f t="shared" si="9"/>
        <v>56.472091280322417</v>
      </c>
      <c r="I84" s="39">
        <f t="shared" si="9"/>
        <v>18.37805013000909</v>
      </c>
    </row>
    <row r="85" spans="1:9" x14ac:dyDescent="0.25">
      <c r="C85" s="36">
        <f t="shared" si="9"/>
        <v>906133.70260869048</v>
      </c>
      <c r="D85">
        <f t="shared" si="9"/>
        <v>105681.14969745355</v>
      </c>
      <c r="E85">
        <f t="shared" si="9"/>
        <v>8917.1353736902674</v>
      </c>
      <c r="F85">
        <f t="shared" si="9"/>
        <v>1083.868658614891</v>
      </c>
      <c r="G85">
        <f t="shared" si="9"/>
        <v>118.81268880720201</v>
      </c>
      <c r="H85">
        <f t="shared" si="9"/>
        <v>43.768991928627294</v>
      </c>
      <c r="I85" s="39">
        <f t="shared" si="9"/>
        <v>29.153924404610439</v>
      </c>
    </row>
    <row r="86" spans="1:9" x14ac:dyDescent="0.25">
      <c r="C86" s="36">
        <f t="shared" si="9"/>
        <v>918701.23765874922</v>
      </c>
      <c r="D86">
        <f t="shared" si="9"/>
        <v>97970.749873631721</v>
      </c>
      <c r="E86">
        <f t="shared" si="9"/>
        <v>9819.7285689552464</v>
      </c>
      <c r="F86">
        <f t="shared" si="9"/>
        <v>1114.1423781846343</v>
      </c>
      <c r="G86">
        <f t="shared" si="9"/>
        <v>119.63378222506522</v>
      </c>
      <c r="H86">
        <f t="shared" si="9"/>
        <v>54.937619305813151</v>
      </c>
      <c r="I86" s="39">
        <f t="shared" si="9"/>
        <v>18.891370569208423</v>
      </c>
    </row>
    <row r="87" spans="1:9" x14ac:dyDescent="0.25">
      <c r="C87" s="36">
        <f t="shared" ref="C87:I90" si="10">EXP((C36-35.197)/-1.452)</f>
        <v>857559.40280201274</v>
      </c>
      <c r="D87">
        <f t="shared" si="10"/>
        <v>108632.947836757</v>
      </c>
      <c r="E87">
        <f t="shared" si="10"/>
        <v>10024.725972180822</v>
      </c>
      <c r="F87">
        <f t="shared" si="10"/>
        <v>1106.4955834726807</v>
      </c>
      <c r="G87">
        <f t="shared" si="10"/>
        <v>84.78194815687506</v>
      </c>
      <c r="H87">
        <f t="shared" si="10"/>
        <v>52.351939257892958</v>
      </c>
      <c r="I87" s="39">
        <f t="shared" si="10"/>
        <v>40.856057487430988</v>
      </c>
    </row>
    <row r="88" spans="1:9" x14ac:dyDescent="0.25">
      <c r="C88" s="36">
        <f t="shared" si="10"/>
        <v>899914.55275755469</v>
      </c>
      <c r="D88">
        <f t="shared" si="10"/>
        <v>100707.18752605193</v>
      </c>
      <c r="E88">
        <f t="shared" si="10"/>
        <v>8855.9335874944773</v>
      </c>
      <c r="F88">
        <f t="shared" si="10"/>
        <v>1218.4951598366206</v>
      </c>
      <c r="G88">
        <f t="shared" si="10"/>
        <v>81.912154211575057</v>
      </c>
      <c r="H88">
        <f t="shared" si="10"/>
        <v>56.084501240278286</v>
      </c>
      <c r="I88" s="39">
        <f t="shared" si="10"/>
        <v>27.9737681041589</v>
      </c>
    </row>
    <row r="89" spans="1:9" x14ac:dyDescent="0.25">
      <c r="C89" s="36">
        <f t="shared" si="10"/>
        <v>899914.55275755469</v>
      </c>
      <c r="D89">
        <f t="shared" si="10"/>
        <v>125537.29022954505</v>
      </c>
      <c r="E89">
        <f t="shared" si="10"/>
        <v>8381.2014680417342</v>
      </c>
      <c r="F89">
        <f t="shared" si="10"/>
        <v>1243.9325578110531</v>
      </c>
      <c r="G89">
        <f t="shared" si="10"/>
        <v>93.363584106182827</v>
      </c>
      <c r="H89">
        <f t="shared" si="10"/>
        <v>57.651006968866334</v>
      </c>
      <c r="I89" s="39">
        <f t="shared" si="10"/>
        <v>29.968227618166377</v>
      </c>
    </row>
    <row r="90" spans="1:9" x14ac:dyDescent="0.25">
      <c r="C90" s="36">
        <f t="shared" si="10"/>
        <v>1638396.6188544747</v>
      </c>
      <c r="D90">
        <f t="shared" si="10"/>
        <v>115579.45547510276</v>
      </c>
      <c r="E90">
        <f t="shared" si="10"/>
        <v>8917.1353736902674</v>
      </c>
      <c r="F90">
        <f t="shared" si="10"/>
        <v>1011.7345242359</v>
      </c>
      <c r="G90">
        <f t="shared" si="10"/>
        <v>128.16337088352049</v>
      </c>
      <c r="H90">
        <f t="shared" si="10"/>
        <v>58.450592116914954</v>
      </c>
      <c r="I90" s="39">
        <f t="shared" si="10"/>
        <v>26.841384750984176</v>
      </c>
    </row>
    <row r="91" spans="1:9" x14ac:dyDescent="0.25">
      <c r="C91" s="36"/>
      <c r="I91" s="39"/>
    </row>
    <row r="92" spans="1:9" x14ac:dyDescent="0.25">
      <c r="A92" s="13" t="s">
        <v>28</v>
      </c>
      <c r="C92" s="36">
        <f t="shared" ref="C92:I92" si="11">AVERAGE(C70:C90)</f>
        <v>991515.65140558989</v>
      </c>
      <c r="D92" s="40">
        <f t="shared" si="11"/>
        <v>105104.6894242342</v>
      </c>
      <c r="E92" s="40">
        <f t="shared" si="11"/>
        <v>10104.457588271554</v>
      </c>
      <c r="F92" s="40">
        <f t="shared" si="11"/>
        <v>964.6576635093204</v>
      </c>
      <c r="G92" s="40">
        <f t="shared" si="11"/>
        <v>104.04425433758479</v>
      </c>
      <c r="H92" s="40">
        <f t="shared" si="11"/>
        <v>54.939158193205351</v>
      </c>
      <c r="I92" s="41">
        <f t="shared" si="11"/>
        <v>23.85409338422226</v>
      </c>
    </row>
    <row r="93" spans="1:9" x14ac:dyDescent="0.25">
      <c r="A93" t="s">
        <v>2</v>
      </c>
      <c r="C93" s="36">
        <f>_xlfn.STDEV.P(C70:C90)</f>
        <v>219907.50222080335</v>
      </c>
      <c r="D93" s="40">
        <f t="shared" ref="D93:I93" si="12">_xlfn.STDEV.P(D70:D90)</f>
        <v>11505.170497028093</v>
      </c>
      <c r="E93" s="40">
        <f>_xlfn.STDEV.P(E70:E90)</f>
        <v>1271.6358956452475</v>
      </c>
      <c r="F93" s="40">
        <f t="shared" si="12"/>
        <v>127.23967287009934</v>
      </c>
      <c r="G93" s="40">
        <f t="shared" si="12"/>
        <v>15.804090506234473</v>
      </c>
      <c r="H93" s="40">
        <f t="shared" si="12"/>
        <v>7.2517531340208148</v>
      </c>
      <c r="I93" s="41">
        <f t="shared" si="12"/>
        <v>6.6954374748959253</v>
      </c>
    </row>
    <row r="94" spans="1:9" x14ac:dyDescent="0.25">
      <c r="C94" s="42"/>
      <c r="I94" s="39"/>
    </row>
    <row r="95" spans="1:9" x14ac:dyDescent="0.25">
      <c r="A95" t="s">
        <v>62</v>
      </c>
      <c r="C95" s="43">
        <f>(219907.502/991515.651)*100</f>
        <v>22.178923931075701</v>
      </c>
      <c r="D95" s="5">
        <f>(11505.17/105104.69)*100</f>
        <v>10.946390689130999</v>
      </c>
      <c r="E95" s="5">
        <f>(1271.24/10104.46)*100</f>
        <v>12.580979092400781</v>
      </c>
      <c r="F95" s="5">
        <f>(127.24/964.66)*100</f>
        <v>13.190139531026476</v>
      </c>
      <c r="G95" s="5">
        <f>(15.8/104.04)*100</f>
        <v>15.186466743560171</v>
      </c>
      <c r="H95" s="5">
        <f>(7.25/54.94)*100</f>
        <v>13.196214051692756</v>
      </c>
      <c r="I95" s="44">
        <f>(6.7/23.85)*100</f>
        <v>28.092243186582809</v>
      </c>
    </row>
  </sheetData>
  <mergeCells count="8">
    <mergeCell ref="A16:L17"/>
    <mergeCell ref="A1:J1"/>
    <mergeCell ref="A2:J2"/>
    <mergeCell ref="A3:J3"/>
    <mergeCell ref="A4:J4"/>
    <mergeCell ref="A5:L8"/>
    <mergeCell ref="A9:L12"/>
    <mergeCell ref="A13:L13"/>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B1B6-826E-0344-9AE4-05D5B385B157}">
  <dimension ref="A1:P36"/>
  <sheetViews>
    <sheetView workbookViewId="0">
      <selection activeCell="A11" sqref="A11:I11"/>
    </sheetView>
  </sheetViews>
  <sheetFormatPr baseColWidth="10" defaultRowHeight="15.75" x14ac:dyDescent="0.25"/>
  <cols>
    <col min="3" max="3" width="18" bestFit="1" customWidth="1"/>
    <col min="4" max="4" width="19.625" bestFit="1" customWidth="1"/>
    <col min="5" max="5" width="13.75" bestFit="1" customWidth="1"/>
    <col min="10" max="10" width="15.5" bestFit="1" customWidth="1"/>
    <col min="13" max="13" width="15.5" bestFit="1" customWidth="1"/>
    <col min="14" max="14" width="27.625" bestFit="1" customWidth="1"/>
    <col min="18" max="18" width="7.875" bestFit="1" customWidth="1"/>
  </cols>
  <sheetData>
    <row r="1" spans="1:16" x14ac:dyDescent="0.25">
      <c r="A1" s="97" t="s">
        <v>50</v>
      </c>
      <c r="B1" s="97"/>
      <c r="C1" s="97"/>
      <c r="D1" s="97"/>
      <c r="E1" s="97"/>
      <c r="F1" s="97"/>
      <c r="G1" s="97"/>
      <c r="H1" s="97"/>
      <c r="I1" s="23"/>
      <c r="J1" s="23"/>
    </row>
    <row r="2" spans="1:16" x14ac:dyDescent="0.25">
      <c r="A2" s="97" t="s">
        <v>51</v>
      </c>
      <c r="B2" s="97"/>
      <c r="C2" s="97"/>
      <c r="D2" s="97"/>
      <c r="E2" s="97"/>
      <c r="F2" s="97"/>
      <c r="G2" s="97"/>
      <c r="H2" s="97"/>
      <c r="I2" s="19"/>
      <c r="J2" s="19"/>
      <c r="P2" s="15"/>
    </row>
    <row r="3" spans="1:16" x14ac:dyDescent="0.25">
      <c r="A3" s="97" t="s">
        <v>52</v>
      </c>
      <c r="B3" s="97"/>
      <c r="C3" s="97"/>
      <c r="D3" s="97"/>
      <c r="E3" s="97"/>
      <c r="F3" s="97"/>
      <c r="G3" s="97"/>
      <c r="H3" s="97"/>
      <c r="I3" s="19"/>
      <c r="J3" s="19"/>
      <c r="P3" s="15"/>
    </row>
    <row r="4" spans="1:16" x14ac:dyDescent="0.25">
      <c r="A4" s="97" t="s">
        <v>53</v>
      </c>
      <c r="B4" s="97"/>
      <c r="C4" s="97"/>
      <c r="D4" s="97"/>
      <c r="E4" s="97"/>
      <c r="F4" s="97"/>
      <c r="G4" s="97"/>
      <c r="H4" s="97"/>
      <c r="I4" s="19"/>
      <c r="J4" s="19"/>
      <c r="P4" s="14"/>
    </row>
    <row r="5" spans="1:16" x14ac:dyDescent="0.25">
      <c r="A5" s="96" t="s">
        <v>57</v>
      </c>
      <c r="B5" s="97"/>
      <c r="C5" s="97"/>
      <c r="D5" s="97"/>
      <c r="E5" s="97"/>
      <c r="F5" s="97"/>
      <c r="G5" s="97"/>
      <c r="H5" s="97"/>
      <c r="I5" s="97"/>
      <c r="J5" s="97"/>
      <c r="P5" s="15"/>
    </row>
    <row r="6" spans="1:16" x14ac:dyDescent="0.25">
      <c r="A6" s="97"/>
      <c r="B6" s="97"/>
      <c r="C6" s="97"/>
      <c r="D6" s="97"/>
      <c r="E6" s="97"/>
      <c r="F6" s="97"/>
      <c r="G6" s="97"/>
      <c r="H6" s="97"/>
      <c r="I6" s="97"/>
      <c r="J6" s="97"/>
      <c r="P6" s="15"/>
    </row>
    <row r="7" spans="1:16" x14ac:dyDescent="0.25">
      <c r="A7" s="97"/>
      <c r="B7" s="97"/>
      <c r="C7" s="97"/>
      <c r="D7" s="97"/>
      <c r="E7" s="97"/>
      <c r="F7" s="97"/>
      <c r="G7" s="97"/>
      <c r="H7" s="97"/>
      <c r="I7" s="97"/>
      <c r="J7" s="97"/>
      <c r="P7" s="15"/>
    </row>
    <row r="8" spans="1:16" x14ac:dyDescent="0.25">
      <c r="A8" s="96" t="s">
        <v>58</v>
      </c>
      <c r="B8" s="96"/>
      <c r="C8" s="96"/>
      <c r="D8" s="96"/>
      <c r="E8" s="96"/>
      <c r="F8" s="96"/>
      <c r="G8" s="96"/>
      <c r="H8" s="96"/>
      <c r="I8" s="96"/>
      <c r="J8" s="96"/>
      <c r="P8" s="15"/>
    </row>
    <row r="9" spans="1:16" x14ac:dyDescent="0.25">
      <c r="A9" s="96"/>
      <c r="B9" s="96"/>
      <c r="C9" s="96"/>
      <c r="D9" s="96"/>
      <c r="E9" s="96"/>
      <c r="F9" s="96"/>
      <c r="G9" s="96"/>
      <c r="H9" s="96"/>
      <c r="I9" s="96"/>
      <c r="J9" s="96"/>
      <c r="P9" s="15"/>
    </row>
    <row r="10" spans="1:16" x14ac:dyDescent="0.25">
      <c r="A10" s="96"/>
      <c r="B10" s="96"/>
      <c r="C10" s="96"/>
      <c r="D10" s="96"/>
      <c r="E10" s="96"/>
      <c r="F10" s="96"/>
      <c r="G10" s="96"/>
      <c r="H10" s="96"/>
      <c r="I10" s="96"/>
      <c r="J10" s="96"/>
      <c r="P10" s="15"/>
    </row>
    <row r="11" spans="1:16" x14ac:dyDescent="0.25">
      <c r="A11" s="93" t="s">
        <v>73</v>
      </c>
      <c r="B11" s="93"/>
      <c r="C11" s="93"/>
      <c r="D11" s="93"/>
      <c r="E11" s="93"/>
      <c r="F11" s="93"/>
      <c r="G11" s="93"/>
      <c r="H11" s="93"/>
      <c r="I11" s="93"/>
      <c r="J11" s="17"/>
      <c r="P11" s="15"/>
    </row>
    <row r="12" spans="1:16" x14ac:dyDescent="0.25">
      <c r="P12" s="15"/>
    </row>
    <row r="13" spans="1:16" x14ac:dyDescent="0.25">
      <c r="B13" s="17" t="s">
        <v>64</v>
      </c>
      <c r="C13" s="17"/>
      <c r="D13" s="17"/>
      <c r="E13" s="17"/>
      <c r="P13" s="15"/>
    </row>
    <row r="14" spans="1:16" x14ac:dyDescent="0.25">
      <c r="B14" s="50" t="s">
        <v>0</v>
      </c>
      <c r="C14" s="51" t="s">
        <v>49</v>
      </c>
      <c r="D14" s="51" t="s">
        <v>65</v>
      </c>
      <c r="E14" s="52" t="s">
        <v>66</v>
      </c>
      <c r="P14" s="15"/>
    </row>
    <row r="15" spans="1:16" x14ac:dyDescent="0.25">
      <c r="B15" s="37">
        <v>2</v>
      </c>
      <c r="C15" s="4">
        <v>5</v>
      </c>
      <c r="D15" s="4">
        <v>824985.80381757068</v>
      </c>
      <c r="E15" s="46">
        <v>8.6494050013124699</v>
      </c>
      <c r="P15" s="15"/>
    </row>
    <row r="16" spans="1:16" x14ac:dyDescent="0.25">
      <c r="B16" s="36">
        <v>24</v>
      </c>
      <c r="C16">
        <v>1</v>
      </c>
      <c r="D16">
        <v>1256956.4867549946</v>
      </c>
      <c r="E16" s="47">
        <v>120.58246345572037</v>
      </c>
      <c r="P16" s="15"/>
    </row>
    <row r="17" spans="2:16" x14ac:dyDescent="0.25">
      <c r="B17" s="36">
        <v>211</v>
      </c>
      <c r="C17">
        <v>18</v>
      </c>
      <c r="D17">
        <v>67962.0199191508</v>
      </c>
      <c r="E17" s="48">
        <v>5.16</v>
      </c>
      <c r="P17" s="15"/>
    </row>
    <row r="18" spans="2:16" x14ac:dyDescent="0.25">
      <c r="B18" s="36">
        <v>299</v>
      </c>
      <c r="C18">
        <v>20</v>
      </c>
      <c r="D18">
        <v>69107.180368251749</v>
      </c>
      <c r="E18" s="47">
        <v>4.8882126769728877</v>
      </c>
      <c r="P18" s="15"/>
    </row>
    <row r="19" spans="2:16" x14ac:dyDescent="0.25">
      <c r="B19" s="36">
        <v>321</v>
      </c>
      <c r="C19">
        <v>10</v>
      </c>
      <c r="D19">
        <v>118357.34402312707</v>
      </c>
      <c r="E19" s="47">
        <v>7.1822649575558621</v>
      </c>
      <c r="P19" s="15"/>
    </row>
    <row r="20" spans="2:16" x14ac:dyDescent="0.25">
      <c r="B20" s="36">
        <v>541</v>
      </c>
      <c r="C20">
        <v>15</v>
      </c>
      <c r="D20">
        <v>236937.088823147</v>
      </c>
      <c r="E20" s="47">
        <v>24.840304839094905</v>
      </c>
      <c r="P20" s="15"/>
    </row>
    <row r="21" spans="2:16" x14ac:dyDescent="0.25">
      <c r="B21" s="36">
        <v>552</v>
      </c>
      <c r="C21">
        <v>12</v>
      </c>
      <c r="D21">
        <v>82138.807145589206</v>
      </c>
      <c r="E21" s="47">
        <v>10.261669402681299</v>
      </c>
      <c r="P21" s="15"/>
    </row>
    <row r="22" spans="2:16" x14ac:dyDescent="0.25">
      <c r="B22" s="36">
        <v>607</v>
      </c>
      <c r="C22">
        <v>4</v>
      </c>
      <c r="D22">
        <v>195597.63964586004</v>
      </c>
      <c r="E22" s="47">
        <v>16.189355939153032</v>
      </c>
      <c r="P22" s="15"/>
    </row>
    <row r="23" spans="2:16" x14ac:dyDescent="0.25">
      <c r="B23" s="36">
        <v>629</v>
      </c>
      <c r="C23">
        <v>11</v>
      </c>
      <c r="D23">
        <v>66742.475248287054</v>
      </c>
      <c r="E23" s="47">
        <v>9.9773521010063781</v>
      </c>
      <c r="P23" s="15"/>
    </row>
    <row r="24" spans="2:16" x14ac:dyDescent="0.25">
      <c r="B24" s="36">
        <v>695</v>
      </c>
      <c r="C24">
        <v>6</v>
      </c>
      <c r="D24">
        <v>146699.13507727144</v>
      </c>
      <c r="E24" s="47">
        <v>24.602281861119572</v>
      </c>
    </row>
    <row r="25" spans="2:16" x14ac:dyDescent="0.25">
      <c r="B25" s="36">
        <v>816</v>
      </c>
      <c r="C25">
        <v>9</v>
      </c>
      <c r="D25">
        <v>146671.52736749296</v>
      </c>
      <c r="E25" s="47">
        <v>11.07615064592072</v>
      </c>
    </row>
    <row r="26" spans="2:16" x14ac:dyDescent="0.25">
      <c r="B26" s="36">
        <v>838</v>
      </c>
      <c r="C26">
        <v>12</v>
      </c>
      <c r="D26">
        <v>82904.861993703991</v>
      </c>
      <c r="E26" s="47">
        <v>9.400528411428855</v>
      </c>
    </row>
    <row r="27" spans="2:16" x14ac:dyDescent="0.25">
      <c r="B27" s="36">
        <v>904</v>
      </c>
      <c r="C27">
        <v>5</v>
      </c>
      <c r="D27">
        <v>239716.84000680322</v>
      </c>
      <c r="E27" s="47">
        <v>14.609355788934025</v>
      </c>
    </row>
    <row r="28" spans="2:16" x14ac:dyDescent="0.25">
      <c r="B28" s="36">
        <v>937</v>
      </c>
      <c r="C28">
        <v>12</v>
      </c>
      <c r="D28">
        <v>9094.9097274194755</v>
      </c>
      <c r="E28" s="47">
        <v>17.852875457600007</v>
      </c>
    </row>
    <row r="29" spans="2:16" x14ac:dyDescent="0.25">
      <c r="B29" s="36">
        <v>959</v>
      </c>
      <c r="C29">
        <v>0</v>
      </c>
      <c r="D29">
        <v>3917.8775321650401</v>
      </c>
      <c r="E29" s="47">
        <v>6.9437991362164215</v>
      </c>
    </row>
    <row r="30" spans="2:16" x14ac:dyDescent="0.25">
      <c r="B30" s="36">
        <v>992</v>
      </c>
      <c r="C30">
        <v>10</v>
      </c>
      <c r="D30">
        <v>198505.46447717157</v>
      </c>
      <c r="E30" s="47">
        <v>5.72</v>
      </c>
    </row>
    <row r="31" spans="2:16" x14ac:dyDescent="0.25">
      <c r="B31" s="36">
        <v>1014</v>
      </c>
      <c r="C31">
        <v>9</v>
      </c>
      <c r="D31">
        <v>205251.71803706119</v>
      </c>
      <c r="E31" s="47">
        <v>4.2877777355834725</v>
      </c>
    </row>
    <row r="32" spans="2:16" x14ac:dyDescent="0.25">
      <c r="B32" s="36">
        <v>1036</v>
      </c>
      <c r="C32">
        <v>7</v>
      </c>
      <c r="D32">
        <v>155012.38259438222</v>
      </c>
      <c r="E32" s="47">
        <v>10.161990984142449</v>
      </c>
    </row>
    <row r="33" spans="2:5" x14ac:dyDescent="0.25">
      <c r="B33" s="36">
        <v>1135</v>
      </c>
      <c r="C33">
        <v>26</v>
      </c>
      <c r="D33">
        <v>80786.142197412759</v>
      </c>
      <c r="E33" s="47">
        <v>14.820151972711914</v>
      </c>
    </row>
    <row r="34" spans="2:5" x14ac:dyDescent="0.25">
      <c r="B34" s="36">
        <v>1146</v>
      </c>
      <c r="C34">
        <v>6</v>
      </c>
      <c r="D34">
        <v>117070.09806002351</v>
      </c>
      <c r="E34" s="47">
        <v>10.76174994192295</v>
      </c>
    </row>
    <row r="35" spans="2:5" x14ac:dyDescent="0.25">
      <c r="B35" s="36">
        <v>1179</v>
      </c>
      <c r="C35">
        <v>13</v>
      </c>
      <c r="D35">
        <v>112092.70441370935</v>
      </c>
      <c r="E35" s="47">
        <v>7.7106247611339658</v>
      </c>
    </row>
    <row r="36" spans="2:5" x14ac:dyDescent="0.25">
      <c r="B36" s="43">
        <v>1190</v>
      </c>
      <c r="C36" s="5">
        <v>2</v>
      </c>
      <c r="D36" s="5">
        <v>1124776.9943920439</v>
      </c>
      <c r="E36" s="49">
        <v>30.646495500089024</v>
      </c>
    </row>
  </sheetData>
  <mergeCells count="7">
    <mergeCell ref="A11:I11"/>
    <mergeCell ref="A8:J10"/>
    <mergeCell ref="A1:H1"/>
    <mergeCell ref="A2:H2"/>
    <mergeCell ref="A3:H3"/>
    <mergeCell ref="A4:H4"/>
    <mergeCell ref="A5:J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Isolated_measurements</vt:lpstr>
      <vt:lpstr>direct_measurements</vt:lpstr>
      <vt:lpstr>LOQ-Curve_ND1_plasma</vt:lpstr>
      <vt:lpstr>TICS level</vt:lpstr>
      <vt:lpstr>Isolated_measurements!_Hlk177460256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Daubermann, Carina-Isabelle</dc:creator>
  <cp:keywords/>
  <dc:description/>
  <cp:lastModifiedBy>Daubermann, Carina-Isabelle</cp:lastModifiedBy>
  <cp:revision/>
  <dcterms:created xsi:type="dcterms:W3CDTF">2024-07-01T07:45:55Z</dcterms:created>
  <dcterms:modified xsi:type="dcterms:W3CDTF">2025-02-12T11:01:59Z</dcterms:modified>
  <cp:category/>
  <cp:contentStatus/>
</cp:coreProperties>
</file>