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endeacon/Documents/PhD/Main_pieces_of_work/Paper_Evaporation_Model/"/>
    </mc:Choice>
  </mc:AlternateContent>
  <xr:revisionPtr revIDLastSave="0" documentId="13_ncr:1_{06F83F40-AD6E-2A4E-B6CE-F9FDBFADFBA1}" xr6:coauthVersionLast="45" xr6:coauthVersionMax="47" xr10:uidLastSave="{00000000-0000-0000-0000-000000000000}"/>
  <bookViews>
    <workbookView xWindow="0" yWindow="500" windowWidth="24240" windowHeight="17640" activeTab="4" xr2:uid="{31627B19-673C-1441-8705-75F162E02969}"/>
  </bookViews>
  <sheets>
    <sheet name="Basic Interface" sheetId="4" r:id="rId1"/>
    <sheet name="Cutaneous Distribution" sheetId="1" r:id="rId2"/>
    <sheet name="RF Kinetics" sheetId="2" r:id="rId3"/>
    <sheet name="Chemical Input Parameters" sheetId="5" r:id="rId4"/>
    <sheet name="Skin Input Parameters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8" i="4" l="1"/>
  <c r="B27" i="4"/>
  <c r="B26" i="4"/>
  <c r="B25" i="4"/>
  <c r="B24" i="4"/>
  <c r="B21" i="4"/>
  <c r="C21" i="4"/>
  <c r="D21" i="4"/>
  <c r="E21" i="4"/>
  <c r="F21" i="4"/>
  <c r="H21" i="4"/>
  <c r="I21" i="4"/>
  <c r="J21" i="4"/>
  <c r="K21" i="4"/>
  <c r="L21" i="4"/>
  <c r="M21" i="4"/>
  <c r="O21" i="4"/>
  <c r="P21" i="4"/>
  <c r="Q21" i="4"/>
  <c r="R21" i="4"/>
  <c r="S21" i="4"/>
  <c r="T21" i="4"/>
  <c r="A21" i="4"/>
  <c r="B48" i="4"/>
  <c r="B47" i="4"/>
  <c r="B46" i="4"/>
  <c r="B45" i="4"/>
  <c r="B44" i="4"/>
  <c r="BF14" i="4"/>
  <c r="BE14" i="4"/>
  <c r="BD14" i="4"/>
  <c r="BC14" i="4"/>
  <c r="BB14" i="4"/>
  <c r="BA14" i="4"/>
  <c r="AZ14" i="4"/>
  <c r="AY14" i="4"/>
  <c r="AA14" i="4"/>
  <c r="AB14" i="4"/>
  <c r="AC14" i="4"/>
  <c r="AD14" i="4"/>
  <c r="AE14" i="4"/>
  <c r="AF14" i="4"/>
  <c r="AG14" i="4"/>
  <c r="AH14" i="4"/>
  <c r="AI14" i="4"/>
  <c r="AJ14" i="4"/>
  <c r="AK14" i="4"/>
  <c r="AL14" i="4"/>
  <c r="AM14" i="4"/>
  <c r="AN14" i="4"/>
  <c r="AO14" i="4"/>
  <c r="AP14" i="4"/>
  <c r="AQ14" i="4"/>
  <c r="AR14" i="4"/>
  <c r="AS14" i="4"/>
  <c r="AT14" i="4"/>
  <c r="AU14" i="4"/>
  <c r="AV14" i="4"/>
  <c r="AW14" i="4"/>
  <c r="AX14" i="4"/>
  <c r="Z14" i="4"/>
  <c r="C14" i="4"/>
  <c r="D14" i="4"/>
  <c r="E14" i="4"/>
  <c r="F14" i="4"/>
  <c r="G14" i="4"/>
  <c r="H14" i="4"/>
  <c r="I14" i="4"/>
  <c r="J14" i="4"/>
  <c r="K14" i="4"/>
  <c r="L14" i="4"/>
  <c r="M14" i="4"/>
  <c r="N14" i="4"/>
  <c r="O14" i="4"/>
  <c r="P14" i="4"/>
  <c r="Q14" i="4"/>
  <c r="R14" i="4"/>
  <c r="S14" i="4"/>
  <c r="T14" i="4"/>
  <c r="U14" i="4"/>
  <c r="V14" i="4"/>
  <c r="W14" i="4"/>
  <c r="X14" i="4"/>
  <c r="Y14" i="4"/>
  <c r="B14" i="4"/>
  <c r="A14" i="4"/>
  <c r="Z5" i="1" l="1"/>
  <c r="Z6" i="1"/>
  <c r="Z7" i="1"/>
  <c r="Z8" i="1"/>
  <c r="Z9" i="1"/>
  <c r="Z10" i="1"/>
  <c r="Z11" i="1"/>
  <c r="Z12" i="1"/>
  <c r="U21" i="4" s="1"/>
  <c r="Z13" i="1"/>
  <c r="Z14" i="1"/>
  <c r="Z15" i="1"/>
  <c r="Z16" i="1"/>
  <c r="Z17" i="1"/>
  <c r="Z18" i="1"/>
  <c r="Z19" i="1"/>
  <c r="Z20" i="1"/>
  <c r="Z21" i="1"/>
  <c r="Z22" i="1"/>
  <c r="Z23" i="1"/>
  <c r="Z24" i="1"/>
  <c r="Z25" i="1"/>
  <c r="Z26" i="1"/>
  <c r="Z4" i="1"/>
  <c r="S26" i="1" l="1"/>
  <c r="S5" i="1"/>
  <c r="S6" i="1"/>
  <c r="S7" i="1"/>
  <c r="S8" i="1"/>
  <c r="S9" i="1"/>
  <c r="S10" i="1"/>
  <c r="S11" i="1"/>
  <c r="S12" i="1"/>
  <c r="N21" i="4" s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4" i="1"/>
  <c r="L5" i="1"/>
  <c r="L6" i="1"/>
  <c r="L7" i="1"/>
  <c r="L8" i="1"/>
  <c r="L9" i="1"/>
  <c r="L10" i="1"/>
  <c r="L11" i="1"/>
  <c r="L12" i="1"/>
  <c r="G21" i="4" s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4" i="1"/>
</calcChain>
</file>

<file path=xl/sharedStrings.xml><?xml version="1.0" encoding="utf-8"?>
<sst xmlns="http://schemas.openxmlformats.org/spreadsheetml/2006/main" count="338" uniqueCount="147">
  <si>
    <t>Chemical</t>
  </si>
  <si>
    <t>CAS number</t>
  </si>
  <si>
    <t>Atmosphere</t>
  </si>
  <si>
    <t>Vehicle</t>
  </si>
  <si>
    <t>SC</t>
  </si>
  <si>
    <t>Epidermis</t>
  </si>
  <si>
    <t>Dermis</t>
  </si>
  <si>
    <t>RF</t>
  </si>
  <si>
    <t>Dermal delivery</t>
  </si>
  <si>
    <t>2-aminophenol</t>
  </si>
  <si>
    <t>95-55-6</t>
  </si>
  <si>
    <t>4-Tolunitrile</t>
  </si>
  <si>
    <t xml:space="preserve"> 104-85-8</t>
  </si>
  <si>
    <t>Acetophenone</t>
  </si>
  <si>
    <t>98-86-2</t>
  </si>
  <si>
    <t>Benzophenone (ethanol)</t>
  </si>
  <si>
    <t xml:space="preserve"> 119-61-9</t>
  </si>
  <si>
    <t>Benzophenone (PBS)</t>
  </si>
  <si>
    <t xml:space="preserve">Benzylidene acetone </t>
  </si>
  <si>
    <t>122-57-6</t>
  </si>
  <si>
    <t xml:space="preserve">Diethylmaleate </t>
  </si>
  <si>
    <t>141-05-9</t>
  </si>
  <si>
    <t>Dimethyl fumarate</t>
  </si>
  <si>
    <t>624-49-7</t>
  </si>
  <si>
    <t>Dimethyl phthalate</t>
  </si>
  <si>
    <t>131-11-3</t>
  </si>
  <si>
    <t>ethylhexyl acrylate</t>
  </si>
  <si>
    <t>103-11-7</t>
  </si>
  <si>
    <t xml:space="preserve">Eugenol </t>
  </si>
  <si>
    <t>97-53-0</t>
  </si>
  <si>
    <t>Geraniol (ethanol)</t>
  </si>
  <si>
    <t>106-24-1</t>
  </si>
  <si>
    <t>Geraniol (PBS)</t>
  </si>
  <si>
    <t xml:space="preserve">Isoeugenol </t>
  </si>
  <si>
    <t>97-54-1</t>
  </si>
  <si>
    <t xml:space="preserve">Methyl Methane sulfonate </t>
  </si>
  <si>
    <t>66-27-3</t>
  </si>
  <si>
    <t>Methylisothiazolinone</t>
  </si>
  <si>
    <t>2682-20-4</t>
  </si>
  <si>
    <t>Naphthalene</t>
  </si>
  <si>
    <t>91-20-3</t>
  </si>
  <si>
    <t>Nitrobenzene</t>
  </si>
  <si>
    <t xml:space="preserve"> 98-95-3</t>
  </si>
  <si>
    <t>94-13-3</t>
  </si>
  <si>
    <t>Tetramethyl thiuram disulfide</t>
  </si>
  <si>
    <t>137-26-8</t>
  </si>
  <si>
    <t>Thioglycolic acid</t>
  </si>
  <si>
    <t xml:space="preserve"> 68-11-1</t>
  </si>
  <si>
    <r>
      <rPr>
        <i/>
        <sz val="12"/>
        <rFont val="Calibri"/>
        <family val="2"/>
      </rPr>
      <t>trans</t>
    </r>
    <r>
      <rPr>
        <sz val="12"/>
        <rFont val="Calibri"/>
        <family val="2"/>
      </rPr>
      <t>-Cinnamaldehyde</t>
    </r>
  </si>
  <si>
    <t>14371-10-9</t>
  </si>
  <si>
    <t>Vanillin</t>
  </si>
  <si>
    <t>121-33-5</t>
  </si>
  <si>
    <t>dermal delivery</t>
  </si>
  <si>
    <t>Vapour Pressure</t>
  </si>
  <si>
    <t xml:space="preserve">PBPK - E </t>
  </si>
  <si>
    <t>PBPK</t>
  </si>
  <si>
    <t>MW</t>
  </si>
  <si>
    <t>Log Kow</t>
  </si>
  <si>
    <t>RF Kinetics</t>
  </si>
  <si>
    <t xml:space="preserve">PBPK </t>
  </si>
  <si>
    <t>Hewitt et al., 2020</t>
  </si>
  <si>
    <t>Propylparaben (ethanol)</t>
  </si>
  <si>
    <t>Cas No</t>
  </si>
  <si>
    <t>Cutaneous Ditribution</t>
  </si>
  <si>
    <t>Cutaneous Distribution</t>
  </si>
  <si>
    <t>Chemical Choice to Visualise?</t>
  </si>
  <si>
    <t>Cosmetics Europe</t>
  </si>
  <si>
    <t>Drop down boxes</t>
  </si>
  <si>
    <t>Dsc</t>
  </si>
  <si>
    <t>Depi</t>
  </si>
  <si>
    <t>Ksc/w</t>
  </si>
  <si>
    <t>Kepi/w</t>
  </si>
  <si>
    <t>Drf</t>
  </si>
  <si>
    <t>Kvh/w</t>
  </si>
  <si>
    <t>Krf/w</t>
  </si>
  <si>
    <t>Compartment</t>
  </si>
  <si>
    <t>Thickness m</t>
  </si>
  <si>
    <r>
      <t xml:space="preserve">*Taken from Hewitt </t>
    </r>
    <r>
      <rPr>
        <i/>
        <sz val="12"/>
        <color theme="1"/>
        <rFont val="Calibri"/>
        <family val="2"/>
        <scheme val="minor"/>
      </rPr>
      <t>et al., 2020</t>
    </r>
  </si>
  <si>
    <t>Stratum Corneum*</t>
  </si>
  <si>
    <t>Viable Epidermis*</t>
  </si>
  <si>
    <t>Dermis*</t>
  </si>
  <si>
    <t>Receptor Fluid^</t>
  </si>
  <si>
    <t>Value</t>
  </si>
  <si>
    <t>Layers of corneocytes, N</t>
  </si>
  <si>
    <t>Width of corneocytes, d</t>
  </si>
  <si>
    <t>40 um</t>
  </si>
  <si>
    <t>Height of corneocytes, t</t>
  </si>
  <si>
    <t>0.8 um</t>
  </si>
  <si>
    <t>Thickness of intercellular lipid, g</t>
  </si>
  <si>
    <t>0.075 um</t>
  </si>
  <si>
    <t>Lateral spacing between Keratinocytes, s</t>
  </si>
  <si>
    <t>Offset ratio, w</t>
  </si>
  <si>
    <r>
      <t>1000 kg/m</t>
    </r>
    <r>
      <rPr>
        <vertAlign val="superscript"/>
        <sz val="12"/>
        <color theme="1"/>
        <rFont val="Calibri"/>
        <family val="2"/>
        <scheme val="minor"/>
      </rPr>
      <t>3</t>
    </r>
  </si>
  <si>
    <r>
      <t>1000 kg/m</t>
    </r>
    <r>
      <rPr>
        <vertAlign val="superscript"/>
        <sz val="12"/>
        <color rgb="FF000000"/>
        <rFont val="Calibri"/>
        <family val="2"/>
        <scheme val="minor"/>
      </rPr>
      <t>3</t>
    </r>
  </si>
  <si>
    <r>
      <t>1200 kg/m</t>
    </r>
    <r>
      <rPr>
        <vertAlign val="superscript"/>
        <sz val="12"/>
        <color theme="1"/>
        <rFont val="Calibri"/>
        <family val="2"/>
        <scheme val="minor"/>
      </rPr>
      <t>3</t>
    </r>
  </si>
  <si>
    <r>
      <t>Dry mass fraction of lipid, f</t>
    </r>
    <r>
      <rPr>
        <vertAlign val="subscript"/>
        <sz val="12"/>
        <color rgb="FF000000"/>
        <rFont val="Calibri"/>
        <family val="2"/>
        <scheme val="minor"/>
      </rPr>
      <t>i</t>
    </r>
  </si>
  <si>
    <r>
      <t>Dry mass fraction of keratin, f</t>
    </r>
    <r>
      <rPr>
        <vertAlign val="subscript"/>
        <sz val="12"/>
        <color theme="1"/>
        <rFont val="Calibri"/>
        <family val="2"/>
        <scheme val="minor"/>
      </rPr>
      <t>k</t>
    </r>
  </si>
  <si>
    <r>
      <t>Saturated water content of the SC, f</t>
    </r>
    <r>
      <rPr>
        <vertAlign val="subscript"/>
        <sz val="12"/>
        <color rgb="FF000000"/>
        <rFont val="Calibri"/>
        <family val="2"/>
        <scheme val="minor"/>
      </rPr>
      <t>sc</t>
    </r>
  </si>
  <si>
    <r>
      <t>Water content of the first layer corneocyte, f</t>
    </r>
    <r>
      <rPr>
        <vertAlign val="subscript"/>
        <sz val="12"/>
        <color theme="1"/>
        <rFont val="Calibri"/>
        <family val="2"/>
        <scheme val="minor"/>
      </rPr>
      <t>w1</t>
    </r>
  </si>
  <si>
    <r>
      <t>Water content in the Nth layer corneocyte, f</t>
    </r>
    <r>
      <rPr>
        <vertAlign val="subscript"/>
        <sz val="12"/>
        <color rgb="FF000000"/>
        <rFont val="Calibri"/>
        <family val="2"/>
        <scheme val="minor"/>
      </rPr>
      <t>wN</t>
    </r>
  </si>
  <si>
    <r>
      <t>Density of water, p</t>
    </r>
    <r>
      <rPr>
        <vertAlign val="subscript"/>
        <sz val="12"/>
        <color theme="1"/>
        <rFont val="Calibri"/>
        <family val="2"/>
        <scheme val="minor"/>
      </rPr>
      <t>w</t>
    </r>
  </si>
  <si>
    <r>
      <t>Density of lipid, p</t>
    </r>
    <r>
      <rPr>
        <vertAlign val="subscript"/>
        <sz val="12"/>
        <color rgb="FF000000"/>
        <rFont val="Calibri"/>
        <family val="2"/>
        <scheme val="minor"/>
      </rPr>
      <t>l</t>
    </r>
  </si>
  <si>
    <r>
      <t>Density of keratin, p</t>
    </r>
    <r>
      <rPr>
        <vertAlign val="subscript"/>
        <sz val="12"/>
        <color theme="1"/>
        <rFont val="Calibri"/>
        <family val="2"/>
        <scheme val="minor"/>
      </rPr>
      <t>k</t>
    </r>
  </si>
  <si>
    <t>Detail view of SC</t>
  </si>
  <si>
    <t>QSPR calculated diffusion coefficients (m^2/ s)</t>
  </si>
  <si>
    <t>QSPR calculated partition coefficients (m/s)</t>
  </si>
  <si>
    <t>PBPK - E (%)</t>
  </si>
  <si>
    <t>PBPK (%)</t>
  </si>
  <si>
    <t>Hewitt et al., 2020 (%)</t>
  </si>
  <si>
    <t>0 Hours</t>
  </si>
  <si>
    <t>1 Hours</t>
  </si>
  <si>
    <t>2 Hours</t>
  </si>
  <si>
    <t>3 Hours</t>
  </si>
  <si>
    <t>4 Hours</t>
  </si>
  <si>
    <t>5 Hours</t>
  </si>
  <si>
    <t>6 Hours</t>
  </si>
  <si>
    <t>7 Hours</t>
  </si>
  <si>
    <t>8 Hours</t>
  </si>
  <si>
    <t>9 Hours</t>
  </si>
  <si>
    <t>10 Hours</t>
  </si>
  <si>
    <t>11 Hours</t>
  </si>
  <si>
    <t>12 Hours</t>
  </si>
  <si>
    <t>13 Hours</t>
  </si>
  <si>
    <t>14 Hours</t>
  </si>
  <si>
    <t>15 Hours</t>
  </si>
  <si>
    <t>16 Hours</t>
  </si>
  <si>
    <t>17 Hours</t>
  </si>
  <si>
    <t>18 Hours</t>
  </si>
  <si>
    <t>19 Hours</t>
  </si>
  <si>
    <t>20 Hours</t>
  </si>
  <si>
    <t>21 Hours</t>
  </si>
  <si>
    <t>22 Hours</t>
  </si>
  <si>
    <t>23 Hours</t>
  </si>
  <si>
    <t>24 Hours</t>
  </si>
  <si>
    <t>0.5 Hours</t>
  </si>
  <si>
    <t>Pa</t>
  </si>
  <si>
    <t>Da</t>
  </si>
  <si>
    <t>MW Da</t>
  </si>
  <si>
    <t>Vapour Pressure Pa</t>
  </si>
  <si>
    <t xml:space="preserve">Log Kow </t>
  </si>
  <si>
    <t>Vapour Pressure (mmHg) Gregoire et al 2019</t>
  </si>
  <si>
    <t>Vapour Pressure (Pa) Gregoire et al 2019</t>
  </si>
  <si>
    <t>Vapour Pressure (Pa) EPA dashboard</t>
  </si>
  <si>
    <t>This tab is desgined as an interface for the reader</t>
  </si>
  <si>
    <t>Once the chemical has been chosen the corresponding graph on the right will be updated.</t>
  </si>
  <si>
    <t>On the right (green boxes) are drop down boxes allowing for you to chose out of the 23 chemicals simulated.</t>
  </si>
  <si>
    <t>^Made sufficiently so that the rate of counter-diffusion is negligible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</si>
</sst>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</font>
    <font>
      <sz val="12"/>
      <name val="Calibri"/>
      <family val="2"/>
    </font>
    <font>
      <sz val="12"/>
      <color rgb="FF000000"/>
      <name val="Calibri"/>
      <family val="2"/>
      <scheme val="minor"/>
    </font>
    <font>
      <i/>
      <sz val="12"/>
      <name val="Calibri"/>
      <family val="2"/>
    </font>
    <font>
      <sz val="10"/>
      <color rgb="FF000000"/>
      <name val="Helvetica Neue"/>
      <family val="2"/>
    </font>
    <font>
      <sz val="10"/>
      <color indexed="8"/>
      <name val="Arial"/>
      <family val="2"/>
    </font>
    <font>
      <sz val="12"/>
      <name val="Calibri"/>
      <family val="2"/>
      <scheme val="minor"/>
    </font>
    <font>
      <i/>
      <sz val="12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vertAlign val="superscript"/>
      <sz val="12"/>
      <color rgb="FF000000"/>
      <name val="Calibri"/>
      <family val="2"/>
      <scheme val="minor"/>
    </font>
    <font>
      <vertAlign val="subscript"/>
      <sz val="12"/>
      <color rgb="FF000000"/>
      <name val="Calibri"/>
      <family val="2"/>
      <scheme val="minor"/>
    </font>
    <font>
      <vertAlign val="subscript"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2" xfId="0" applyBorder="1"/>
    <xf numFmtId="2" fontId="0" fillId="0" borderId="1" xfId="0" applyNumberFormat="1" applyBorder="1"/>
    <xf numFmtId="2" fontId="0" fillId="0" borderId="0" xfId="0" applyNumberFormat="1"/>
    <xf numFmtId="2" fontId="0" fillId="0" borderId="2" xfId="0" applyNumberFormat="1" applyBorder="1"/>
    <xf numFmtId="2" fontId="7" fillId="0" borderId="0" xfId="0" applyNumberFormat="1" applyFont="1"/>
    <xf numFmtId="0" fontId="0" fillId="0" borderId="0" xfId="0" applyBorder="1"/>
    <xf numFmtId="2" fontId="0" fillId="0" borderId="0" xfId="0" applyNumberForma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2" fontId="7" fillId="0" borderId="0" xfId="0" applyNumberFormat="1" applyFont="1" applyBorder="1"/>
    <xf numFmtId="2" fontId="5" fillId="0" borderId="2" xfId="0" applyNumberFormat="1" applyFont="1" applyBorder="1"/>
    <xf numFmtId="0" fontId="4" fillId="0" borderId="1" xfId="0" applyFont="1" applyFill="1" applyBorder="1" applyAlignment="1">
      <alignment horizontal="left" vertical="center" wrapText="1"/>
    </xf>
    <xf numFmtId="2" fontId="5" fillId="0" borderId="5" xfId="0" applyNumberFormat="1" applyFont="1" applyBorder="1"/>
    <xf numFmtId="0" fontId="4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2" fontId="0" fillId="0" borderId="3" xfId="0" applyNumberFormat="1" applyBorder="1"/>
    <xf numFmtId="2" fontId="0" fillId="0" borderId="4" xfId="0" applyNumberFormat="1" applyBorder="1"/>
    <xf numFmtId="2" fontId="0" fillId="0" borderId="5" xfId="0" applyNumberFormat="1" applyBorder="1"/>
    <xf numFmtId="2" fontId="1" fillId="0" borderId="2" xfId="0" applyNumberFormat="1" applyFont="1" applyBorder="1" applyAlignment="1">
      <alignment horizontal="right" vertical="center" wrapText="1"/>
    </xf>
    <xf numFmtId="0" fontId="0" fillId="0" borderId="3" xfId="0" applyFill="1" applyBorder="1"/>
    <xf numFmtId="0" fontId="0" fillId="0" borderId="4" xfId="0" applyFill="1" applyBorder="1"/>
    <xf numFmtId="0" fontId="0" fillId="0" borderId="5" xfId="0" applyFill="1" applyBorder="1"/>
    <xf numFmtId="11" fontId="0" fillId="0" borderId="0" xfId="0" applyNumberFormat="1"/>
    <xf numFmtId="11" fontId="7" fillId="0" borderId="0" xfId="0" applyNumberFormat="1" applyFont="1"/>
    <xf numFmtId="2" fontId="0" fillId="0" borderId="6" xfId="0" applyNumberFormat="1" applyBorder="1"/>
    <xf numFmtId="0" fontId="8" fillId="0" borderId="0" xfId="0" applyFont="1"/>
    <xf numFmtId="0" fontId="4" fillId="0" borderId="0" xfId="0" applyFont="1" applyFill="1" applyBorder="1" applyAlignment="1">
      <alignment horizontal="center" vertical="center" wrapText="1"/>
    </xf>
    <xf numFmtId="0" fontId="8" fillId="0" borderId="4" xfId="0" applyFont="1" applyBorder="1"/>
    <xf numFmtId="2" fontId="5" fillId="0" borderId="0" xfId="0" applyNumberFormat="1" applyFont="1" applyBorder="1"/>
    <xf numFmtId="0" fontId="9" fillId="0" borderId="0" xfId="0" applyFont="1"/>
    <xf numFmtId="0" fontId="0" fillId="0" borderId="1" xfId="0" applyBorder="1"/>
    <xf numFmtId="11" fontId="5" fillId="0" borderId="1" xfId="0" applyNumberFormat="1" applyFont="1" applyBorder="1"/>
    <xf numFmtId="11" fontId="0" fillId="0" borderId="0" xfId="0" applyNumberFormat="1" applyBorder="1"/>
    <xf numFmtId="11" fontId="5" fillId="0" borderId="0" xfId="0" applyNumberFormat="1" applyFont="1" applyBorder="1"/>
    <xf numFmtId="11" fontId="5" fillId="0" borderId="3" xfId="0" applyNumberFormat="1" applyFont="1" applyBorder="1"/>
    <xf numFmtId="11" fontId="0" fillId="0" borderId="4" xfId="0" applyNumberFormat="1" applyBorder="1"/>
    <xf numFmtId="11" fontId="0" fillId="0" borderId="2" xfId="0" applyNumberFormat="1" applyBorder="1"/>
    <xf numFmtId="11" fontId="0" fillId="0" borderId="5" xfId="0" applyNumberFormat="1" applyBorder="1"/>
    <xf numFmtId="2" fontId="1" fillId="0" borderId="0" xfId="0" applyNumberFormat="1" applyFont="1" applyBorder="1" applyAlignment="1">
      <alignment horizontal="right" vertical="center" wrapText="1"/>
    </xf>
    <xf numFmtId="2" fontId="5" fillId="0" borderId="4" xfId="0" applyNumberFormat="1" applyFont="1" applyBorder="1"/>
    <xf numFmtId="0" fontId="5" fillId="0" borderId="0" xfId="0" applyFont="1" applyBorder="1"/>
    <xf numFmtId="0" fontId="5" fillId="0" borderId="4" xfId="0" applyFont="1" applyBorder="1"/>
    <xf numFmtId="11" fontId="0" fillId="0" borderId="1" xfId="0" applyNumberFormat="1" applyBorder="1"/>
    <xf numFmtId="11" fontId="0" fillId="0" borderId="2" xfId="0" applyNumberFormat="1" applyFill="1" applyBorder="1"/>
    <xf numFmtId="11" fontId="0" fillId="0" borderId="3" xfId="0" applyNumberFormat="1" applyBorder="1"/>
    <xf numFmtId="11" fontId="0" fillId="0" borderId="5" xfId="0" applyNumberFormat="1" applyFill="1" applyBorder="1"/>
    <xf numFmtId="0" fontId="0" fillId="0" borderId="9" xfId="0" applyBorder="1"/>
    <xf numFmtId="0" fontId="0" fillId="0" borderId="10" xfId="0" applyBorder="1"/>
    <xf numFmtId="0" fontId="5" fillId="0" borderId="2" xfId="0" applyFont="1" applyFill="1" applyBorder="1" applyAlignment="1">
      <alignment horizontal="justify" vertical="center" wrapText="1"/>
    </xf>
    <xf numFmtId="0" fontId="0" fillId="0" borderId="2" xfId="0" applyFont="1" applyFill="1" applyBorder="1" applyAlignment="1">
      <alignment horizontal="justify" vertical="center" wrapText="1"/>
    </xf>
    <xf numFmtId="10" fontId="5" fillId="0" borderId="2" xfId="0" applyNumberFormat="1" applyFont="1" applyFill="1" applyBorder="1" applyAlignment="1">
      <alignment horizontal="justify" vertical="center" wrapText="1"/>
    </xf>
    <xf numFmtId="10" fontId="0" fillId="0" borderId="2" xfId="0" applyNumberFormat="1" applyFont="1" applyFill="1" applyBorder="1" applyAlignment="1">
      <alignment horizontal="justify" vertical="center" wrapText="1"/>
    </xf>
    <xf numFmtId="9" fontId="5" fillId="0" borderId="2" xfId="0" applyNumberFormat="1" applyFont="1" applyFill="1" applyBorder="1" applyAlignment="1">
      <alignment horizontal="justify" vertical="center" wrapText="1"/>
    </xf>
    <xf numFmtId="9" fontId="0" fillId="0" borderId="2" xfId="0" applyNumberFormat="1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0" fillId="0" borderId="1" xfId="0" applyFont="1" applyFill="1" applyBorder="1" applyAlignment="1">
      <alignment horizontal="justify" vertical="center" wrapText="1"/>
    </xf>
    <xf numFmtId="0" fontId="0" fillId="0" borderId="9" xfId="0" applyFont="1" applyFill="1" applyBorder="1" applyAlignment="1">
      <alignment horizontal="justify" vertical="center" wrapText="1"/>
    </xf>
    <xf numFmtId="0" fontId="0" fillId="0" borderId="10" xfId="0" applyFont="1" applyFill="1" applyBorder="1" applyAlignment="1">
      <alignment horizontal="justify" vertical="center" wrapText="1"/>
    </xf>
    <xf numFmtId="0" fontId="16" fillId="0" borderId="11" xfId="0" applyFont="1" applyBorder="1" applyAlignment="1">
      <alignment horizontal="center" vertical="top"/>
    </xf>
    <xf numFmtId="0" fontId="0" fillId="2" borderId="0" xfId="0" applyFill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justify" vertical="center" wrapText="1"/>
    </xf>
    <xf numFmtId="0" fontId="0" fillId="0" borderId="3" xfId="0" applyFont="1" applyFill="1" applyBorder="1" applyAlignment="1">
      <alignment horizontal="justify" vertical="center" wrapText="1"/>
    </xf>
    <xf numFmtId="0" fontId="0" fillId="0" borderId="2" xfId="0" applyFont="1" applyFill="1" applyBorder="1" applyAlignment="1">
      <alignment horizontal="justify" vertical="center" wrapText="1"/>
    </xf>
    <xf numFmtId="0" fontId="0" fillId="0" borderId="5" xfId="0" applyFont="1" applyFill="1" applyBorder="1" applyAlignment="1">
      <alignment horizontal="justify" vertical="center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RF Kinetics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PBPK - E</c:v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'Basic Interface'!$A$13:$Y$13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xVal>
          <c:yVal>
            <c:numRef>
              <c:f>'Basic Interface'!$A$14:$Y$14</c:f>
              <c:numCache>
                <c:formatCode>General</c:formatCode>
                <c:ptCount val="25"/>
                <c:pt idx="0">
                  <c:v>0</c:v>
                </c:pt>
                <c:pt idx="1">
                  <c:v>0.20680280000000001</c:v>
                </c:pt>
                <c:pt idx="2">
                  <c:v>2.5066669999999998</c:v>
                </c:pt>
                <c:pt idx="3">
                  <c:v>6.4814109999999996</c:v>
                </c:pt>
                <c:pt idx="4">
                  <c:v>10.780900000000001</c:v>
                </c:pt>
                <c:pt idx="5">
                  <c:v>14.862420000000002</c:v>
                </c:pt>
                <c:pt idx="6">
                  <c:v>18.574729999999999</c:v>
                </c:pt>
                <c:pt idx="7">
                  <c:v>21.906229999999997</c:v>
                </c:pt>
                <c:pt idx="8">
                  <c:v>24.889690000000002</c:v>
                </c:pt>
                <c:pt idx="9">
                  <c:v>27.567799999999998</c:v>
                </c:pt>
                <c:pt idx="10">
                  <c:v>29.981490000000001</c:v>
                </c:pt>
                <c:pt idx="11">
                  <c:v>32.166600000000003</c:v>
                </c:pt>
                <c:pt idx="12">
                  <c:v>34.15354</c:v>
                </c:pt>
                <c:pt idx="13">
                  <c:v>35.967870000000005</c:v>
                </c:pt>
                <c:pt idx="14">
                  <c:v>37.631059999999998</c:v>
                </c:pt>
                <c:pt idx="15">
                  <c:v>39.16122</c:v>
                </c:pt>
                <c:pt idx="16">
                  <c:v>40.57367</c:v>
                </c:pt>
                <c:pt idx="17">
                  <c:v>41.881509999999999</c:v>
                </c:pt>
                <c:pt idx="18">
                  <c:v>43.095939999999999</c:v>
                </c:pt>
                <c:pt idx="19">
                  <c:v>44.22663</c:v>
                </c:pt>
                <c:pt idx="20">
                  <c:v>45.281950000000002</c:v>
                </c:pt>
                <c:pt idx="21">
                  <c:v>46.269210000000001</c:v>
                </c:pt>
                <c:pt idx="22">
                  <c:v>47.194789999999998</c:v>
                </c:pt>
                <c:pt idx="23">
                  <c:v>48.06429</c:v>
                </c:pt>
                <c:pt idx="24">
                  <c:v>48.882660000000001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D8D-F945-97A6-3A3EDD3ED7D3}"/>
            </c:ext>
          </c:extLst>
        </c:ser>
        <c:ser>
          <c:idx val="1"/>
          <c:order val="1"/>
          <c:tx>
            <c:v>PBPK</c:v>
          </c:tx>
          <c:spPr>
            <a:ln w="19050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'Basic Interface'!$Z$13:$AX$13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xVal>
          <c:yVal>
            <c:numRef>
              <c:f>'Basic Interface'!$Z$14:$AX$14</c:f>
              <c:numCache>
                <c:formatCode>General</c:formatCode>
                <c:ptCount val="25"/>
                <c:pt idx="0">
                  <c:v>0</c:v>
                </c:pt>
                <c:pt idx="1">
                  <c:v>0.25843760000000005</c:v>
                </c:pt>
                <c:pt idx="2">
                  <c:v>3.2665850000000005</c:v>
                </c:pt>
                <c:pt idx="3">
                  <c:v>8.6529800000000012</c:v>
                </c:pt>
                <c:pt idx="4">
                  <c:v>14.686499999999999</c:v>
                </c:pt>
                <c:pt idx="5">
                  <c:v>20.642029999999998</c:v>
                </c:pt>
                <c:pt idx="6">
                  <c:v>26.288669999999996</c:v>
                </c:pt>
                <c:pt idx="7">
                  <c:v>31.568370000000002</c:v>
                </c:pt>
                <c:pt idx="8">
                  <c:v>36.480430000000005</c:v>
                </c:pt>
                <c:pt idx="9">
                  <c:v>41.042210000000004</c:v>
                </c:pt>
                <c:pt idx="10">
                  <c:v>45.275919999999999</c:v>
                </c:pt>
                <c:pt idx="11">
                  <c:v>49.204239999999999</c:v>
                </c:pt>
                <c:pt idx="12">
                  <c:v>52.848910000000004</c:v>
                </c:pt>
                <c:pt idx="13">
                  <c:v>56.230309999999996</c:v>
                </c:pt>
                <c:pt idx="14">
                  <c:v>59.367460000000008</c:v>
                </c:pt>
                <c:pt idx="15">
                  <c:v>62.278019999999998</c:v>
                </c:pt>
                <c:pt idx="16">
                  <c:v>64.978349999999992</c:v>
                </c:pt>
                <c:pt idx="17">
                  <c:v>67.483680000000007</c:v>
                </c:pt>
                <c:pt idx="18">
                  <c:v>69.808109999999999</c:v>
                </c:pt>
                <c:pt idx="19">
                  <c:v>71.964709999999997</c:v>
                </c:pt>
                <c:pt idx="20">
                  <c:v>73.965620000000001</c:v>
                </c:pt>
                <c:pt idx="21">
                  <c:v>75.822109999999995</c:v>
                </c:pt>
                <c:pt idx="22">
                  <c:v>77.544619999999995</c:v>
                </c:pt>
                <c:pt idx="23">
                  <c:v>79.142830000000004</c:v>
                </c:pt>
                <c:pt idx="24">
                  <c:v>80.62572999999999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7D8D-F945-97A6-3A3EDD3ED7D3}"/>
            </c:ext>
          </c:extLst>
        </c:ser>
        <c:ser>
          <c:idx val="2"/>
          <c:order val="2"/>
          <c:tx>
            <c:v>Cosmetics Europe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'Basic Interface'!$AY$13:$BF$13</c:f>
              <c:numCache>
                <c:formatCode>General</c:formatCode>
                <c:ptCount val="8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2</c:v>
                </c:pt>
                <c:pt idx="4">
                  <c:v>4</c:v>
                </c:pt>
                <c:pt idx="5">
                  <c:v>8</c:v>
                </c:pt>
                <c:pt idx="6">
                  <c:v>16</c:v>
                </c:pt>
                <c:pt idx="7">
                  <c:v>24</c:v>
                </c:pt>
              </c:numCache>
            </c:numRef>
          </c:xVal>
          <c:yVal>
            <c:numRef>
              <c:f>'Basic Interface'!$AY$14:$BF$14</c:f>
              <c:numCache>
                <c:formatCode>General</c:formatCode>
                <c:ptCount val="8"/>
                <c:pt idx="0">
                  <c:v>0</c:v>
                </c:pt>
                <c:pt idx="1">
                  <c:v>5.69</c:v>
                </c:pt>
                <c:pt idx="2">
                  <c:v>17.88</c:v>
                </c:pt>
                <c:pt idx="3">
                  <c:v>50.15</c:v>
                </c:pt>
                <c:pt idx="4">
                  <c:v>58.88</c:v>
                </c:pt>
                <c:pt idx="5">
                  <c:v>60.74</c:v>
                </c:pt>
                <c:pt idx="6">
                  <c:v>61.36</c:v>
                </c:pt>
                <c:pt idx="7">
                  <c:v>61.69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7D8D-F945-97A6-3A3EDD3ED7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8443712"/>
        <c:axId val="349669488"/>
      </c:scatterChart>
      <c:valAx>
        <c:axId val="118443712"/>
        <c:scaling>
          <c:orientation val="minMax"/>
          <c:max val="25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200"/>
                  <a:t>TIme Hours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9669488"/>
        <c:crosses val="autoZero"/>
        <c:crossBetween val="midCat"/>
      </c:valAx>
      <c:valAx>
        <c:axId val="349669488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200"/>
                  <a:t>Cumulative Amount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8443712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Cutaneous Distribution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multiLvlStrRef>
              <c:f>'Basic Interface'!$A$19:$U$20</c:f>
              <c:multiLvlStrCache>
                <c:ptCount val="21"/>
                <c:lvl>
                  <c:pt idx="0">
                    <c:v>Atmosphere</c:v>
                  </c:pt>
                  <c:pt idx="1">
                    <c:v>Vehicle</c:v>
                  </c:pt>
                  <c:pt idx="2">
                    <c:v>SC</c:v>
                  </c:pt>
                  <c:pt idx="3">
                    <c:v>Epidermis</c:v>
                  </c:pt>
                  <c:pt idx="4">
                    <c:v>Dermis</c:v>
                  </c:pt>
                  <c:pt idx="5">
                    <c:v>RF</c:v>
                  </c:pt>
                  <c:pt idx="6">
                    <c:v>Dermal delivery</c:v>
                  </c:pt>
                  <c:pt idx="7">
                    <c:v>Atmosphere</c:v>
                  </c:pt>
                  <c:pt idx="8">
                    <c:v>Vehicle</c:v>
                  </c:pt>
                  <c:pt idx="9">
                    <c:v>SC</c:v>
                  </c:pt>
                  <c:pt idx="10">
                    <c:v>Epidermis</c:v>
                  </c:pt>
                  <c:pt idx="11">
                    <c:v>Dermis</c:v>
                  </c:pt>
                  <c:pt idx="12">
                    <c:v>RF</c:v>
                  </c:pt>
                  <c:pt idx="13">
                    <c:v>Dermal delivery</c:v>
                  </c:pt>
                  <c:pt idx="14">
                    <c:v>Atmosphere</c:v>
                  </c:pt>
                  <c:pt idx="15">
                    <c:v>Vehicle</c:v>
                  </c:pt>
                  <c:pt idx="16">
                    <c:v>SC</c:v>
                  </c:pt>
                  <c:pt idx="17">
                    <c:v>Epidermis</c:v>
                  </c:pt>
                  <c:pt idx="18">
                    <c:v>Dermis</c:v>
                  </c:pt>
                  <c:pt idx="19">
                    <c:v>RF</c:v>
                  </c:pt>
                  <c:pt idx="20">
                    <c:v>dermal delivery</c:v>
                  </c:pt>
                </c:lvl>
                <c:lvl>
                  <c:pt idx="0">
                    <c:v>PBPK - E </c:v>
                  </c:pt>
                  <c:pt idx="7">
                    <c:v>PBPK</c:v>
                  </c:pt>
                  <c:pt idx="14">
                    <c:v>Cosmetics Europe</c:v>
                  </c:pt>
                </c:lvl>
              </c:multiLvlStrCache>
            </c:multiLvlStrRef>
          </c:cat>
          <c:val>
            <c:numRef>
              <c:f>'Basic Interface'!$A$21:$U$21</c:f>
              <c:numCache>
                <c:formatCode>General</c:formatCode>
                <c:ptCount val="21"/>
                <c:pt idx="0">
                  <c:v>17</c:v>
                </c:pt>
                <c:pt idx="1">
                  <c:v>21</c:v>
                </c:pt>
                <c:pt idx="2">
                  <c:v>12</c:v>
                </c:pt>
                <c:pt idx="3">
                  <c:v>0</c:v>
                </c:pt>
                <c:pt idx="4">
                  <c:v>1</c:v>
                </c:pt>
                <c:pt idx="5">
                  <c:v>49</c:v>
                </c:pt>
                <c:pt idx="6">
                  <c:v>50</c:v>
                </c:pt>
                <c:pt idx="7">
                  <c:v>0</c:v>
                </c:pt>
                <c:pt idx="8">
                  <c:v>11</c:v>
                </c:pt>
                <c:pt idx="9">
                  <c:v>7</c:v>
                </c:pt>
                <c:pt idx="10">
                  <c:v>0</c:v>
                </c:pt>
                <c:pt idx="11">
                  <c:v>0</c:v>
                </c:pt>
                <c:pt idx="12">
                  <c:v>81</c:v>
                </c:pt>
                <c:pt idx="13">
                  <c:v>81</c:v>
                </c:pt>
                <c:pt idx="14">
                  <c:v>21.050000000000011</c:v>
                </c:pt>
                <c:pt idx="15">
                  <c:v>16</c:v>
                </c:pt>
                <c:pt idx="16">
                  <c:v>0.93</c:v>
                </c:pt>
                <c:pt idx="17">
                  <c:v>0.27</c:v>
                </c:pt>
                <c:pt idx="18">
                  <c:v>0.06</c:v>
                </c:pt>
                <c:pt idx="19">
                  <c:v>61.69</c:v>
                </c:pt>
                <c:pt idx="20">
                  <c:v>62.019999999999996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90-AA44-B2C6-99A937053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3394800"/>
        <c:axId val="122797312"/>
      </c:barChart>
      <c:catAx>
        <c:axId val="123394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2797312"/>
        <c:crosses val="autoZero"/>
        <c:auto val="1"/>
        <c:lblAlgn val="ctr"/>
        <c:lblOffset val="100"/>
        <c:noMultiLvlLbl val="0"/>
      </c:catAx>
      <c:valAx>
        <c:axId val="122797312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200"/>
                  <a:t>Cummulative Amount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394800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plotVisOnly val="0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6350</xdr:colOff>
      <xdr:row>42</xdr:row>
      <xdr:rowOff>12700</xdr:rowOff>
    </xdr:from>
    <xdr:to>
      <xdr:col>13</xdr:col>
      <xdr:colOff>12700</xdr:colOff>
      <xdr:row>57</xdr:row>
      <xdr:rowOff>177800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F61443F-565A-A346-98D7-14EF313E76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0</xdr:colOff>
      <xdr:row>22</xdr:row>
      <xdr:rowOff>6350</xdr:rowOff>
    </xdr:from>
    <xdr:to>
      <xdr:col>13</xdr:col>
      <xdr:colOff>25400</xdr:colOff>
      <xdr:row>40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EAD7F08-2F9F-A143-9D7B-2A02A5DAB57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EA84B-1F2C-8341-A662-A42DF08CE3D6}">
  <dimension ref="A1:BF48"/>
  <sheetViews>
    <sheetView workbookViewId="0">
      <selection activeCell="B6" sqref="B6"/>
    </sheetView>
  </sheetViews>
  <sheetFormatPr baseColWidth="10" defaultColWidth="11.1640625" defaultRowHeight="16" x14ac:dyDescent="0.2"/>
  <cols>
    <col min="1" max="1" width="37.1640625" customWidth="1"/>
    <col min="2" max="2" width="22.1640625" customWidth="1"/>
  </cols>
  <sheetData>
    <row r="1" spans="1:58" x14ac:dyDescent="0.2">
      <c r="A1" t="s">
        <v>143</v>
      </c>
    </row>
    <row r="2" spans="1:58" x14ac:dyDescent="0.2">
      <c r="A2" t="s">
        <v>145</v>
      </c>
    </row>
    <row r="3" spans="1:58" x14ac:dyDescent="0.2">
      <c r="A3" t="s">
        <v>144</v>
      </c>
    </row>
    <row r="4" spans="1:58" x14ac:dyDescent="0.2">
      <c r="A4" t="s">
        <v>65</v>
      </c>
      <c r="B4" t="s">
        <v>67</v>
      </c>
    </row>
    <row r="5" spans="1:58" x14ac:dyDescent="0.2">
      <c r="A5" t="s">
        <v>64</v>
      </c>
      <c r="B5" s="64" t="s">
        <v>24</v>
      </c>
    </row>
    <row r="6" spans="1:58" x14ac:dyDescent="0.2">
      <c r="A6" t="s">
        <v>58</v>
      </c>
      <c r="B6" s="64" t="s">
        <v>24</v>
      </c>
    </row>
    <row r="8" spans="1:58" hidden="1" x14ac:dyDescent="0.2"/>
    <row r="9" spans="1:58" hidden="1" x14ac:dyDescent="0.2">
      <c r="A9" t="s">
        <v>58</v>
      </c>
    </row>
    <row r="10" spans="1:58" hidden="1" x14ac:dyDescent="0.2"/>
    <row r="11" spans="1:58" hidden="1" x14ac:dyDescent="0.2">
      <c r="A11" s="65" t="s">
        <v>58</v>
      </c>
      <c r="B11" s="66"/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6"/>
      <c r="AI11" s="66"/>
      <c r="AJ11" s="66"/>
      <c r="AK11" s="66"/>
      <c r="AL11" s="66"/>
      <c r="AM11" s="66"/>
      <c r="AN11" s="66"/>
      <c r="AO11" s="66"/>
      <c r="AP11" s="66"/>
      <c r="AQ11" s="66"/>
      <c r="AR11" s="66"/>
      <c r="AS11" s="66"/>
      <c r="AT11" s="66"/>
      <c r="AU11" s="66"/>
      <c r="AV11" s="66"/>
      <c r="AW11" s="66"/>
      <c r="AX11" s="66"/>
      <c r="AY11" s="66"/>
      <c r="AZ11" s="66"/>
      <c r="BA11" s="66"/>
      <c r="BB11" s="66"/>
      <c r="BC11" s="66"/>
      <c r="BD11" s="66"/>
      <c r="BE11" s="66"/>
      <c r="BF11" s="67"/>
    </row>
    <row r="12" spans="1:58" hidden="1" x14ac:dyDescent="0.2">
      <c r="A12" s="68" t="s">
        <v>54</v>
      </c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70"/>
      <c r="Z12" s="69" t="s">
        <v>59</v>
      </c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69"/>
      <c r="AP12" s="69"/>
      <c r="AQ12" s="69"/>
      <c r="AR12" s="69"/>
      <c r="AS12" s="69"/>
      <c r="AT12" s="69"/>
      <c r="AU12" s="69"/>
      <c r="AV12" s="69"/>
      <c r="AW12" s="69"/>
      <c r="AX12" s="70"/>
      <c r="AY12" s="68" t="s">
        <v>60</v>
      </c>
      <c r="AZ12" s="69"/>
      <c r="BA12" s="69"/>
      <c r="BB12" s="69"/>
      <c r="BC12" s="69"/>
      <c r="BD12" s="69"/>
      <c r="BE12" s="69"/>
      <c r="BF12" s="70"/>
    </row>
    <row r="13" spans="1:58" hidden="1" x14ac:dyDescent="0.2">
      <c r="A13" s="9">
        <v>0</v>
      </c>
      <c r="B13" s="9">
        <v>1</v>
      </c>
      <c r="C13" s="9">
        <v>2</v>
      </c>
      <c r="D13" s="9">
        <v>3</v>
      </c>
      <c r="E13" s="9">
        <v>4</v>
      </c>
      <c r="F13" s="9">
        <v>5</v>
      </c>
      <c r="G13" s="9">
        <v>6</v>
      </c>
      <c r="H13" s="9">
        <v>7</v>
      </c>
      <c r="I13" s="9">
        <v>8</v>
      </c>
      <c r="J13" s="9">
        <v>9</v>
      </c>
      <c r="K13" s="9">
        <v>10</v>
      </c>
      <c r="L13" s="9">
        <v>11</v>
      </c>
      <c r="M13" s="9">
        <v>12</v>
      </c>
      <c r="N13" s="9">
        <v>13</v>
      </c>
      <c r="O13" s="9">
        <v>14</v>
      </c>
      <c r="P13" s="9">
        <v>15</v>
      </c>
      <c r="Q13" s="9">
        <v>16</v>
      </c>
      <c r="R13" s="9">
        <v>17</v>
      </c>
      <c r="S13" s="9">
        <v>18</v>
      </c>
      <c r="T13" s="9">
        <v>19</v>
      </c>
      <c r="U13" s="9">
        <v>20</v>
      </c>
      <c r="V13" s="9">
        <v>21</v>
      </c>
      <c r="W13" s="9">
        <v>22</v>
      </c>
      <c r="X13" s="9">
        <v>23</v>
      </c>
      <c r="Y13" s="10">
        <v>24</v>
      </c>
      <c r="Z13" s="9">
        <v>0</v>
      </c>
      <c r="AA13" s="9">
        <v>1</v>
      </c>
      <c r="AB13" s="9">
        <v>2</v>
      </c>
      <c r="AC13" s="9">
        <v>3</v>
      </c>
      <c r="AD13" s="9">
        <v>4</v>
      </c>
      <c r="AE13" s="9">
        <v>5</v>
      </c>
      <c r="AF13" s="9">
        <v>6</v>
      </c>
      <c r="AG13" s="9">
        <v>7</v>
      </c>
      <c r="AH13" s="9">
        <v>8</v>
      </c>
      <c r="AI13" s="9">
        <v>9</v>
      </c>
      <c r="AJ13" s="9">
        <v>10</v>
      </c>
      <c r="AK13" s="9">
        <v>11</v>
      </c>
      <c r="AL13" s="9">
        <v>12</v>
      </c>
      <c r="AM13" s="9">
        <v>13</v>
      </c>
      <c r="AN13" s="9">
        <v>14</v>
      </c>
      <c r="AO13" s="9">
        <v>15</v>
      </c>
      <c r="AP13" s="9">
        <v>16</v>
      </c>
      <c r="AQ13" s="9">
        <v>17</v>
      </c>
      <c r="AR13" s="9">
        <v>18</v>
      </c>
      <c r="AS13" s="9">
        <v>19</v>
      </c>
      <c r="AT13" s="9">
        <v>20</v>
      </c>
      <c r="AU13" s="9">
        <v>21</v>
      </c>
      <c r="AV13" s="9">
        <v>22</v>
      </c>
      <c r="AW13" s="9">
        <v>23</v>
      </c>
      <c r="AX13" s="10">
        <v>24</v>
      </c>
      <c r="AY13" s="24">
        <v>0</v>
      </c>
      <c r="AZ13" s="25">
        <v>0.5</v>
      </c>
      <c r="BA13" s="25">
        <v>1</v>
      </c>
      <c r="BB13" s="25">
        <v>2</v>
      </c>
      <c r="BC13" s="25">
        <v>4</v>
      </c>
      <c r="BD13" s="25">
        <v>8</v>
      </c>
      <c r="BE13" s="25">
        <v>16</v>
      </c>
      <c r="BF13" s="26">
        <v>24</v>
      </c>
    </row>
    <row r="14" spans="1:58" hidden="1" x14ac:dyDescent="0.2">
      <c r="A14">
        <f>VLOOKUP($B$6,'RF Kinetics'!4:26,6+A13)</f>
        <v>0</v>
      </c>
      <c r="B14">
        <f>VLOOKUP($B$6,'RF Kinetics'!4:26,6+B13)</f>
        <v>0.20680280000000001</v>
      </c>
      <c r="C14">
        <f>VLOOKUP($B$6,'RF Kinetics'!4:26,6+C13)</f>
        <v>2.5066669999999998</v>
      </c>
      <c r="D14">
        <f>VLOOKUP($B$6,'RF Kinetics'!4:26,6+D13)</f>
        <v>6.4814109999999996</v>
      </c>
      <c r="E14">
        <f>VLOOKUP($B$6,'RF Kinetics'!4:26,6+E13)</f>
        <v>10.780900000000001</v>
      </c>
      <c r="F14">
        <f>VLOOKUP($B$6,'RF Kinetics'!4:26,6+F13)</f>
        <v>14.862420000000002</v>
      </c>
      <c r="G14">
        <f>VLOOKUP($B$6,'RF Kinetics'!4:26,6+G13)</f>
        <v>18.574729999999999</v>
      </c>
      <c r="H14">
        <f>VLOOKUP($B$6,'RF Kinetics'!4:26,6+H13)</f>
        <v>21.906229999999997</v>
      </c>
      <c r="I14">
        <f>VLOOKUP($B$6,'RF Kinetics'!4:26,6+I13)</f>
        <v>24.889690000000002</v>
      </c>
      <c r="J14">
        <f>VLOOKUP($B$6,'RF Kinetics'!4:26,6+J13)</f>
        <v>27.567799999999998</v>
      </c>
      <c r="K14">
        <f>VLOOKUP($B$6,'RF Kinetics'!4:26,6+K13)</f>
        <v>29.981490000000001</v>
      </c>
      <c r="L14">
        <f>VLOOKUP($B$6,'RF Kinetics'!4:26,6+L13)</f>
        <v>32.166600000000003</v>
      </c>
      <c r="M14">
        <f>VLOOKUP($B$6,'RF Kinetics'!4:26,6+M13)</f>
        <v>34.15354</v>
      </c>
      <c r="N14">
        <f>VLOOKUP($B$6,'RF Kinetics'!4:26,6+N13)</f>
        <v>35.967870000000005</v>
      </c>
      <c r="O14">
        <f>VLOOKUP($B$6,'RF Kinetics'!4:26,6+O13)</f>
        <v>37.631059999999998</v>
      </c>
      <c r="P14">
        <f>VLOOKUP($B$6,'RF Kinetics'!4:26,6+P13)</f>
        <v>39.16122</v>
      </c>
      <c r="Q14">
        <f>VLOOKUP($B$6,'RF Kinetics'!4:26,6+Q13)</f>
        <v>40.57367</v>
      </c>
      <c r="R14">
        <f>VLOOKUP($B$6,'RF Kinetics'!4:26,6+R13)</f>
        <v>41.881509999999999</v>
      </c>
      <c r="S14">
        <f>VLOOKUP($B$6,'RF Kinetics'!4:26,6+S13)</f>
        <v>43.095939999999999</v>
      </c>
      <c r="T14">
        <f>VLOOKUP($B$6,'RF Kinetics'!4:26,6+T13)</f>
        <v>44.22663</v>
      </c>
      <c r="U14">
        <f>VLOOKUP($B$6,'RF Kinetics'!4:26,6+U13)</f>
        <v>45.281950000000002</v>
      </c>
      <c r="V14">
        <f>VLOOKUP($B$6,'RF Kinetics'!4:26,6+V13)</f>
        <v>46.269210000000001</v>
      </c>
      <c r="W14">
        <f>VLOOKUP($B$6,'RF Kinetics'!4:26,6+W13)</f>
        <v>47.194789999999998</v>
      </c>
      <c r="X14">
        <f>VLOOKUP($B$6,'RF Kinetics'!4:26,6+X13)</f>
        <v>48.06429</v>
      </c>
      <c r="Y14">
        <f>VLOOKUP($B$6,'RF Kinetics'!4:26,6+Y13)</f>
        <v>48.882660000000001</v>
      </c>
      <c r="Z14">
        <f>VLOOKUP($B$6,'RF Kinetics'!4:26,31+Z13)</f>
        <v>0</v>
      </c>
      <c r="AA14">
        <f>VLOOKUP($B$6,'RF Kinetics'!4:26,31+AA13)</f>
        <v>0.25843760000000005</v>
      </c>
      <c r="AB14">
        <f>VLOOKUP($B$6,'RF Kinetics'!4:26,31+AB13)</f>
        <v>3.2665850000000005</v>
      </c>
      <c r="AC14">
        <f>VLOOKUP($B$6,'RF Kinetics'!4:26,31+AC13)</f>
        <v>8.6529800000000012</v>
      </c>
      <c r="AD14">
        <f>VLOOKUP($B$6,'RF Kinetics'!4:26,31+AD13)</f>
        <v>14.686499999999999</v>
      </c>
      <c r="AE14">
        <f>VLOOKUP($B$6,'RF Kinetics'!4:26,31+AE13)</f>
        <v>20.642029999999998</v>
      </c>
      <c r="AF14">
        <f>VLOOKUP($B$6,'RF Kinetics'!4:26,31+AF13)</f>
        <v>26.288669999999996</v>
      </c>
      <c r="AG14">
        <f>VLOOKUP($B$6,'RF Kinetics'!4:26,31+AG13)</f>
        <v>31.568370000000002</v>
      </c>
      <c r="AH14">
        <f>VLOOKUP($B$6,'RF Kinetics'!4:26,31+AH13)</f>
        <v>36.480430000000005</v>
      </c>
      <c r="AI14">
        <f>VLOOKUP($B$6,'RF Kinetics'!4:26,31+AI13)</f>
        <v>41.042210000000004</v>
      </c>
      <c r="AJ14">
        <f>VLOOKUP($B$6,'RF Kinetics'!4:26,31+AJ13)</f>
        <v>45.275919999999999</v>
      </c>
      <c r="AK14">
        <f>VLOOKUP($B$6,'RF Kinetics'!4:26,31+AK13)</f>
        <v>49.204239999999999</v>
      </c>
      <c r="AL14">
        <f>VLOOKUP($B$6,'RF Kinetics'!4:26,31+AL13)</f>
        <v>52.848910000000004</v>
      </c>
      <c r="AM14">
        <f>VLOOKUP($B$6,'RF Kinetics'!4:26,31+AM13)</f>
        <v>56.230309999999996</v>
      </c>
      <c r="AN14">
        <f>VLOOKUP($B$6,'RF Kinetics'!4:26,31+AN13)</f>
        <v>59.367460000000008</v>
      </c>
      <c r="AO14">
        <f>VLOOKUP($B$6,'RF Kinetics'!4:26,31+AO13)</f>
        <v>62.278019999999998</v>
      </c>
      <c r="AP14">
        <f>VLOOKUP($B$6,'RF Kinetics'!4:26,31+AP13)</f>
        <v>64.978349999999992</v>
      </c>
      <c r="AQ14">
        <f>VLOOKUP($B$6,'RF Kinetics'!4:26,31+AQ13)</f>
        <v>67.483680000000007</v>
      </c>
      <c r="AR14">
        <f>VLOOKUP($B$6,'RF Kinetics'!4:26,31+AR13)</f>
        <v>69.808109999999999</v>
      </c>
      <c r="AS14">
        <f>VLOOKUP($B$6,'RF Kinetics'!4:26,31+AS13)</f>
        <v>71.964709999999997</v>
      </c>
      <c r="AT14">
        <f>VLOOKUP($B$6,'RF Kinetics'!4:26,31+AT13)</f>
        <v>73.965620000000001</v>
      </c>
      <c r="AU14">
        <f>VLOOKUP($B$6,'RF Kinetics'!4:26,31+AU13)</f>
        <v>75.822109999999995</v>
      </c>
      <c r="AV14">
        <f>VLOOKUP($B$6,'RF Kinetics'!4:26,31+AV13)</f>
        <v>77.544619999999995</v>
      </c>
      <c r="AW14">
        <f>VLOOKUP($B$6,'RF Kinetics'!4:26,31+AW13)</f>
        <v>79.142830000000004</v>
      </c>
      <c r="AX14">
        <f>VLOOKUP($B$6,'RF Kinetics'!4:26,31+AX13)</f>
        <v>80.62572999999999</v>
      </c>
      <c r="AY14">
        <f>VLOOKUP($B$6,'RF Kinetics'!4:26,56+AY13)</f>
        <v>0</v>
      </c>
      <c r="AZ14">
        <f>VLOOKUP($B$6,'RF Kinetics'!4:26,57)</f>
        <v>5.69</v>
      </c>
      <c r="BA14">
        <f>VLOOKUP($B$6,'RF Kinetics'!4:26,58)</f>
        <v>17.88</v>
      </c>
      <c r="BB14">
        <f>VLOOKUP($B$6,'RF Kinetics'!4:26,59)</f>
        <v>50.15</v>
      </c>
      <c r="BC14">
        <f>VLOOKUP($B$6,'RF Kinetics'!4:26,60)</f>
        <v>58.88</v>
      </c>
      <c r="BD14">
        <f>VLOOKUP($B$6,'RF Kinetics'!4:26,61)</f>
        <v>60.74</v>
      </c>
      <c r="BE14">
        <f>VLOOKUP($B$6,'RF Kinetics'!4:26,62)</f>
        <v>61.36</v>
      </c>
      <c r="BF14">
        <f>VLOOKUP($B$6,'RF Kinetics'!4:26,63)</f>
        <v>61.69</v>
      </c>
    </row>
    <row r="15" spans="1:58" hidden="1" x14ac:dyDescent="0.2"/>
    <row r="16" spans="1:58" hidden="1" x14ac:dyDescent="0.2">
      <c r="A16" t="s">
        <v>63</v>
      </c>
    </row>
    <row r="17" spans="1:21" hidden="1" x14ac:dyDescent="0.2"/>
    <row r="18" spans="1:21" hidden="1" x14ac:dyDescent="0.2">
      <c r="A18" s="71" t="s">
        <v>63</v>
      </c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2"/>
    </row>
    <row r="19" spans="1:21" hidden="1" x14ac:dyDescent="0.2">
      <c r="A19" s="71" t="s">
        <v>54</v>
      </c>
      <c r="B19" s="71"/>
      <c r="C19" s="71"/>
      <c r="D19" s="71"/>
      <c r="E19" s="71"/>
      <c r="F19" s="71"/>
      <c r="G19" s="72"/>
      <c r="H19" s="73" t="s">
        <v>55</v>
      </c>
      <c r="I19" s="71"/>
      <c r="J19" s="71"/>
      <c r="K19" s="71"/>
      <c r="L19" s="71"/>
      <c r="M19" s="71"/>
      <c r="N19" s="72"/>
      <c r="O19" s="73" t="s">
        <v>66</v>
      </c>
      <c r="P19" s="71"/>
      <c r="Q19" s="71"/>
      <c r="R19" s="71"/>
      <c r="S19" s="71"/>
      <c r="T19" s="71"/>
      <c r="U19" s="72"/>
    </row>
    <row r="20" spans="1:21" hidden="1" x14ac:dyDescent="0.2">
      <c r="A20" s="9" t="s">
        <v>2</v>
      </c>
      <c r="B20" s="9" t="s">
        <v>3</v>
      </c>
      <c r="C20" s="9" t="s">
        <v>4</v>
      </c>
      <c r="D20" s="9" t="s">
        <v>5</v>
      </c>
      <c r="E20" s="9" t="s">
        <v>6</v>
      </c>
      <c r="F20" s="9" t="s">
        <v>7</v>
      </c>
      <c r="G20" s="10" t="s">
        <v>8</v>
      </c>
      <c r="H20" s="8" t="s">
        <v>2</v>
      </c>
      <c r="I20" s="9" t="s">
        <v>3</v>
      </c>
      <c r="J20" s="9" t="s">
        <v>4</v>
      </c>
      <c r="K20" s="9" t="s">
        <v>5</v>
      </c>
      <c r="L20" s="9" t="s">
        <v>6</v>
      </c>
      <c r="M20" s="9" t="s">
        <v>7</v>
      </c>
      <c r="N20" s="10" t="s">
        <v>8</v>
      </c>
      <c r="O20" s="9" t="s">
        <v>2</v>
      </c>
      <c r="P20" s="9" t="s">
        <v>3</v>
      </c>
      <c r="Q20" s="9" t="s">
        <v>4</v>
      </c>
      <c r="R20" s="9" t="s">
        <v>5</v>
      </c>
      <c r="S20" s="9" t="s">
        <v>6</v>
      </c>
      <c r="T20" s="9" t="s">
        <v>7</v>
      </c>
      <c r="U20" s="10" t="s">
        <v>52</v>
      </c>
    </row>
    <row r="21" spans="1:21" hidden="1" x14ac:dyDescent="0.2">
      <c r="A21">
        <f>VLOOKUP($B$5,'Cutaneous Distribution'!4:26,6+A13)</f>
        <v>17</v>
      </c>
      <c r="B21">
        <f>VLOOKUP($B$5,'Cutaneous Distribution'!4:26,6+B13)</f>
        <v>21</v>
      </c>
      <c r="C21">
        <f>VLOOKUP($B$5,'Cutaneous Distribution'!4:26,6+C13)</f>
        <v>12</v>
      </c>
      <c r="D21">
        <f>VLOOKUP($B$5,'Cutaneous Distribution'!4:26,6+D13)</f>
        <v>0</v>
      </c>
      <c r="E21">
        <f>VLOOKUP($B$5,'Cutaneous Distribution'!4:26,6+E13)</f>
        <v>1</v>
      </c>
      <c r="F21">
        <f>VLOOKUP($B$5,'Cutaneous Distribution'!4:26,6+F13)</f>
        <v>49</v>
      </c>
      <c r="G21">
        <f>VLOOKUP($B$5,'Cutaneous Distribution'!4:26,6+G13)</f>
        <v>50</v>
      </c>
      <c r="H21">
        <f>VLOOKUP($B$5,'Cutaneous Distribution'!4:26,6+H13)</f>
        <v>0</v>
      </c>
      <c r="I21">
        <f>VLOOKUP($B$5,'Cutaneous Distribution'!4:26,6+I13)</f>
        <v>11</v>
      </c>
      <c r="J21">
        <f>VLOOKUP($B$5,'Cutaneous Distribution'!4:26,6+J13)</f>
        <v>7</v>
      </c>
      <c r="K21">
        <f>VLOOKUP($B$5,'Cutaneous Distribution'!4:26,6+K13)</f>
        <v>0</v>
      </c>
      <c r="L21">
        <f>VLOOKUP($B$5,'Cutaneous Distribution'!4:26,6+L13)</f>
        <v>0</v>
      </c>
      <c r="M21">
        <f>VLOOKUP($B$5,'Cutaneous Distribution'!4:26,6+M13)</f>
        <v>81</v>
      </c>
      <c r="N21">
        <f>VLOOKUP($B$5,'Cutaneous Distribution'!4:26,6+N13)</f>
        <v>81</v>
      </c>
      <c r="O21">
        <f>VLOOKUP($B$5,'Cutaneous Distribution'!4:26,6+O13)</f>
        <v>21.050000000000011</v>
      </c>
      <c r="P21">
        <f>VLOOKUP($B$5,'Cutaneous Distribution'!4:26,6+P13)</f>
        <v>16</v>
      </c>
      <c r="Q21">
        <f>VLOOKUP($B$5,'Cutaneous Distribution'!4:26,6+Q13)</f>
        <v>0.93</v>
      </c>
      <c r="R21">
        <f>VLOOKUP($B$5,'Cutaneous Distribution'!4:26,6+R13)</f>
        <v>0.27</v>
      </c>
      <c r="S21">
        <f>VLOOKUP($B$5,'Cutaneous Distribution'!4:26,6+S13)</f>
        <v>0.06</v>
      </c>
      <c r="T21">
        <f>VLOOKUP($B$5,'Cutaneous Distribution'!4:26,6+T13)</f>
        <v>61.69</v>
      </c>
      <c r="U21">
        <f>VLOOKUP($B$5,'Cutaneous Distribution'!4:26,6+U13)</f>
        <v>62.019999999999996</v>
      </c>
    </row>
    <row r="23" spans="1:21" x14ac:dyDescent="0.2">
      <c r="A23" t="s">
        <v>64</v>
      </c>
    </row>
    <row r="24" spans="1:21" x14ac:dyDescent="0.2">
      <c r="A24" t="s">
        <v>0</v>
      </c>
      <c r="B24" t="str">
        <f>B5</f>
        <v>Dimethyl phthalate</v>
      </c>
    </row>
    <row r="25" spans="1:21" x14ac:dyDescent="0.2">
      <c r="A25" t="s">
        <v>62</v>
      </c>
      <c r="B25" t="str">
        <f>VLOOKUP($B$5,'Cutaneous Distribution'!4:26,2)</f>
        <v>131-11-3</v>
      </c>
    </row>
    <row r="26" spans="1:21" x14ac:dyDescent="0.2">
      <c r="A26" t="s">
        <v>56</v>
      </c>
      <c r="B26">
        <f>VLOOKUP($B$5,'Cutaneous Distribution'!4:26,3)</f>
        <v>194.18600000000001</v>
      </c>
      <c r="C26" t="s">
        <v>136</v>
      </c>
    </row>
    <row r="27" spans="1:21" x14ac:dyDescent="0.2">
      <c r="A27" t="s">
        <v>57</v>
      </c>
      <c r="B27">
        <f>VLOOKUP($B$5,'Cutaneous Distribution'!4:26,4)</f>
        <v>1.58409</v>
      </c>
    </row>
    <row r="28" spans="1:21" x14ac:dyDescent="0.2">
      <c r="A28" t="s">
        <v>53</v>
      </c>
      <c r="B28">
        <f>VLOOKUP($B$5,'Cutaneous Distribution'!4:26,5)</f>
        <v>0.41099999999999998</v>
      </c>
      <c r="C28" t="s">
        <v>135</v>
      </c>
    </row>
    <row r="43" spans="1:3" x14ac:dyDescent="0.2">
      <c r="A43" t="s">
        <v>58</v>
      </c>
    </row>
    <row r="44" spans="1:3" x14ac:dyDescent="0.2">
      <c r="A44" t="s">
        <v>0</v>
      </c>
      <c r="B44" t="str">
        <f>B6</f>
        <v>Dimethyl phthalate</v>
      </c>
    </row>
    <row r="45" spans="1:3" x14ac:dyDescent="0.2">
      <c r="A45" t="s">
        <v>62</v>
      </c>
      <c r="B45" t="str">
        <f>VLOOKUP($B$6,'RF Kinetics'!4:26,2)</f>
        <v>131-11-3</v>
      </c>
    </row>
    <row r="46" spans="1:3" x14ac:dyDescent="0.2">
      <c r="A46" t="s">
        <v>56</v>
      </c>
      <c r="B46">
        <f>VLOOKUP($B$6,'RF Kinetics'!4:26,3)</f>
        <v>194.18600000000001</v>
      </c>
      <c r="C46" t="s">
        <v>136</v>
      </c>
    </row>
    <row r="47" spans="1:3" x14ac:dyDescent="0.2">
      <c r="A47" t="s">
        <v>57</v>
      </c>
      <c r="B47">
        <f>VLOOKUP($B$6,'RF Kinetics'!4:26,4)</f>
        <v>1.58409</v>
      </c>
    </row>
    <row r="48" spans="1:3" x14ac:dyDescent="0.2">
      <c r="A48" t="s">
        <v>53</v>
      </c>
      <c r="B48">
        <f>VLOOKUP($B$6,'RF Kinetics'!4:26,5)</f>
        <v>0.41099999999999998</v>
      </c>
      <c r="C48" t="s">
        <v>135</v>
      </c>
    </row>
  </sheetData>
  <mergeCells count="8">
    <mergeCell ref="A11:BF11"/>
    <mergeCell ref="A12:Y12"/>
    <mergeCell ref="Z12:AX12"/>
    <mergeCell ref="AY12:BF12"/>
    <mergeCell ref="A19:G19"/>
    <mergeCell ref="H19:N19"/>
    <mergeCell ref="O19:U19"/>
    <mergeCell ref="A18:U18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3B9281C5-1AC5-994D-BFBC-86747F0C6D01}">
          <x14:formula1>
            <xm:f>'Cutaneous Distribution'!$A$4:$A$26</xm:f>
          </x14:formula1>
          <xm:sqref>B5</xm:sqref>
        </x14:dataValidation>
        <x14:dataValidation type="list" allowBlank="1" showInputMessage="1" showErrorMessage="1" xr:uid="{AEF1C7F4-6CA3-AE4D-B1F7-EE2A25513238}">
          <x14:formula1>
            <xm:f>'RF Kinetics'!$A$4:$A$26</xm:f>
          </x14:formula1>
          <xm:sqref>B6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345A0-0FF3-F545-9133-ED03CA076D4D}">
  <dimension ref="A1:Z50"/>
  <sheetViews>
    <sheetView workbookViewId="0">
      <selection activeCell="AB1" sqref="AB1:AD1048576"/>
    </sheetView>
  </sheetViews>
  <sheetFormatPr baseColWidth="10" defaultColWidth="11.1640625" defaultRowHeight="16" x14ac:dyDescent="0.2"/>
  <cols>
    <col min="1" max="1" width="15.1640625" customWidth="1"/>
    <col min="5" max="5" width="17.83203125" customWidth="1"/>
    <col min="19" max="19" width="15.6640625" customWidth="1"/>
    <col min="26" max="26" width="14.6640625" customWidth="1"/>
  </cols>
  <sheetData>
    <row r="1" spans="1:26" ht="1" customHeight="1" x14ac:dyDescent="0.2">
      <c r="A1" s="74" t="s">
        <v>0</v>
      </c>
      <c r="B1" s="77" t="s">
        <v>1</v>
      </c>
      <c r="C1" s="77" t="s">
        <v>137</v>
      </c>
      <c r="D1" s="77" t="s">
        <v>57</v>
      </c>
      <c r="E1" s="80" t="s">
        <v>138</v>
      </c>
      <c r="F1" s="6"/>
      <c r="G1" s="6"/>
      <c r="H1" s="6"/>
      <c r="I1" s="6"/>
      <c r="J1" s="6"/>
      <c r="K1" s="6"/>
      <c r="L1" s="1"/>
      <c r="M1" s="6"/>
      <c r="N1" s="6"/>
      <c r="O1" s="6"/>
      <c r="P1" s="6"/>
      <c r="Q1" s="6"/>
      <c r="R1" s="6"/>
      <c r="S1" s="1"/>
      <c r="T1" s="6"/>
      <c r="U1" s="6"/>
      <c r="V1" s="6"/>
      <c r="W1" s="6"/>
      <c r="X1" s="6"/>
      <c r="Y1" s="6"/>
      <c r="Z1" s="1"/>
    </row>
    <row r="2" spans="1:26" ht="30" customHeight="1" x14ac:dyDescent="0.2">
      <c r="A2" s="75"/>
      <c r="B2" s="78"/>
      <c r="C2" s="78"/>
      <c r="D2" s="78"/>
      <c r="E2" s="81"/>
      <c r="F2" s="71" t="s">
        <v>106</v>
      </c>
      <c r="G2" s="71"/>
      <c r="H2" s="71"/>
      <c r="I2" s="71"/>
      <c r="J2" s="71"/>
      <c r="K2" s="71"/>
      <c r="L2" s="72"/>
      <c r="M2" s="73" t="s">
        <v>107</v>
      </c>
      <c r="N2" s="71"/>
      <c r="O2" s="71"/>
      <c r="P2" s="71"/>
      <c r="Q2" s="71"/>
      <c r="R2" s="71"/>
      <c r="S2" s="72"/>
      <c r="T2" s="73" t="s">
        <v>108</v>
      </c>
      <c r="U2" s="71"/>
      <c r="V2" s="71"/>
      <c r="W2" s="71"/>
      <c r="X2" s="71"/>
      <c r="Y2" s="71"/>
      <c r="Z2" s="72"/>
    </row>
    <row r="3" spans="1:26" x14ac:dyDescent="0.2">
      <c r="A3" s="76"/>
      <c r="B3" s="79"/>
      <c r="C3" s="79"/>
      <c r="D3" s="79"/>
      <c r="E3" s="82"/>
      <c r="F3" s="9" t="s">
        <v>2</v>
      </c>
      <c r="G3" s="9" t="s">
        <v>3</v>
      </c>
      <c r="H3" s="9" t="s">
        <v>4</v>
      </c>
      <c r="I3" s="9" t="s">
        <v>5</v>
      </c>
      <c r="J3" s="9" t="s">
        <v>6</v>
      </c>
      <c r="K3" s="9" t="s">
        <v>7</v>
      </c>
      <c r="L3" s="10" t="s">
        <v>8</v>
      </c>
      <c r="M3" s="8" t="s">
        <v>2</v>
      </c>
      <c r="N3" s="9" t="s">
        <v>3</v>
      </c>
      <c r="O3" s="9" t="s">
        <v>4</v>
      </c>
      <c r="P3" s="9" t="s">
        <v>5</v>
      </c>
      <c r="Q3" s="9" t="s">
        <v>6</v>
      </c>
      <c r="R3" s="9" t="s">
        <v>7</v>
      </c>
      <c r="S3" s="10" t="s">
        <v>8</v>
      </c>
      <c r="T3" s="9" t="s">
        <v>2</v>
      </c>
      <c r="U3" s="9" t="s">
        <v>3</v>
      </c>
      <c r="V3" s="9" t="s">
        <v>4</v>
      </c>
      <c r="W3" s="9" t="s">
        <v>5</v>
      </c>
      <c r="X3" s="9" t="s">
        <v>6</v>
      </c>
      <c r="Y3" s="9" t="s">
        <v>7</v>
      </c>
      <c r="Z3" s="10" t="s">
        <v>52</v>
      </c>
    </row>
    <row r="4" spans="1:26" ht="17" x14ac:dyDescent="0.2">
      <c r="A4" s="13" t="s">
        <v>9</v>
      </c>
      <c r="B4" s="15" t="s">
        <v>10</v>
      </c>
      <c r="C4" s="30">
        <v>109.128</v>
      </c>
      <c r="D4" s="30">
        <v>0.62071100000000001</v>
      </c>
      <c r="E4" s="12">
        <v>1.1299999999999999E-2</v>
      </c>
      <c r="F4" s="7">
        <v>1</v>
      </c>
      <c r="G4" s="3">
        <v>37</v>
      </c>
      <c r="H4" s="3">
        <v>8</v>
      </c>
      <c r="I4" s="3">
        <v>0</v>
      </c>
      <c r="J4" s="3">
        <v>0</v>
      </c>
      <c r="K4" s="3">
        <v>54</v>
      </c>
      <c r="L4" s="4">
        <f>I4+J4+K4</f>
        <v>54</v>
      </c>
      <c r="M4" s="2">
        <v>0</v>
      </c>
      <c r="N4" s="3">
        <v>23</v>
      </c>
      <c r="O4" s="3">
        <v>5</v>
      </c>
      <c r="P4" s="3">
        <v>0</v>
      </c>
      <c r="Q4" s="3">
        <v>0</v>
      </c>
      <c r="R4" s="7">
        <v>72</v>
      </c>
      <c r="S4" s="4">
        <f>P4+Q4+R4</f>
        <v>72</v>
      </c>
      <c r="T4" s="7">
        <v>10.070000000000007</v>
      </c>
      <c r="U4" s="3">
        <v>37.39</v>
      </c>
      <c r="V4" s="3">
        <v>3.33</v>
      </c>
      <c r="W4" s="3">
        <v>2.36</v>
      </c>
      <c r="X4" s="3">
        <v>1.05</v>
      </c>
      <c r="Y4" s="3">
        <v>45.8</v>
      </c>
      <c r="Z4" s="4">
        <f>W4+X4+Y4</f>
        <v>49.209999999999994</v>
      </c>
    </row>
    <row r="5" spans="1:26" ht="17" x14ac:dyDescent="0.2">
      <c r="A5" s="17" t="s">
        <v>11</v>
      </c>
      <c r="B5" s="16" t="s">
        <v>12</v>
      </c>
      <c r="C5" s="30">
        <v>117.151</v>
      </c>
      <c r="D5" s="30">
        <v>1.74481</v>
      </c>
      <c r="E5" s="23">
        <v>41.72</v>
      </c>
      <c r="F5" s="7">
        <v>82</v>
      </c>
      <c r="G5" s="3">
        <v>1</v>
      </c>
      <c r="H5" s="3">
        <v>1</v>
      </c>
      <c r="I5" s="3">
        <v>0</v>
      </c>
      <c r="J5" s="3">
        <v>0</v>
      </c>
      <c r="K5" s="3">
        <v>16</v>
      </c>
      <c r="L5" s="4">
        <f t="shared" ref="L5:L26" si="0">I5+J5+K5</f>
        <v>16</v>
      </c>
      <c r="M5" s="2">
        <v>0</v>
      </c>
      <c r="N5" s="3">
        <v>0</v>
      </c>
      <c r="O5" s="3">
        <v>0</v>
      </c>
      <c r="P5" s="3">
        <v>0</v>
      </c>
      <c r="Q5" s="3">
        <v>0</v>
      </c>
      <c r="R5" s="7">
        <v>99</v>
      </c>
      <c r="S5" s="4">
        <f t="shared" ref="S5:S25" si="1">P5+Q5+R5</f>
        <v>99</v>
      </c>
      <c r="T5" s="7">
        <v>80.41</v>
      </c>
      <c r="U5" s="3">
        <v>2.2599999999999998</v>
      </c>
      <c r="V5" s="3">
        <v>0.04</v>
      </c>
      <c r="W5" s="3">
        <v>0.03</v>
      </c>
      <c r="X5" s="3">
        <v>0.01</v>
      </c>
      <c r="Y5" s="3">
        <v>17.25</v>
      </c>
      <c r="Z5" s="4">
        <f t="shared" ref="Z5:Z26" si="2">W5+X5+Y5</f>
        <v>17.29</v>
      </c>
    </row>
    <row r="6" spans="1:26" ht="17" x14ac:dyDescent="0.2">
      <c r="A6" s="13" t="s">
        <v>13</v>
      </c>
      <c r="B6" s="15" t="s">
        <v>14</v>
      </c>
      <c r="C6" s="30">
        <v>120.151</v>
      </c>
      <c r="D6" s="30">
        <v>1.5825</v>
      </c>
      <c r="E6" s="12">
        <v>52.9</v>
      </c>
      <c r="F6" s="7">
        <v>68</v>
      </c>
      <c r="G6" s="3">
        <v>3</v>
      </c>
      <c r="H6" s="3">
        <v>2</v>
      </c>
      <c r="I6" s="3">
        <v>0</v>
      </c>
      <c r="J6" s="3">
        <v>0</v>
      </c>
      <c r="K6" s="3">
        <v>26</v>
      </c>
      <c r="L6" s="4">
        <f t="shared" si="0"/>
        <v>26</v>
      </c>
      <c r="M6" s="2">
        <v>0</v>
      </c>
      <c r="N6" s="3">
        <v>0.2</v>
      </c>
      <c r="O6" s="3">
        <v>0.16</v>
      </c>
      <c r="P6" s="3">
        <v>7.0999999999999994E-2</v>
      </c>
      <c r="Q6" s="3">
        <v>0.27</v>
      </c>
      <c r="R6" s="7">
        <v>99.3</v>
      </c>
      <c r="S6" s="4">
        <f t="shared" si="1"/>
        <v>99.640999999999991</v>
      </c>
      <c r="T6" s="7">
        <v>84.07</v>
      </c>
      <c r="U6" s="3">
        <v>1.95</v>
      </c>
      <c r="V6" s="3">
        <v>0.11</v>
      </c>
      <c r="W6" s="3">
        <v>0.06</v>
      </c>
      <c r="X6" s="3">
        <v>0</v>
      </c>
      <c r="Y6" s="3">
        <v>13.81</v>
      </c>
      <c r="Z6" s="4">
        <f t="shared" si="2"/>
        <v>13.870000000000001</v>
      </c>
    </row>
    <row r="7" spans="1:26" ht="34" x14ac:dyDescent="0.2">
      <c r="A7" s="13" t="s">
        <v>15</v>
      </c>
      <c r="B7" s="15" t="s">
        <v>16</v>
      </c>
      <c r="C7" s="30">
        <v>182.22200000000001</v>
      </c>
      <c r="D7" s="30">
        <v>3.1814100000000001</v>
      </c>
      <c r="E7" s="12">
        <v>0.25700000000000001</v>
      </c>
      <c r="F7" s="7">
        <v>67</v>
      </c>
      <c r="G7" s="3">
        <v>30</v>
      </c>
      <c r="H7" s="3">
        <v>0</v>
      </c>
      <c r="I7" s="3">
        <v>0</v>
      </c>
      <c r="J7" s="3">
        <v>0</v>
      </c>
      <c r="K7" s="3">
        <v>2</v>
      </c>
      <c r="L7" s="4">
        <f t="shared" si="0"/>
        <v>2</v>
      </c>
      <c r="M7" s="2">
        <v>0</v>
      </c>
      <c r="N7" s="3">
        <v>92</v>
      </c>
      <c r="O7" s="3">
        <v>1</v>
      </c>
      <c r="P7" s="3">
        <v>0</v>
      </c>
      <c r="Q7" s="3">
        <v>1</v>
      </c>
      <c r="R7" s="7">
        <v>6</v>
      </c>
      <c r="S7" s="4">
        <f t="shared" si="1"/>
        <v>7</v>
      </c>
      <c r="T7" s="7">
        <v>53.43</v>
      </c>
      <c r="U7" s="3">
        <v>21.17</v>
      </c>
      <c r="V7" s="3">
        <v>0.75</v>
      </c>
      <c r="W7" s="3">
        <v>0.18</v>
      </c>
      <c r="X7" s="3">
        <v>0.39</v>
      </c>
      <c r="Y7" s="3">
        <v>24.08</v>
      </c>
      <c r="Z7" s="4">
        <f t="shared" si="2"/>
        <v>24.65</v>
      </c>
    </row>
    <row r="8" spans="1:26" ht="34" x14ac:dyDescent="0.2">
      <c r="A8" s="13" t="s">
        <v>17</v>
      </c>
      <c r="B8" s="15" t="s">
        <v>16</v>
      </c>
      <c r="C8" s="30">
        <v>182.22200000000001</v>
      </c>
      <c r="D8" s="30">
        <v>3.1814100000000001</v>
      </c>
      <c r="E8" s="12">
        <v>0.25700000000000001</v>
      </c>
      <c r="F8" s="7">
        <v>2</v>
      </c>
      <c r="G8" s="3">
        <v>4</v>
      </c>
      <c r="H8" s="3">
        <v>10</v>
      </c>
      <c r="I8" s="3">
        <v>2</v>
      </c>
      <c r="J8" s="3">
        <v>6</v>
      </c>
      <c r="K8" s="3">
        <v>77</v>
      </c>
      <c r="L8" s="4">
        <f t="shared" si="0"/>
        <v>85</v>
      </c>
      <c r="M8" s="2">
        <v>0</v>
      </c>
      <c r="N8" s="3">
        <v>0.08</v>
      </c>
      <c r="O8" s="3">
        <v>0.36</v>
      </c>
      <c r="P8" s="3">
        <v>0.34</v>
      </c>
      <c r="Q8" s="3">
        <v>1.3</v>
      </c>
      <c r="R8" s="7">
        <v>97.9</v>
      </c>
      <c r="S8" s="4">
        <f t="shared" si="1"/>
        <v>99.54</v>
      </c>
      <c r="T8" s="7">
        <v>26.850000000000009</v>
      </c>
      <c r="U8" s="3">
        <v>4.4000000000000004</v>
      </c>
      <c r="V8" s="3">
        <v>0.25</v>
      </c>
      <c r="W8" s="3">
        <v>0.05</v>
      </c>
      <c r="X8" s="3">
        <v>7.0000000000000007E-2</v>
      </c>
      <c r="Y8" s="3">
        <v>68.38</v>
      </c>
      <c r="Z8" s="4">
        <f t="shared" si="2"/>
        <v>68.5</v>
      </c>
    </row>
    <row r="9" spans="1:26" ht="34" x14ac:dyDescent="0.2">
      <c r="A9" s="13" t="s">
        <v>18</v>
      </c>
      <c r="B9" s="15" t="s">
        <v>19</v>
      </c>
      <c r="C9" s="30">
        <v>146.18899999999999</v>
      </c>
      <c r="D9" s="30">
        <v>2.07064</v>
      </c>
      <c r="E9" s="12">
        <v>1.65</v>
      </c>
      <c r="F9" s="7">
        <v>10</v>
      </c>
      <c r="G9" s="3">
        <v>7</v>
      </c>
      <c r="H9" s="3">
        <v>7</v>
      </c>
      <c r="I9" s="3">
        <v>1</v>
      </c>
      <c r="J9" s="3">
        <v>2</v>
      </c>
      <c r="K9" s="3">
        <v>73</v>
      </c>
      <c r="L9" s="4">
        <f t="shared" si="0"/>
        <v>76</v>
      </c>
      <c r="M9" s="2">
        <v>0</v>
      </c>
      <c r="N9" s="3">
        <v>0</v>
      </c>
      <c r="O9" s="3">
        <v>0</v>
      </c>
      <c r="P9" s="3">
        <v>0</v>
      </c>
      <c r="Q9" s="3">
        <v>0</v>
      </c>
      <c r="R9" s="7">
        <v>99</v>
      </c>
      <c r="S9" s="4">
        <f t="shared" si="1"/>
        <v>99</v>
      </c>
      <c r="T9" s="7">
        <v>19.740000000000009</v>
      </c>
      <c r="U9" s="3">
        <v>6.44</v>
      </c>
      <c r="V9" s="3">
        <v>1.45</v>
      </c>
      <c r="W9" s="3">
        <v>1.48</v>
      </c>
      <c r="X9" s="3">
        <v>0.62</v>
      </c>
      <c r="Y9" s="3">
        <v>70.27</v>
      </c>
      <c r="Z9" s="4">
        <f t="shared" si="2"/>
        <v>72.36999999999999</v>
      </c>
    </row>
    <row r="10" spans="1:26" ht="17" x14ac:dyDescent="0.2">
      <c r="A10" s="13" t="s">
        <v>20</v>
      </c>
      <c r="B10" s="15" t="s">
        <v>21</v>
      </c>
      <c r="C10" s="30">
        <v>172.18</v>
      </c>
      <c r="D10" s="30">
        <v>0.81948100000000001</v>
      </c>
      <c r="E10" s="12">
        <v>14</v>
      </c>
      <c r="F10" s="7">
        <v>87.1</v>
      </c>
      <c r="G10" s="3">
        <v>12.9</v>
      </c>
      <c r="H10" s="3">
        <v>2.79E-6</v>
      </c>
      <c r="I10" s="3">
        <v>6.4200000000000006E-8</v>
      </c>
      <c r="J10" s="3">
        <v>1.5300000000000001E-7</v>
      </c>
      <c r="K10" s="3">
        <v>1.4100000000000001E-5</v>
      </c>
      <c r="L10" s="4">
        <f t="shared" si="0"/>
        <v>1.4317200000000001E-5</v>
      </c>
      <c r="M10" s="2">
        <v>0</v>
      </c>
      <c r="N10" s="3">
        <v>10</v>
      </c>
      <c r="O10" s="3">
        <v>5</v>
      </c>
      <c r="P10" s="3">
        <v>0</v>
      </c>
      <c r="Q10" s="3">
        <v>0</v>
      </c>
      <c r="R10" s="7">
        <v>85</v>
      </c>
      <c r="S10" s="4">
        <f t="shared" si="1"/>
        <v>85</v>
      </c>
      <c r="T10" s="7">
        <v>58.239999999999995</v>
      </c>
      <c r="U10" s="3">
        <v>12.97</v>
      </c>
      <c r="V10" s="3">
        <v>1.08</v>
      </c>
      <c r="W10" s="3">
        <v>0.73</v>
      </c>
      <c r="X10" s="3">
        <v>0.2</v>
      </c>
      <c r="Y10" s="3">
        <v>26.78</v>
      </c>
      <c r="Z10" s="4">
        <f t="shared" si="2"/>
        <v>27.71</v>
      </c>
    </row>
    <row r="11" spans="1:26" ht="34" x14ac:dyDescent="0.2">
      <c r="A11" s="13" t="s">
        <v>22</v>
      </c>
      <c r="B11" s="15" t="s">
        <v>23</v>
      </c>
      <c r="C11" s="30">
        <v>144.126</v>
      </c>
      <c r="D11">
        <v>0.74</v>
      </c>
      <c r="E11" s="12">
        <v>40</v>
      </c>
      <c r="F11" s="7">
        <v>99.2</v>
      </c>
      <c r="G11" s="3">
        <v>7.4999999999999997E-3</v>
      </c>
      <c r="H11" s="3">
        <v>5.0499999999999997E-13</v>
      </c>
      <c r="I11" s="3">
        <v>4.1999999999999998E-14</v>
      </c>
      <c r="J11" s="3">
        <v>1.06E-13</v>
      </c>
      <c r="K11" s="3">
        <v>2.7700000000000001E-12</v>
      </c>
      <c r="L11" s="4">
        <f t="shared" si="0"/>
        <v>2.9180000000000003E-12</v>
      </c>
      <c r="M11" s="2">
        <v>0</v>
      </c>
      <c r="N11" s="3">
        <v>17</v>
      </c>
      <c r="O11" s="3">
        <v>6</v>
      </c>
      <c r="P11" s="3">
        <v>1</v>
      </c>
      <c r="Q11" s="3">
        <v>2</v>
      </c>
      <c r="R11" s="7">
        <v>75</v>
      </c>
      <c r="S11" s="4">
        <f t="shared" si="1"/>
        <v>78</v>
      </c>
      <c r="T11" s="7">
        <v>75.91</v>
      </c>
      <c r="U11" s="3">
        <v>4.6500000000000004</v>
      </c>
      <c r="V11" s="3">
        <v>0.62</v>
      </c>
      <c r="W11" s="3">
        <v>0.52</v>
      </c>
      <c r="X11" s="3">
        <v>0.25</v>
      </c>
      <c r="Y11" s="3">
        <v>18.05</v>
      </c>
      <c r="Z11" s="4">
        <f t="shared" si="2"/>
        <v>18.82</v>
      </c>
    </row>
    <row r="12" spans="1:26" ht="34" x14ac:dyDescent="0.2">
      <c r="A12" s="13" t="s">
        <v>24</v>
      </c>
      <c r="B12" s="15" t="s">
        <v>25</v>
      </c>
      <c r="C12" s="30">
        <v>194.18600000000001</v>
      </c>
      <c r="D12" s="30">
        <v>1.58409</v>
      </c>
      <c r="E12" s="12">
        <v>0.41099999999999998</v>
      </c>
      <c r="F12" s="7">
        <v>17</v>
      </c>
      <c r="G12" s="3">
        <v>21</v>
      </c>
      <c r="H12" s="3">
        <v>12</v>
      </c>
      <c r="I12" s="3">
        <v>0</v>
      </c>
      <c r="J12" s="3">
        <v>1</v>
      </c>
      <c r="K12" s="3">
        <v>49</v>
      </c>
      <c r="L12" s="4">
        <f t="shared" si="0"/>
        <v>50</v>
      </c>
      <c r="M12" s="2">
        <v>0</v>
      </c>
      <c r="N12" s="3">
        <v>11</v>
      </c>
      <c r="O12" s="3">
        <v>7</v>
      </c>
      <c r="P12" s="3">
        <v>0</v>
      </c>
      <c r="Q12" s="3">
        <v>0</v>
      </c>
      <c r="R12" s="7">
        <v>81</v>
      </c>
      <c r="S12" s="4">
        <f t="shared" si="1"/>
        <v>81</v>
      </c>
      <c r="T12" s="7">
        <v>21.050000000000011</v>
      </c>
      <c r="U12" s="3">
        <v>16</v>
      </c>
      <c r="V12" s="3">
        <v>0.93</v>
      </c>
      <c r="W12" s="3">
        <v>0.27</v>
      </c>
      <c r="X12" s="3">
        <v>0.06</v>
      </c>
      <c r="Y12" s="3">
        <v>61.69</v>
      </c>
      <c r="Z12" s="4">
        <f t="shared" si="2"/>
        <v>62.019999999999996</v>
      </c>
    </row>
    <row r="13" spans="1:26" ht="34" x14ac:dyDescent="0.2">
      <c r="A13" s="13" t="s">
        <v>26</v>
      </c>
      <c r="B13" s="15" t="s">
        <v>27</v>
      </c>
      <c r="C13" s="30">
        <v>184.279</v>
      </c>
      <c r="D13" s="30">
        <v>4.1987199999999998</v>
      </c>
      <c r="E13" s="12">
        <v>23.7</v>
      </c>
      <c r="F13" s="7">
        <v>67</v>
      </c>
      <c r="G13" s="3">
        <v>2</v>
      </c>
      <c r="H13" s="3">
        <v>4</v>
      </c>
      <c r="I13" s="3">
        <v>2</v>
      </c>
      <c r="J13" s="3">
        <v>4</v>
      </c>
      <c r="K13" s="3">
        <v>21</v>
      </c>
      <c r="L13" s="4">
        <f t="shared" si="0"/>
        <v>27</v>
      </c>
      <c r="M13" s="2">
        <v>0</v>
      </c>
      <c r="N13" s="3">
        <v>0</v>
      </c>
      <c r="O13" s="3">
        <v>1</v>
      </c>
      <c r="P13" s="3">
        <v>1</v>
      </c>
      <c r="Q13" s="3">
        <v>4</v>
      </c>
      <c r="R13" s="7">
        <v>94</v>
      </c>
      <c r="S13" s="4">
        <f t="shared" si="1"/>
        <v>99</v>
      </c>
      <c r="T13" s="7">
        <v>70.33</v>
      </c>
      <c r="U13" s="3">
        <v>25.23</v>
      </c>
      <c r="V13" s="3">
        <v>1.02</v>
      </c>
      <c r="W13" s="3">
        <v>0.28999999999999998</v>
      </c>
      <c r="X13" s="3">
        <v>0.09</v>
      </c>
      <c r="Y13" s="3">
        <v>3.04</v>
      </c>
      <c r="Z13" s="4">
        <f t="shared" si="2"/>
        <v>3.42</v>
      </c>
    </row>
    <row r="14" spans="1:26" ht="17" x14ac:dyDescent="0.2">
      <c r="A14" s="13" t="s">
        <v>28</v>
      </c>
      <c r="B14" s="15" t="s">
        <v>29</v>
      </c>
      <c r="C14" s="30">
        <v>164.20400000000001</v>
      </c>
      <c r="D14" s="30">
        <v>2.2724199999999999</v>
      </c>
      <c r="E14" s="12">
        <v>3.02</v>
      </c>
      <c r="F14" s="7">
        <v>11</v>
      </c>
      <c r="G14" s="3">
        <v>8</v>
      </c>
      <c r="H14" s="3">
        <v>8</v>
      </c>
      <c r="I14" s="3">
        <v>1</v>
      </c>
      <c r="J14" s="3">
        <v>2</v>
      </c>
      <c r="K14" s="3">
        <v>71</v>
      </c>
      <c r="L14" s="4">
        <f t="shared" si="0"/>
        <v>74</v>
      </c>
      <c r="M14" s="2">
        <v>0</v>
      </c>
      <c r="N14" s="3">
        <v>0</v>
      </c>
      <c r="O14" s="3">
        <v>0</v>
      </c>
      <c r="P14" s="3">
        <v>0</v>
      </c>
      <c r="Q14" s="3">
        <v>0</v>
      </c>
      <c r="R14" s="7">
        <v>99</v>
      </c>
      <c r="S14" s="4">
        <f t="shared" si="1"/>
        <v>99</v>
      </c>
      <c r="T14" s="7">
        <v>35.679999999999993</v>
      </c>
      <c r="U14" s="3">
        <v>4.7300000000000004</v>
      </c>
      <c r="V14" s="3">
        <v>0.79</v>
      </c>
      <c r="W14" s="3">
        <v>0.09</v>
      </c>
      <c r="X14" s="3">
        <v>7.0000000000000007E-2</v>
      </c>
      <c r="Y14" s="3">
        <v>58.64</v>
      </c>
      <c r="Z14" s="4">
        <f t="shared" si="2"/>
        <v>58.8</v>
      </c>
    </row>
    <row r="15" spans="1:26" ht="34" x14ac:dyDescent="0.2">
      <c r="A15" s="13" t="s">
        <v>30</v>
      </c>
      <c r="B15" s="15" t="s">
        <v>31</v>
      </c>
      <c r="C15" s="30">
        <v>154.25299999999999</v>
      </c>
      <c r="D15" s="30">
        <v>3.5582799999999999</v>
      </c>
      <c r="E15" s="12">
        <v>4</v>
      </c>
      <c r="F15" s="3">
        <v>91</v>
      </c>
      <c r="G15" s="3">
        <v>7.6</v>
      </c>
      <c r="H15" s="3">
        <v>8.7300000000000003E-2</v>
      </c>
      <c r="I15" s="3">
        <v>4.24E-2</v>
      </c>
      <c r="J15" s="3">
        <v>0.10199999999999999</v>
      </c>
      <c r="K15" s="3">
        <v>0.95099999999999996</v>
      </c>
      <c r="L15" s="4">
        <f t="shared" si="0"/>
        <v>1.0953999999999999</v>
      </c>
      <c r="M15" s="2">
        <v>0</v>
      </c>
      <c r="N15" s="3">
        <v>86</v>
      </c>
      <c r="O15" s="3">
        <v>1</v>
      </c>
      <c r="P15" s="3">
        <v>0</v>
      </c>
      <c r="Q15" s="3">
        <v>1</v>
      </c>
      <c r="R15" s="7">
        <v>11</v>
      </c>
      <c r="S15" s="4">
        <f t="shared" si="1"/>
        <v>12</v>
      </c>
      <c r="T15" s="7">
        <v>69.040000000000006</v>
      </c>
      <c r="U15" s="3">
        <v>26.28</v>
      </c>
      <c r="V15" s="3">
        <v>0.54</v>
      </c>
      <c r="W15" s="3">
        <v>0.09</v>
      </c>
      <c r="X15" s="3">
        <v>0.08</v>
      </c>
      <c r="Y15" s="3">
        <v>3.97</v>
      </c>
      <c r="Z15" s="4">
        <f t="shared" si="2"/>
        <v>4.1400000000000006</v>
      </c>
    </row>
    <row r="16" spans="1:26" ht="17" x14ac:dyDescent="0.2">
      <c r="A16" s="13" t="s">
        <v>32</v>
      </c>
      <c r="B16" s="15" t="s">
        <v>31</v>
      </c>
      <c r="C16" s="30">
        <v>154.25299999999999</v>
      </c>
      <c r="D16" s="30">
        <v>3.5582799999999999</v>
      </c>
      <c r="E16" s="12">
        <v>4</v>
      </c>
      <c r="F16" s="7">
        <v>33</v>
      </c>
      <c r="G16" s="3">
        <v>2</v>
      </c>
      <c r="H16" s="3">
        <v>5</v>
      </c>
      <c r="I16" s="3">
        <v>2</v>
      </c>
      <c r="J16" s="3">
        <v>4</v>
      </c>
      <c r="K16" s="3">
        <v>55</v>
      </c>
      <c r="L16" s="4">
        <f t="shared" si="0"/>
        <v>61</v>
      </c>
      <c r="M16" s="2">
        <v>0</v>
      </c>
      <c r="N16" s="3">
        <v>5.8999999999999997E-2</v>
      </c>
      <c r="O16" s="3">
        <v>0.44</v>
      </c>
      <c r="P16" s="3">
        <v>0.31</v>
      </c>
      <c r="Q16" s="3">
        <v>1.23</v>
      </c>
      <c r="R16" s="7">
        <v>98</v>
      </c>
      <c r="S16" s="4">
        <f t="shared" si="1"/>
        <v>99.54</v>
      </c>
      <c r="T16" s="7">
        <v>65.66</v>
      </c>
      <c r="U16" s="3">
        <v>5.56</v>
      </c>
      <c r="V16" s="3">
        <v>0.35</v>
      </c>
      <c r="W16" s="3">
        <v>0.17</v>
      </c>
      <c r="X16" s="3">
        <v>0.24</v>
      </c>
      <c r="Y16" s="3">
        <v>32.01</v>
      </c>
      <c r="Z16" s="4">
        <f t="shared" si="2"/>
        <v>32.419999999999995</v>
      </c>
    </row>
    <row r="17" spans="1:26" ht="17" x14ac:dyDescent="0.2">
      <c r="A17" s="13" t="s">
        <v>33</v>
      </c>
      <c r="B17" s="15" t="s">
        <v>34</v>
      </c>
      <c r="C17" s="30">
        <v>164.20400000000001</v>
      </c>
      <c r="D17" s="30">
        <v>3.0354199999999998</v>
      </c>
      <c r="E17" s="12">
        <v>1.6</v>
      </c>
      <c r="F17" s="7">
        <v>4</v>
      </c>
      <c r="G17" s="3">
        <v>3</v>
      </c>
      <c r="H17" s="3">
        <v>8</v>
      </c>
      <c r="I17" s="3">
        <v>3</v>
      </c>
      <c r="J17" s="3">
        <v>7</v>
      </c>
      <c r="K17" s="3">
        <v>76</v>
      </c>
      <c r="L17" s="4">
        <f t="shared" si="0"/>
        <v>86</v>
      </c>
      <c r="M17" s="2">
        <v>0</v>
      </c>
      <c r="N17" s="3">
        <v>7.0000000000000007E-2</v>
      </c>
      <c r="O17" s="3">
        <v>0.3</v>
      </c>
      <c r="P17" s="3">
        <v>0.4</v>
      </c>
      <c r="Q17" s="3">
        <v>1.6</v>
      </c>
      <c r="R17" s="7">
        <v>98</v>
      </c>
      <c r="S17" s="4">
        <f t="shared" si="1"/>
        <v>100</v>
      </c>
      <c r="T17" s="7">
        <v>12.75</v>
      </c>
      <c r="U17" s="3">
        <v>17.059999999999999</v>
      </c>
      <c r="V17" s="3">
        <v>1.28</v>
      </c>
      <c r="W17" s="3">
        <v>0.6</v>
      </c>
      <c r="X17" s="3">
        <v>0.49</v>
      </c>
      <c r="Y17" s="3">
        <v>67.819999999999993</v>
      </c>
      <c r="Z17" s="4">
        <f t="shared" si="2"/>
        <v>68.91</v>
      </c>
    </row>
    <row r="18" spans="1:26" ht="34" x14ac:dyDescent="0.2">
      <c r="A18" s="13" t="s">
        <v>35</v>
      </c>
      <c r="B18" s="15" t="s">
        <v>36</v>
      </c>
      <c r="C18" s="30">
        <v>110.13</v>
      </c>
      <c r="D18" s="30">
        <v>0.20263200000000001</v>
      </c>
      <c r="E18" s="12">
        <v>55.2</v>
      </c>
      <c r="F18" s="7">
        <v>87.3</v>
      </c>
      <c r="G18" s="3">
        <v>5.95</v>
      </c>
      <c r="H18" s="3">
        <v>1.01</v>
      </c>
      <c r="I18" s="3">
        <v>1.43E-2</v>
      </c>
      <c r="J18" s="3">
        <v>3.61E-2</v>
      </c>
      <c r="K18" s="3">
        <v>5.69</v>
      </c>
      <c r="L18" s="4">
        <f t="shared" si="0"/>
        <v>5.7404000000000002</v>
      </c>
      <c r="M18" s="2">
        <v>0</v>
      </c>
      <c r="N18" s="3">
        <v>38</v>
      </c>
      <c r="O18" s="3">
        <v>6</v>
      </c>
      <c r="P18" s="3">
        <v>0</v>
      </c>
      <c r="Q18" s="3">
        <v>0</v>
      </c>
      <c r="R18" s="7">
        <v>55</v>
      </c>
      <c r="S18" s="4">
        <f t="shared" si="1"/>
        <v>55</v>
      </c>
      <c r="T18" s="7">
        <v>91.95</v>
      </c>
      <c r="U18" s="3">
        <v>2.59</v>
      </c>
      <c r="V18" s="3">
        <v>1</v>
      </c>
      <c r="W18" s="3">
        <v>0.47</v>
      </c>
      <c r="X18" s="3">
        <v>0.09</v>
      </c>
      <c r="Y18" s="3">
        <v>3.9</v>
      </c>
      <c r="Z18" s="4">
        <f t="shared" si="2"/>
        <v>4.46</v>
      </c>
    </row>
    <row r="19" spans="1:26" ht="34" x14ac:dyDescent="0.2">
      <c r="A19" s="13" t="s">
        <v>37</v>
      </c>
      <c r="B19" s="15" t="s">
        <v>38</v>
      </c>
      <c r="C19" s="30">
        <v>115.15</v>
      </c>
      <c r="D19" s="30">
        <v>-9.7458900000000001E-2</v>
      </c>
      <c r="E19" s="12">
        <v>4.13</v>
      </c>
      <c r="F19" s="7">
        <v>44</v>
      </c>
      <c r="G19" s="3">
        <v>24</v>
      </c>
      <c r="H19" s="3">
        <v>5</v>
      </c>
      <c r="I19" s="3">
        <v>0</v>
      </c>
      <c r="J19" s="3">
        <v>0</v>
      </c>
      <c r="K19" s="3">
        <v>27</v>
      </c>
      <c r="L19" s="4">
        <f t="shared" si="0"/>
        <v>27</v>
      </c>
      <c r="M19" s="2">
        <v>0</v>
      </c>
      <c r="N19" s="3">
        <v>30</v>
      </c>
      <c r="O19" s="3">
        <v>6</v>
      </c>
      <c r="P19" s="3">
        <v>0</v>
      </c>
      <c r="Q19" s="3">
        <v>0</v>
      </c>
      <c r="R19" s="7">
        <v>63</v>
      </c>
      <c r="S19" s="4">
        <f t="shared" si="1"/>
        <v>63</v>
      </c>
      <c r="T19" s="7">
        <v>38.010000000000005</v>
      </c>
      <c r="U19" s="3">
        <v>6.08</v>
      </c>
      <c r="V19" s="3">
        <v>1.02</v>
      </c>
      <c r="W19" s="3">
        <v>6.11</v>
      </c>
      <c r="X19" s="3">
        <v>2.87</v>
      </c>
      <c r="Y19" s="3">
        <v>45.91</v>
      </c>
      <c r="Z19" s="4">
        <f t="shared" si="2"/>
        <v>54.89</v>
      </c>
    </row>
    <row r="20" spans="1:26" ht="17" x14ac:dyDescent="0.2">
      <c r="A20" s="13" t="s">
        <v>39</v>
      </c>
      <c r="B20" s="15" t="s">
        <v>40</v>
      </c>
      <c r="C20" s="30">
        <v>128.17400000000001</v>
      </c>
      <c r="D20" s="30">
        <v>3.2963399999999998</v>
      </c>
      <c r="E20" s="12">
        <v>11.3</v>
      </c>
      <c r="F20" s="7">
        <v>70</v>
      </c>
      <c r="G20" s="3">
        <v>0</v>
      </c>
      <c r="H20" s="3">
        <v>1</v>
      </c>
      <c r="I20" s="3">
        <v>2</v>
      </c>
      <c r="J20" s="3">
        <v>4</v>
      </c>
      <c r="K20" s="3">
        <v>22</v>
      </c>
      <c r="L20" s="4">
        <f t="shared" si="0"/>
        <v>28</v>
      </c>
      <c r="M20" s="2">
        <v>0</v>
      </c>
      <c r="N20" s="3">
        <v>6.8000000000000005E-2</v>
      </c>
      <c r="O20" s="3">
        <v>0.37</v>
      </c>
      <c r="P20" s="3">
        <v>0.01</v>
      </c>
      <c r="Q20" s="3">
        <v>3.79</v>
      </c>
      <c r="R20" s="7">
        <v>94.8</v>
      </c>
      <c r="S20" s="4">
        <f t="shared" si="1"/>
        <v>98.6</v>
      </c>
      <c r="T20" s="7">
        <v>72.7</v>
      </c>
      <c r="U20" s="3">
        <v>12.25</v>
      </c>
      <c r="V20" s="3">
        <v>0.73</v>
      </c>
      <c r="W20" s="3">
        <v>0.14000000000000001</v>
      </c>
      <c r="X20" s="3">
        <v>0.06</v>
      </c>
      <c r="Y20" s="3">
        <v>14.12</v>
      </c>
      <c r="Z20" s="4">
        <f t="shared" si="2"/>
        <v>14.319999999999999</v>
      </c>
    </row>
    <row r="21" spans="1:26" ht="17" x14ac:dyDescent="0.2">
      <c r="A21" s="13" t="s">
        <v>41</v>
      </c>
      <c r="B21" s="15" t="s">
        <v>42</v>
      </c>
      <c r="C21" s="30">
        <v>123.111</v>
      </c>
      <c r="D21" s="30">
        <v>1.8511599999999999</v>
      </c>
      <c r="E21" s="12">
        <v>32.700000000000003</v>
      </c>
      <c r="F21" s="7">
        <v>76</v>
      </c>
      <c r="G21" s="3">
        <v>2</v>
      </c>
      <c r="H21" s="3">
        <v>1</v>
      </c>
      <c r="I21" s="3">
        <v>0</v>
      </c>
      <c r="J21" s="3">
        <v>0</v>
      </c>
      <c r="K21" s="3">
        <v>20</v>
      </c>
      <c r="L21" s="4">
        <f t="shared" si="0"/>
        <v>20</v>
      </c>
      <c r="M21" s="2">
        <v>0</v>
      </c>
      <c r="N21" s="3">
        <v>8.6999999999999994E-2</v>
      </c>
      <c r="O21" s="3">
        <v>0.11</v>
      </c>
      <c r="P21" s="3">
        <v>6.6000000000000003E-2</v>
      </c>
      <c r="Q21" s="3">
        <v>0.26</v>
      </c>
      <c r="R21" s="7">
        <v>99.5</v>
      </c>
      <c r="S21" s="4">
        <f t="shared" si="1"/>
        <v>99.825999999999993</v>
      </c>
      <c r="T21" s="7">
        <v>66.89</v>
      </c>
      <c r="U21" s="3">
        <v>7.5</v>
      </c>
      <c r="V21" s="3">
        <v>1.71</v>
      </c>
      <c r="W21" s="3">
        <v>0.49</v>
      </c>
      <c r="X21" s="3">
        <v>0.22</v>
      </c>
      <c r="Y21" s="3">
        <v>23.19</v>
      </c>
      <c r="Z21" s="4">
        <f t="shared" si="2"/>
        <v>23.900000000000002</v>
      </c>
    </row>
    <row r="22" spans="1:26" ht="34" x14ac:dyDescent="0.2">
      <c r="A22" s="13" t="s">
        <v>61</v>
      </c>
      <c r="B22" s="15" t="s">
        <v>43</v>
      </c>
      <c r="C22" s="30">
        <v>180.203</v>
      </c>
      <c r="D22" s="30">
        <v>3.0363799999999999</v>
      </c>
      <c r="E22" s="12">
        <v>0.24299999999999999</v>
      </c>
      <c r="F22" s="7">
        <v>42</v>
      </c>
      <c r="G22" s="3">
        <v>56.4</v>
      </c>
      <c r="H22" s="3">
        <v>1.65</v>
      </c>
      <c r="I22" s="3">
        <v>2.06E-2</v>
      </c>
      <c r="J22" s="3">
        <v>4.8800000000000003E-2</v>
      </c>
      <c r="K22" s="3">
        <v>1.36</v>
      </c>
      <c r="L22" s="4">
        <f t="shared" si="0"/>
        <v>1.4294</v>
      </c>
      <c r="M22" s="2">
        <v>0</v>
      </c>
      <c r="N22" s="3">
        <v>97.2</v>
      </c>
      <c r="O22" s="3">
        <v>0.2</v>
      </c>
      <c r="P22" s="3">
        <v>0.04</v>
      </c>
      <c r="Q22" s="3">
        <v>0.08</v>
      </c>
      <c r="R22" s="7">
        <v>2.2999999999999998</v>
      </c>
      <c r="S22" s="4">
        <f t="shared" si="1"/>
        <v>2.42</v>
      </c>
      <c r="T22" s="7">
        <v>14.960000000000008</v>
      </c>
      <c r="U22" s="3">
        <v>73.33</v>
      </c>
      <c r="V22" s="3">
        <v>0.69</v>
      </c>
      <c r="W22" s="3">
        <v>0.32</v>
      </c>
      <c r="X22" s="3">
        <v>0.44</v>
      </c>
      <c r="Y22" s="3">
        <v>10.26</v>
      </c>
      <c r="Z22" s="4">
        <f t="shared" si="2"/>
        <v>11.02</v>
      </c>
    </row>
    <row r="23" spans="1:26" ht="34" x14ac:dyDescent="0.2">
      <c r="A23" s="13" t="s">
        <v>44</v>
      </c>
      <c r="B23" s="15" t="s">
        <v>45</v>
      </c>
      <c r="C23" s="30">
        <v>240.42</v>
      </c>
      <c r="D23" s="30">
        <v>1.7296199999999999</v>
      </c>
      <c r="E23" s="12">
        <v>2.3E-3</v>
      </c>
      <c r="F23" s="7">
        <v>0</v>
      </c>
      <c r="G23" s="3">
        <v>32</v>
      </c>
      <c r="H23" s="3">
        <v>21</v>
      </c>
      <c r="I23" s="3">
        <v>6</v>
      </c>
      <c r="J23" s="3">
        <v>14</v>
      </c>
      <c r="K23" s="3">
        <v>26</v>
      </c>
      <c r="L23" s="4">
        <f t="shared" si="0"/>
        <v>46</v>
      </c>
      <c r="M23" s="2">
        <v>0</v>
      </c>
      <c r="N23" s="3">
        <v>22</v>
      </c>
      <c r="O23" s="3">
        <v>15</v>
      </c>
      <c r="P23" s="3">
        <v>7</v>
      </c>
      <c r="Q23" s="3">
        <v>16</v>
      </c>
      <c r="R23" s="7">
        <v>40</v>
      </c>
      <c r="S23" s="4">
        <f t="shared" si="1"/>
        <v>63</v>
      </c>
      <c r="T23" s="7">
        <v>16.129999999999995</v>
      </c>
      <c r="U23" s="3">
        <v>76.05</v>
      </c>
      <c r="V23" s="3">
        <v>3.39</v>
      </c>
      <c r="W23" s="3">
        <v>1.64</v>
      </c>
      <c r="X23" s="3">
        <v>0.53</v>
      </c>
      <c r="Y23" s="3">
        <v>2.2599999999999998</v>
      </c>
      <c r="Z23" s="4">
        <f t="shared" si="2"/>
        <v>4.43</v>
      </c>
    </row>
    <row r="24" spans="1:26" ht="17" x14ac:dyDescent="0.2">
      <c r="A24" s="13" t="s">
        <v>46</v>
      </c>
      <c r="B24" s="15" t="s">
        <v>47</v>
      </c>
      <c r="C24" s="30">
        <v>92.11</v>
      </c>
      <c r="D24" s="30">
        <v>9.0102799999999997E-2</v>
      </c>
      <c r="E24" s="12">
        <v>11.6</v>
      </c>
      <c r="F24" s="7">
        <v>28</v>
      </c>
      <c r="G24" s="3">
        <v>20</v>
      </c>
      <c r="H24" s="3">
        <v>5</v>
      </c>
      <c r="I24" s="3">
        <v>0</v>
      </c>
      <c r="J24" s="3">
        <v>0</v>
      </c>
      <c r="K24" s="3">
        <v>47</v>
      </c>
      <c r="L24" s="4">
        <f t="shared" si="0"/>
        <v>47</v>
      </c>
      <c r="M24" s="2">
        <v>0</v>
      </c>
      <c r="N24" s="3">
        <v>12</v>
      </c>
      <c r="O24" s="3">
        <v>3</v>
      </c>
      <c r="P24" s="3">
        <v>0</v>
      </c>
      <c r="Q24" s="3">
        <v>0</v>
      </c>
      <c r="R24" s="7">
        <v>85</v>
      </c>
      <c r="S24" s="4">
        <f t="shared" si="1"/>
        <v>85</v>
      </c>
      <c r="T24" s="7">
        <v>14.060000000000016</v>
      </c>
      <c r="U24" s="3">
        <v>65.849999999999994</v>
      </c>
      <c r="V24" s="3">
        <v>5.97</v>
      </c>
      <c r="W24" s="3">
        <v>2.0499999999999998</v>
      </c>
      <c r="X24" s="3">
        <v>0.99</v>
      </c>
      <c r="Y24" s="3">
        <v>11.08</v>
      </c>
      <c r="Z24" s="4">
        <f t="shared" si="2"/>
        <v>14.120000000000001</v>
      </c>
    </row>
    <row r="25" spans="1:26" ht="34" x14ac:dyDescent="0.2">
      <c r="A25" s="13" t="s">
        <v>48</v>
      </c>
      <c r="B25" s="15" t="s">
        <v>49</v>
      </c>
      <c r="C25" s="30">
        <v>132.16200000000001</v>
      </c>
      <c r="D25" s="30">
        <v>1.8992100000000001</v>
      </c>
      <c r="E25" s="12">
        <v>5.12</v>
      </c>
      <c r="F25" s="11">
        <v>32.6</v>
      </c>
      <c r="G25" s="5">
        <v>3.9969999999999999</v>
      </c>
      <c r="H25" s="5">
        <v>1.0820000000000001</v>
      </c>
      <c r="I25" s="5">
        <v>0.30262</v>
      </c>
      <c r="J25" s="5">
        <v>0.746</v>
      </c>
      <c r="K25" s="5">
        <v>61.2</v>
      </c>
      <c r="L25" s="4">
        <f t="shared" si="0"/>
        <v>62.248620000000003</v>
      </c>
      <c r="M25" s="2">
        <v>0</v>
      </c>
      <c r="N25" s="3">
        <v>0.17699999999999999</v>
      </c>
      <c r="O25" s="3">
        <v>0.17399999999999999</v>
      </c>
      <c r="P25" s="3">
        <v>6.9000000000000006E-2</v>
      </c>
      <c r="Q25" s="3">
        <v>0.26</v>
      </c>
      <c r="R25" s="7">
        <v>99.3</v>
      </c>
      <c r="S25" s="4">
        <f t="shared" si="1"/>
        <v>99.628999999999991</v>
      </c>
      <c r="T25" s="7">
        <v>38.699999999999996</v>
      </c>
      <c r="U25" s="3">
        <v>3.99</v>
      </c>
      <c r="V25" s="3">
        <v>0.9</v>
      </c>
      <c r="W25" s="3">
        <v>0.91</v>
      </c>
      <c r="X25" s="3">
        <v>0.36</v>
      </c>
      <c r="Y25" s="3">
        <v>55.14</v>
      </c>
      <c r="Z25" s="4">
        <f t="shared" si="2"/>
        <v>56.410000000000004</v>
      </c>
    </row>
    <row r="26" spans="1:26" ht="17" x14ac:dyDescent="0.2">
      <c r="A26" s="18" t="s">
        <v>50</v>
      </c>
      <c r="B26" s="19" t="s">
        <v>51</v>
      </c>
      <c r="C26" s="30">
        <v>152.149</v>
      </c>
      <c r="D26" s="30">
        <v>1.19255</v>
      </c>
      <c r="E26" s="14">
        <v>1.5699999999999999E-2</v>
      </c>
      <c r="F26" s="20">
        <v>0.41699999999999998</v>
      </c>
      <c r="G26" s="21">
        <v>23</v>
      </c>
      <c r="H26" s="21">
        <v>10</v>
      </c>
      <c r="I26" s="21">
        <v>1.3</v>
      </c>
      <c r="J26" s="21">
        <v>3.1</v>
      </c>
      <c r="K26" s="21">
        <v>61.9</v>
      </c>
      <c r="L26" s="22">
        <f t="shared" si="0"/>
        <v>66.3</v>
      </c>
      <c r="M26" s="20">
        <v>0</v>
      </c>
      <c r="N26" s="21">
        <v>8</v>
      </c>
      <c r="O26" s="21">
        <v>4</v>
      </c>
      <c r="P26" s="21">
        <v>1</v>
      </c>
      <c r="Q26" s="21">
        <v>2</v>
      </c>
      <c r="R26" s="21">
        <v>86</v>
      </c>
      <c r="S26" s="22">
        <f>P26+Q26+R26</f>
        <v>89</v>
      </c>
      <c r="T26" s="21">
        <v>22.150000000000006</v>
      </c>
      <c r="U26" s="21">
        <v>21.17</v>
      </c>
      <c r="V26" s="21">
        <v>0.28000000000000003</v>
      </c>
      <c r="W26" s="21">
        <v>0.28000000000000003</v>
      </c>
      <c r="X26" s="21">
        <v>0.18</v>
      </c>
      <c r="Y26" s="21">
        <v>55.94</v>
      </c>
      <c r="Z26" s="22">
        <f t="shared" si="2"/>
        <v>56.4</v>
      </c>
    </row>
    <row r="27" spans="1:26" x14ac:dyDescent="0.2">
      <c r="A27" s="13"/>
      <c r="B27" s="31"/>
    </row>
    <row r="28" spans="1:26" x14ac:dyDescent="0.2">
      <c r="B28" s="30"/>
    </row>
    <row r="29" spans="1:26" x14ac:dyDescent="0.2">
      <c r="B29" s="30"/>
    </row>
    <row r="30" spans="1:26" x14ac:dyDescent="0.2">
      <c r="B30" s="30"/>
    </row>
    <row r="31" spans="1:26" x14ac:dyDescent="0.2">
      <c r="B31" s="30"/>
    </row>
    <row r="32" spans="1:26" x14ac:dyDescent="0.2">
      <c r="B32" s="30"/>
    </row>
    <row r="33" spans="2:2" x14ac:dyDescent="0.2">
      <c r="B33" s="30"/>
    </row>
    <row r="34" spans="2:2" x14ac:dyDescent="0.2">
      <c r="B34" s="30"/>
    </row>
    <row r="35" spans="2:2" x14ac:dyDescent="0.2">
      <c r="B35" s="30"/>
    </row>
    <row r="36" spans="2:2" x14ac:dyDescent="0.2">
      <c r="B36" s="30"/>
    </row>
    <row r="37" spans="2:2" x14ac:dyDescent="0.2">
      <c r="B37" s="30"/>
    </row>
    <row r="38" spans="2:2" x14ac:dyDescent="0.2">
      <c r="B38" s="30"/>
    </row>
    <row r="39" spans="2:2" x14ac:dyDescent="0.2">
      <c r="B39" s="30"/>
    </row>
    <row r="40" spans="2:2" x14ac:dyDescent="0.2">
      <c r="B40" s="30"/>
    </row>
    <row r="41" spans="2:2" x14ac:dyDescent="0.2">
      <c r="B41" s="30"/>
    </row>
    <row r="42" spans="2:2" x14ac:dyDescent="0.2">
      <c r="B42" s="30"/>
    </row>
    <row r="43" spans="2:2" x14ac:dyDescent="0.2">
      <c r="B43" s="30"/>
    </row>
    <row r="44" spans="2:2" x14ac:dyDescent="0.2">
      <c r="B44" s="30"/>
    </row>
    <row r="45" spans="2:2" x14ac:dyDescent="0.2">
      <c r="B45" s="30"/>
    </row>
    <row r="46" spans="2:2" x14ac:dyDescent="0.2">
      <c r="B46" s="30"/>
    </row>
    <row r="47" spans="2:2" x14ac:dyDescent="0.2">
      <c r="B47" s="30"/>
    </row>
    <row r="48" spans="2:2" x14ac:dyDescent="0.2">
      <c r="B48" s="30"/>
    </row>
    <row r="49" spans="2:2" x14ac:dyDescent="0.2">
      <c r="B49" s="30"/>
    </row>
    <row r="50" spans="2:2" x14ac:dyDescent="0.2">
      <c r="B50" s="30"/>
    </row>
  </sheetData>
  <sortState xmlns:xlrd2="http://schemas.microsoft.com/office/spreadsheetml/2017/richdata2" ref="A28:B50">
    <sortCondition ref="A27:A50"/>
  </sortState>
  <mergeCells count="8">
    <mergeCell ref="T2:Z2"/>
    <mergeCell ref="A1:A3"/>
    <mergeCell ref="B1:B3"/>
    <mergeCell ref="F2:L2"/>
    <mergeCell ref="M2:S2"/>
    <mergeCell ref="E1:E3"/>
    <mergeCell ref="C1:C3"/>
    <mergeCell ref="D1:D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33EEE-B487-E448-964C-002C6038576F}">
  <dimension ref="A1:CP27"/>
  <sheetViews>
    <sheetView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AC10" sqref="AC10"/>
    </sheetView>
  </sheetViews>
  <sheetFormatPr baseColWidth="10" defaultColWidth="11.1640625" defaultRowHeight="16" x14ac:dyDescent="0.2"/>
  <cols>
    <col min="1" max="1" width="19.83203125" customWidth="1"/>
    <col min="5" max="5" width="18.6640625" customWidth="1"/>
    <col min="30" max="30" width="11.83203125" customWidth="1"/>
  </cols>
  <sheetData>
    <row r="1" spans="1:94" x14ac:dyDescent="0.2">
      <c r="A1" s="74" t="s">
        <v>0</v>
      </c>
      <c r="B1" s="77" t="s">
        <v>1</v>
      </c>
      <c r="C1" s="77" t="s">
        <v>137</v>
      </c>
      <c r="D1" s="77" t="s">
        <v>139</v>
      </c>
      <c r="E1" s="80" t="s">
        <v>138</v>
      </c>
      <c r="F1" s="65" t="s">
        <v>58</v>
      </c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  <c r="AU1" s="66"/>
      <c r="AV1" s="66"/>
      <c r="AW1" s="66"/>
      <c r="AX1" s="66"/>
      <c r="AY1" s="66"/>
      <c r="AZ1" s="66"/>
      <c r="BA1" s="66"/>
      <c r="BB1" s="66"/>
      <c r="BC1" s="66"/>
      <c r="BD1" s="66"/>
      <c r="BE1" s="66"/>
      <c r="BF1" s="66"/>
      <c r="BG1" s="66"/>
      <c r="BH1" s="66"/>
      <c r="BI1" s="66"/>
      <c r="BJ1" s="66"/>
      <c r="BK1" s="67"/>
    </row>
    <row r="2" spans="1:94" x14ac:dyDescent="0.2">
      <c r="A2" s="75"/>
      <c r="B2" s="78"/>
      <c r="C2" s="78"/>
      <c r="D2" s="78"/>
      <c r="E2" s="81"/>
      <c r="F2" s="68" t="s">
        <v>106</v>
      </c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70"/>
      <c r="AE2" s="69" t="s">
        <v>107</v>
      </c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  <c r="AS2" s="69"/>
      <c r="AT2" s="69"/>
      <c r="AU2" s="69"/>
      <c r="AV2" s="69"/>
      <c r="AW2" s="69"/>
      <c r="AX2" s="69"/>
      <c r="AY2" s="69"/>
      <c r="AZ2" s="69"/>
      <c r="BA2" s="69"/>
      <c r="BB2" s="69"/>
      <c r="BC2" s="70"/>
      <c r="BD2" s="68" t="s">
        <v>108</v>
      </c>
      <c r="BE2" s="69"/>
      <c r="BF2" s="69"/>
      <c r="BG2" s="69"/>
      <c r="BH2" s="69"/>
      <c r="BI2" s="69"/>
      <c r="BJ2" s="69"/>
      <c r="BK2" s="70"/>
    </row>
    <row r="3" spans="1:94" x14ac:dyDescent="0.2">
      <c r="A3" s="76"/>
      <c r="B3" s="79"/>
      <c r="C3" s="79"/>
      <c r="D3" s="79"/>
      <c r="E3" s="82"/>
      <c r="F3" s="9" t="s">
        <v>109</v>
      </c>
      <c r="G3" s="9" t="s">
        <v>110</v>
      </c>
      <c r="H3" s="9" t="s">
        <v>111</v>
      </c>
      <c r="I3" s="9" t="s">
        <v>112</v>
      </c>
      <c r="J3" s="9" t="s">
        <v>113</v>
      </c>
      <c r="K3" s="9" t="s">
        <v>114</v>
      </c>
      <c r="L3" s="9" t="s">
        <v>115</v>
      </c>
      <c r="M3" s="9" t="s">
        <v>116</v>
      </c>
      <c r="N3" s="9" t="s">
        <v>117</v>
      </c>
      <c r="O3" s="9" t="s">
        <v>118</v>
      </c>
      <c r="P3" s="9" t="s">
        <v>119</v>
      </c>
      <c r="Q3" s="9" t="s">
        <v>120</v>
      </c>
      <c r="R3" s="9" t="s">
        <v>121</v>
      </c>
      <c r="S3" s="9" t="s">
        <v>122</v>
      </c>
      <c r="T3" s="9" t="s">
        <v>123</v>
      </c>
      <c r="U3" s="9" t="s">
        <v>124</v>
      </c>
      <c r="V3" s="9" t="s">
        <v>125</v>
      </c>
      <c r="W3" s="9" t="s">
        <v>126</v>
      </c>
      <c r="X3" s="9" t="s">
        <v>127</v>
      </c>
      <c r="Y3" s="9" t="s">
        <v>128</v>
      </c>
      <c r="Z3" s="9" t="s">
        <v>129</v>
      </c>
      <c r="AA3" s="9" t="s">
        <v>130</v>
      </c>
      <c r="AB3" s="9" t="s">
        <v>131</v>
      </c>
      <c r="AC3" s="9" t="s">
        <v>132</v>
      </c>
      <c r="AD3" s="9" t="s">
        <v>133</v>
      </c>
      <c r="AE3" s="9" t="s">
        <v>109</v>
      </c>
      <c r="AF3" s="9" t="s">
        <v>110</v>
      </c>
      <c r="AG3" s="9" t="s">
        <v>111</v>
      </c>
      <c r="AH3" s="9" t="s">
        <v>112</v>
      </c>
      <c r="AI3" s="9" t="s">
        <v>113</v>
      </c>
      <c r="AJ3" s="9" t="s">
        <v>114</v>
      </c>
      <c r="AK3" s="9" t="s">
        <v>115</v>
      </c>
      <c r="AL3" s="9" t="s">
        <v>116</v>
      </c>
      <c r="AM3" s="9" t="s">
        <v>117</v>
      </c>
      <c r="AN3" s="9" t="s">
        <v>118</v>
      </c>
      <c r="AO3" s="9" t="s">
        <v>119</v>
      </c>
      <c r="AP3" s="9" t="s">
        <v>120</v>
      </c>
      <c r="AQ3" s="9" t="s">
        <v>121</v>
      </c>
      <c r="AR3" s="9" t="s">
        <v>122</v>
      </c>
      <c r="AS3" s="9" t="s">
        <v>123</v>
      </c>
      <c r="AT3" s="9" t="s">
        <v>124</v>
      </c>
      <c r="AU3" s="9" t="s">
        <v>125</v>
      </c>
      <c r="AV3" s="9" t="s">
        <v>126</v>
      </c>
      <c r="AW3" s="9" t="s">
        <v>127</v>
      </c>
      <c r="AX3" s="9" t="s">
        <v>128</v>
      </c>
      <c r="AY3" s="9" t="s">
        <v>129</v>
      </c>
      <c r="AZ3" s="9" t="s">
        <v>130</v>
      </c>
      <c r="BA3" s="9" t="s">
        <v>131</v>
      </c>
      <c r="BB3" s="9" t="s">
        <v>132</v>
      </c>
      <c r="BC3" s="9" t="s">
        <v>133</v>
      </c>
      <c r="BD3" s="24" t="s">
        <v>109</v>
      </c>
      <c r="BE3" s="25" t="s">
        <v>134</v>
      </c>
      <c r="BF3" s="25" t="s">
        <v>110</v>
      </c>
      <c r="BG3" s="25" t="s">
        <v>111</v>
      </c>
      <c r="BH3" s="25" t="s">
        <v>113</v>
      </c>
      <c r="BI3" s="25" t="s">
        <v>117</v>
      </c>
      <c r="BJ3" s="25" t="s">
        <v>125</v>
      </c>
      <c r="BK3" s="26" t="s">
        <v>133</v>
      </c>
      <c r="BN3" s="28"/>
      <c r="BO3" s="27"/>
      <c r="BP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</row>
    <row r="4" spans="1:94" ht="17" x14ac:dyDescent="0.2">
      <c r="A4" s="13" t="s">
        <v>9</v>
      </c>
      <c r="B4" s="15" t="s">
        <v>10</v>
      </c>
      <c r="C4" s="30">
        <v>109.128</v>
      </c>
      <c r="D4" s="30">
        <v>0.62071100000000001</v>
      </c>
      <c r="E4" s="12">
        <v>1.1299999999999999E-2</v>
      </c>
      <c r="F4" s="3">
        <v>0</v>
      </c>
      <c r="G4" s="3">
        <v>0.69139879999999998</v>
      </c>
      <c r="H4" s="3">
        <v>4.2217640000000003</v>
      </c>
      <c r="I4" s="3">
        <v>8.5284519999999997</v>
      </c>
      <c r="J4" s="3">
        <v>12.672559999999999</v>
      </c>
      <c r="K4" s="3">
        <v>16.49869</v>
      </c>
      <c r="L4" s="3">
        <v>20.010680000000001</v>
      </c>
      <c r="M4" s="3">
        <v>23.2393</v>
      </c>
      <c r="N4" s="3">
        <v>26.216200000000001</v>
      </c>
      <c r="O4" s="3">
        <v>28.969460000000002</v>
      </c>
      <c r="P4" s="3">
        <v>31.523329999999998</v>
      </c>
      <c r="Q4" s="3">
        <v>33.898719999999997</v>
      </c>
      <c r="R4" s="3">
        <v>36.113709999999998</v>
      </c>
      <c r="S4" s="3">
        <v>38.18403</v>
      </c>
      <c r="T4" s="3">
        <v>40.12341</v>
      </c>
      <c r="U4" s="3">
        <v>41.943910000000002</v>
      </c>
      <c r="V4" s="3">
        <v>43.656140000000001</v>
      </c>
      <c r="W4" s="3">
        <v>45.269490000000005</v>
      </c>
      <c r="X4" s="3">
        <v>46.792289999999994</v>
      </c>
      <c r="Y4" s="3">
        <v>48.231949999999998</v>
      </c>
      <c r="Z4" s="3">
        <v>49.595120000000001</v>
      </c>
      <c r="AA4" s="3">
        <v>50.887729999999998</v>
      </c>
      <c r="AB4" s="3">
        <v>52.115130000000001</v>
      </c>
      <c r="AC4" s="3">
        <v>53.282139999999998</v>
      </c>
      <c r="AD4" s="29">
        <v>54.39311</v>
      </c>
      <c r="AE4" s="3">
        <v>0</v>
      </c>
      <c r="AF4" s="3">
        <v>0.76016950000000005</v>
      </c>
      <c r="AG4" s="3">
        <v>4.7144539999999999</v>
      </c>
      <c r="AH4" s="3">
        <v>9.6503960000000006</v>
      </c>
      <c r="AI4" s="3">
        <v>14.545530000000001</v>
      </c>
      <c r="AJ4" s="3">
        <v>19.21443</v>
      </c>
      <c r="AK4" s="3">
        <v>23.634740000000001</v>
      </c>
      <c r="AL4" s="3">
        <v>27.813680000000002</v>
      </c>
      <c r="AM4" s="3">
        <v>31.763350000000003</v>
      </c>
      <c r="AN4" s="3">
        <v>35.496130000000001</v>
      </c>
      <c r="AO4" s="3">
        <v>39.023879999999998</v>
      </c>
      <c r="AP4" s="3">
        <v>42.357889999999998</v>
      </c>
      <c r="AQ4" s="3">
        <v>45.508789999999998</v>
      </c>
      <c r="AR4" s="3">
        <v>48.486649999999997</v>
      </c>
      <c r="AS4" s="3">
        <v>51.300989999999999</v>
      </c>
      <c r="AT4" s="3">
        <v>53.960790000000003</v>
      </c>
      <c r="AU4" s="3">
        <v>56.474539999999998</v>
      </c>
      <c r="AV4" s="3">
        <v>58.850270000000002</v>
      </c>
      <c r="AW4" s="3">
        <v>61.095570000000002</v>
      </c>
      <c r="AX4" s="3">
        <v>63.217610000000001</v>
      </c>
      <c r="AY4" s="3">
        <v>65.223160000000007</v>
      </c>
      <c r="AZ4" s="3">
        <v>67.118619999999993</v>
      </c>
      <c r="BA4" s="3">
        <v>68.910039999999995</v>
      </c>
      <c r="BB4" s="3">
        <v>70.603139999999996</v>
      </c>
      <c r="BC4" s="3">
        <v>72.203329999999994</v>
      </c>
      <c r="BD4" s="2">
        <v>0.02</v>
      </c>
      <c r="BE4" s="3">
        <v>0.05</v>
      </c>
      <c r="BF4" s="3">
        <v>0.5</v>
      </c>
      <c r="BG4" s="3">
        <v>5.83</v>
      </c>
      <c r="BH4" s="3">
        <v>19.25</v>
      </c>
      <c r="BI4" s="3">
        <v>31.24</v>
      </c>
      <c r="BJ4" s="3">
        <v>40.409999999999997</v>
      </c>
      <c r="BK4" s="29">
        <v>45.8</v>
      </c>
      <c r="BM4" s="3"/>
      <c r="BN4" s="28"/>
      <c r="BO4" s="27"/>
      <c r="BP4" s="27"/>
    </row>
    <row r="5" spans="1:94" ht="17" x14ac:dyDescent="0.2">
      <c r="A5" s="17" t="s">
        <v>11</v>
      </c>
      <c r="B5" s="16" t="s">
        <v>12</v>
      </c>
      <c r="C5" s="30">
        <v>117.151</v>
      </c>
      <c r="D5" s="30">
        <v>1.74481</v>
      </c>
      <c r="E5" s="23">
        <v>41.72</v>
      </c>
      <c r="F5" s="3">
        <v>0</v>
      </c>
      <c r="G5" s="3">
        <v>4.5528029999999999</v>
      </c>
      <c r="H5" s="3">
        <v>9.2654929999999993</v>
      </c>
      <c r="I5" s="3">
        <v>11.43676</v>
      </c>
      <c r="J5" s="3">
        <v>12.61885</v>
      </c>
      <c r="K5" s="3">
        <v>13.357949999999999</v>
      </c>
      <c r="L5" s="3">
        <v>13.863100000000001</v>
      </c>
      <c r="M5" s="3">
        <v>14.22986</v>
      </c>
      <c r="N5" s="3">
        <v>14.507980000000002</v>
      </c>
      <c r="O5" s="3">
        <v>14.72592</v>
      </c>
      <c r="P5" s="3">
        <v>14.901149999999999</v>
      </c>
      <c r="Q5" s="3">
        <v>15.04496</v>
      </c>
      <c r="R5" s="3">
        <v>15.16499</v>
      </c>
      <c r="S5" s="3">
        <v>15.26661</v>
      </c>
      <c r="T5" s="3">
        <v>15.35366</v>
      </c>
      <c r="U5" s="3">
        <v>15.428990000000001</v>
      </c>
      <c r="V5" s="3">
        <v>15.494769999999999</v>
      </c>
      <c r="W5" s="3">
        <v>15.552650000000002</v>
      </c>
      <c r="X5" s="3">
        <v>15.603919999999999</v>
      </c>
      <c r="Y5" s="3">
        <v>15.649609999999999</v>
      </c>
      <c r="Z5" s="3">
        <v>15.69055</v>
      </c>
      <c r="AA5" s="3">
        <v>15.727410000000001</v>
      </c>
      <c r="AB5" s="3">
        <v>15.76074</v>
      </c>
      <c r="AC5" s="3">
        <v>15.791</v>
      </c>
      <c r="AD5" s="4">
        <v>15.818560000000002</v>
      </c>
      <c r="AE5" s="3">
        <v>0</v>
      </c>
      <c r="AF5" s="3">
        <v>17.091650000000001</v>
      </c>
      <c r="AG5" s="3">
        <v>46.563049999999997</v>
      </c>
      <c r="AH5" s="3">
        <v>66.183920000000001</v>
      </c>
      <c r="AI5" s="3">
        <v>78.536570000000012</v>
      </c>
      <c r="AJ5" s="3">
        <v>86.291939999999997</v>
      </c>
      <c r="AK5" s="3">
        <v>91.161990000000003</v>
      </c>
      <c r="AL5" s="3">
        <v>94.221849999999989</v>
      </c>
      <c r="AM5" s="3">
        <v>96.146000000000001</v>
      </c>
      <c r="AN5" s="3">
        <v>97.35754</v>
      </c>
      <c r="AO5" s="3">
        <v>98.12187999999999</v>
      </c>
      <c r="AP5" s="3">
        <v>98.605519999999999</v>
      </c>
      <c r="AQ5" s="3">
        <v>98.912900000000008</v>
      </c>
      <c r="AR5" s="3">
        <v>99.109570000000005</v>
      </c>
      <c r="AS5" s="3">
        <v>99.236630000000005</v>
      </c>
      <c r="AT5" s="3">
        <v>99.319869999999995</v>
      </c>
      <c r="AU5" s="3">
        <v>99.375500000000002</v>
      </c>
      <c r="AV5" s="3">
        <v>99.413679999999999</v>
      </c>
      <c r="AW5" s="3">
        <v>99.44077999999999</v>
      </c>
      <c r="AX5" s="3">
        <v>99.460809999999995</v>
      </c>
      <c r="AY5" s="3">
        <v>99.476299999999995</v>
      </c>
      <c r="AZ5" s="3">
        <v>99.488839999999996</v>
      </c>
      <c r="BA5" s="3">
        <v>99.499420000000001</v>
      </c>
      <c r="BB5" s="3">
        <v>99.508669999999995</v>
      </c>
      <c r="BC5" s="3">
        <v>99.516999999999996</v>
      </c>
      <c r="BD5" s="2">
        <v>0</v>
      </c>
      <c r="BE5" s="3">
        <v>2.09</v>
      </c>
      <c r="BF5" s="3">
        <v>8.36</v>
      </c>
      <c r="BG5" s="3">
        <v>13.02</v>
      </c>
      <c r="BH5" s="3">
        <v>15.39</v>
      </c>
      <c r="BI5" s="3">
        <v>16.29</v>
      </c>
      <c r="BJ5" s="3">
        <v>16.739999999999998</v>
      </c>
      <c r="BK5" s="4">
        <v>16.97</v>
      </c>
      <c r="BM5" s="3"/>
      <c r="BN5" s="28"/>
      <c r="BO5" s="27"/>
      <c r="BP5" s="27"/>
    </row>
    <row r="6" spans="1:94" ht="17" x14ac:dyDescent="0.2">
      <c r="A6" s="13" t="s">
        <v>13</v>
      </c>
      <c r="B6" s="15" t="s">
        <v>14</v>
      </c>
      <c r="C6" s="30">
        <v>120.151</v>
      </c>
      <c r="D6" s="30">
        <v>1.5825</v>
      </c>
      <c r="E6" s="12">
        <v>52.9</v>
      </c>
      <c r="F6" s="3">
        <v>0</v>
      </c>
      <c r="G6" s="3">
        <v>3.7470150000000002</v>
      </c>
      <c r="H6" s="3">
        <v>10.75737</v>
      </c>
      <c r="I6" s="3">
        <v>15.05864</v>
      </c>
      <c r="J6" s="3">
        <v>17.721619999999998</v>
      </c>
      <c r="K6" s="3">
        <v>19.515930000000001</v>
      </c>
      <c r="L6" s="3">
        <v>20.805709999999998</v>
      </c>
      <c r="M6" s="3">
        <v>21.777340000000002</v>
      </c>
      <c r="N6" s="3">
        <v>22.535509999999999</v>
      </c>
      <c r="O6" s="3">
        <v>23.143520000000002</v>
      </c>
      <c r="P6" s="3">
        <v>23.6419</v>
      </c>
      <c r="Q6" s="3">
        <v>24.0578</v>
      </c>
      <c r="R6" s="3">
        <v>24.410070000000001</v>
      </c>
      <c r="S6" s="3">
        <v>24.712250000000001</v>
      </c>
      <c r="T6" s="3">
        <v>24.974270000000001</v>
      </c>
      <c r="U6" s="3">
        <v>25.203609999999998</v>
      </c>
      <c r="V6" s="3">
        <v>25.406000000000002</v>
      </c>
      <c r="W6" s="3">
        <v>25.585899999999999</v>
      </c>
      <c r="X6" s="3">
        <v>25.746839999999999</v>
      </c>
      <c r="Y6" s="3">
        <v>25.891649999999998</v>
      </c>
      <c r="Z6" s="3">
        <v>26.022620000000003</v>
      </c>
      <c r="AA6" s="3">
        <v>26.141629999999999</v>
      </c>
      <c r="AB6" s="3">
        <v>26.250240000000002</v>
      </c>
      <c r="AC6" s="3">
        <v>26.349729999999997</v>
      </c>
      <c r="AD6" s="4">
        <v>26.441189999999999</v>
      </c>
      <c r="AE6" s="3">
        <v>0</v>
      </c>
      <c r="AF6" s="3">
        <v>7.3281659999999995</v>
      </c>
      <c r="AG6" s="3">
        <v>26.362740000000002</v>
      </c>
      <c r="AH6" s="3">
        <v>42.677979999999998</v>
      </c>
      <c r="AI6" s="3">
        <v>55.412819999999996</v>
      </c>
      <c r="AJ6" s="3">
        <v>65.293840000000003</v>
      </c>
      <c r="AK6" s="3">
        <v>72.958299999999994</v>
      </c>
      <c r="AL6" s="3">
        <v>78.903819999999996</v>
      </c>
      <c r="AM6" s="3">
        <v>83.516409999999993</v>
      </c>
      <c r="AN6" s="3">
        <v>87.095380000000006</v>
      </c>
      <c r="AO6" s="3">
        <v>89.872830000000008</v>
      </c>
      <c r="AP6" s="3">
        <v>92.028689999999997</v>
      </c>
      <c r="AQ6" s="3">
        <v>93.702500000000001</v>
      </c>
      <c r="AR6" s="3">
        <v>95.002459999999999</v>
      </c>
      <c r="AS6" s="3">
        <v>96.012470000000008</v>
      </c>
      <c r="AT6" s="3">
        <v>96.797569999999993</v>
      </c>
      <c r="AU6" s="3">
        <v>97.408209999999997</v>
      </c>
      <c r="AV6" s="3">
        <v>97.883510000000001</v>
      </c>
      <c r="AW6" s="3">
        <v>98.253789999999995</v>
      </c>
      <c r="AX6" s="3">
        <v>98.54258999999999</v>
      </c>
      <c r="AY6" s="3">
        <v>98.768150000000006</v>
      </c>
      <c r="AZ6" s="3">
        <v>98.944600000000008</v>
      </c>
      <c r="BA6" s="3">
        <v>99.082930000000005</v>
      </c>
      <c r="BB6" s="3">
        <v>99.191649999999996</v>
      </c>
      <c r="BC6" s="3">
        <v>99.277349999999998</v>
      </c>
      <c r="BD6" s="2">
        <v>0</v>
      </c>
      <c r="BE6" s="3">
        <v>1.59</v>
      </c>
      <c r="BF6" s="3">
        <v>8.91</v>
      </c>
      <c r="BG6" s="3">
        <v>12.5</v>
      </c>
      <c r="BH6" s="3">
        <v>13.43</v>
      </c>
      <c r="BI6" s="3">
        <v>13.64</v>
      </c>
      <c r="BJ6" s="3">
        <v>13.73</v>
      </c>
      <c r="BK6" s="4">
        <v>13.81</v>
      </c>
      <c r="BM6" s="3"/>
      <c r="BN6" s="28"/>
      <c r="BO6" s="27"/>
      <c r="BP6" s="27"/>
    </row>
    <row r="7" spans="1:94" ht="34" x14ac:dyDescent="0.2">
      <c r="A7" s="13" t="s">
        <v>15</v>
      </c>
      <c r="B7" s="15" t="s">
        <v>16</v>
      </c>
      <c r="C7" s="30">
        <v>182.22200000000001</v>
      </c>
      <c r="D7" s="30">
        <v>3.1814100000000001</v>
      </c>
      <c r="E7" s="12">
        <v>0.25700000000000001</v>
      </c>
      <c r="F7" s="3">
        <v>0</v>
      </c>
      <c r="G7" s="3">
        <v>1.140117E-3</v>
      </c>
      <c r="H7" s="3">
        <v>3.0204279999999997E-2</v>
      </c>
      <c r="I7" s="3">
        <v>0.1086535</v>
      </c>
      <c r="J7" s="3">
        <v>0.2200114</v>
      </c>
      <c r="K7" s="3">
        <v>0.34677219999999997</v>
      </c>
      <c r="L7" s="3">
        <v>0.47789429999999999</v>
      </c>
      <c r="M7" s="3">
        <v>0.60708639999999991</v>
      </c>
      <c r="N7" s="3">
        <v>0.73097529999999999</v>
      </c>
      <c r="O7" s="3">
        <v>0.84792410000000007</v>
      </c>
      <c r="P7" s="3">
        <v>0.9573117000000001</v>
      </c>
      <c r="Q7" s="3">
        <v>1.059099</v>
      </c>
      <c r="R7" s="3">
        <v>1.1535659999999999</v>
      </c>
      <c r="S7" s="3">
        <v>1.2411540000000001</v>
      </c>
      <c r="T7" s="3">
        <v>1.322373</v>
      </c>
      <c r="U7" s="3">
        <v>1.3977470000000001</v>
      </c>
      <c r="V7" s="3">
        <v>1.4677880000000001</v>
      </c>
      <c r="W7" s="3">
        <v>1.5329729999999999</v>
      </c>
      <c r="X7" s="3">
        <v>1.593744</v>
      </c>
      <c r="Y7" s="3">
        <v>1.6505019999999999</v>
      </c>
      <c r="Z7" s="3">
        <v>1.7036089999999999</v>
      </c>
      <c r="AA7" s="3">
        <v>1.7533890000000001</v>
      </c>
      <c r="AB7" s="3">
        <v>1.8001340000000001</v>
      </c>
      <c r="AC7" s="3">
        <v>1.8441050000000001</v>
      </c>
      <c r="AD7" s="4">
        <v>1.8855360000000001</v>
      </c>
      <c r="AE7" s="3">
        <v>0</v>
      </c>
      <c r="AF7" s="3">
        <v>1.25168E-3</v>
      </c>
      <c r="AG7" s="3">
        <v>3.5987989999999997E-2</v>
      </c>
      <c r="AH7" s="3">
        <v>0.13959580000000002</v>
      </c>
      <c r="AI7" s="3">
        <v>0.30314059999999998</v>
      </c>
      <c r="AJ7" s="3">
        <v>0.5099745</v>
      </c>
      <c r="AK7" s="3">
        <v>0.74701200000000001</v>
      </c>
      <c r="AL7" s="3">
        <v>1.0049270000000001</v>
      </c>
      <c r="AM7" s="3">
        <v>1.2771700000000001</v>
      </c>
      <c r="AN7" s="3">
        <v>1.5591539999999999</v>
      </c>
      <c r="AO7" s="3">
        <v>1.847664</v>
      </c>
      <c r="AP7" s="3">
        <v>2.1404519999999998</v>
      </c>
      <c r="AQ7" s="3">
        <v>2.4359410000000001</v>
      </c>
      <c r="AR7" s="3">
        <v>2.7330269999999999</v>
      </c>
      <c r="AS7" s="3">
        <v>3.0309379999999999</v>
      </c>
      <c r="AT7" s="3">
        <v>3.329132</v>
      </c>
      <c r="AU7" s="3">
        <v>3.62723</v>
      </c>
      <c r="AV7" s="3">
        <v>3.9249670000000001</v>
      </c>
      <c r="AW7" s="3">
        <v>4.2221570000000002</v>
      </c>
      <c r="AX7" s="3">
        <v>4.5186709999999994</v>
      </c>
      <c r="AY7" s="3">
        <v>4.8144169999999997</v>
      </c>
      <c r="AZ7" s="3">
        <v>5.1093310000000001</v>
      </c>
      <c r="BA7" s="3">
        <v>5.4033709999999999</v>
      </c>
      <c r="BB7" s="3">
        <v>5.6965059999999994</v>
      </c>
      <c r="BC7" s="3">
        <v>5.9887139999999999</v>
      </c>
      <c r="BD7" s="2">
        <v>0</v>
      </c>
      <c r="BE7" s="3">
        <v>0.1</v>
      </c>
      <c r="BF7" s="3">
        <v>0.88</v>
      </c>
      <c r="BG7" s="3">
        <v>3.16</v>
      </c>
      <c r="BH7" s="3">
        <v>7.83</v>
      </c>
      <c r="BI7" s="3">
        <v>14.46</v>
      </c>
      <c r="BJ7" s="3">
        <v>20.79</v>
      </c>
      <c r="BK7" s="4">
        <v>24.08</v>
      </c>
      <c r="BM7" s="3"/>
      <c r="BN7" s="28"/>
      <c r="BO7" s="27"/>
      <c r="BP7" s="27"/>
    </row>
    <row r="8" spans="1:94" ht="17" x14ac:dyDescent="0.2">
      <c r="A8" s="13" t="s">
        <v>17</v>
      </c>
      <c r="B8" s="15" t="s">
        <v>16</v>
      </c>
      <c r="C8" s="30">
        <v>182.22200000000001</v>
      </c>
      <c r="D8" s="30">
        <v>3.1814100000000001</v>
      </c>
      <c r="E8" s="12">
        <v>0.25700000000000001</v>
      </c>
      <c r="F8" s="3">
        <v>0</v>
      </c>
      <c r="G8" s="3">
        <v>0.60040110000000002</v>
      </c>
      <c r="H8" s="3">
        <v>6.3167799999999996</v>
      </c>
      <c r="I8" s="3">
        <v>15.2005</v>
      </c>
      <c r="J8" s="3">
        <v>24.069040000000001</v>
      </c>
      <c r="K8" s="3">
        <v>31.878889999999998</v>
      </c>
      <c r="L8" s="3">
        <v>38.485140000000001</v>
      </c>
      <c r="M8" s="3">
        <v>44.015700000000002</v>
      </c>
      <c r="N8" s="3">
        <v>48.654310000000002</v>
      </c>
      <c r="O8" s="3">
        <v>52.572300000000006</v>
      </c>
      <c r="P8" s="3">
        <v>55.911659999999998</v>
      </c>
      <c r="Q8" s="3">
        <v>58.785030000000006</v>
      </c>
      <c r="R8" s="3">
        <v>61.280340000000002</v>
      </c>
      <c r="S8" s="3">
        <v>63.466120000000004</v>
      </c>
      <c r="T8" s="3">
        <v>65.395960000000002</v>
      </c>
      <c r="U8" s="3">
        <v>67.112099999999998</v>
      </c>
      <c r="V8" s="3">
        <v>68.648150000000001</v>
      </c>
      <c r="W8" s="3">
        <v>70.031099999999995</v>
      </c>
      <c r="X8" s="3">
        <v>71.282840000000007</v>
      </c>
      <c r="Y8" s="3">
        <v>72.421310000000005</v>
      </c>
      <c r="Z8" s="3">
        <v>73.461320000000001</v>
      </c>
      <c r="AA8" s="3">
        <v>74.415189999999996</v>
      </c>
      <c r="AB8" s="3">
        <v>75.293289999999999</v>
      </c>
      <c r="AC8" s="3">
        <v>76.104370000000003</v>
      </c>
      <c r="AD8" s="4">
        <v>76.855890000000002</v>
      </c>
      <c r="AE8" s="3">
        <v>0</v>
      </c>
      <c r="AF8" s="3">
        <v>1.101898</v>
      </c>
      <c r="AG8" s="3">
        <v>11.30026</v>
      </c>
      <c r="AH8" s="3">
        <v>26.85144</v>
      </c>
      <c r="AI8" s="3">
        <v>42.091729999999998</v>
      </c>
      <c r="AJ8" s="3">
        <v>55.036779999999993</v>
      </c>
      <c r="AK8" s="3">
        <v>65.372240000000005</v>
      </c>
      <c r="AL8" s="3">
        <v>73.374290000000002</v>
      </c>
      <c r="AM8" s="3">
        <v>79.470010000000002</v>
      </c>
      <c r="AN8" s="3">
        <v>84.073390000000003</v>
      </c>
      <c r="AO8" s="3">
        <v>87.534170000000003</v>
      </c>
      <c r="AP8" s="3">
        <v>90.13069999999999</v>
      </c>
      <c r="AQ8" s="3">
        <v>92.0779</v>
      </c>
      <c r="AR8" s="3">
        <v>93.539059999999992</v>
      </c>
      <c r="AS8" s="3">
        <v>94.637159999999994</v>
      </c>
      <c r="AT8" s="3">
        <v>95.464320000000001</v>
      </c>
      <c r="AU8" s="3">
        <v>96.089349999999996</v>
      </c>
      <c r="AV8" s="3">
        <v>96.563580000000002</v>
      </c>
      <c r="AW8" s="3">
        <v>96.925249999999991</v>
      </c>
      <c r="AX8" s="3">
        <v>97.202860000000001</v>
      </c>
      <c r="AY8" s="3">
        <v>97.417600000000007</v>
      </c>
      <c r="AZ8" s="3">
        <v>97.585270000000008</v>
      </c>
      <c r="BA8" s="3">
        <v>97.717650000000006</v>
      </c>
      <c r="BB8" s="3">
        <v>97.823499999999996</v>
      </c>
      <c r="BC8" s="3">
        <v>97.90934</v>
      </c>
      <c r="BD8" s="2">
        <v>0</v>
      </c>
      <c r="BE8" s="3">
        <v>0.83</v>
      </c>
      <c r="BF8" s="3">
        <v>14.43</v>
      </c>
      <c r="BG8" s="3">
        <v>39.799999999999997</v>
      </c>
      <c r="BH8" s="3">
        <v>56.29</v>
      </c>
      <c r="BI8" s="3">
        <v>64.2</v>
      </c>
      <c r="BJ8" s="3">
        <v>67.38</v>
      </c>
      <c r="BK8" s="4">
        <v>68.38</v>
      </c>
      <c r="BM8" s="3"/>
      <c r="BN8" s="28"/>
      <c r="BO8" s="27"/>
      <c r="BP8" s="27"/>
    </row>
    <row r="9" spans="1:94" ht="17" x14ac:dyDescent="0.2">
      <c r="A9" s="13" t="s">
        <v>18</v>
      </c>
      <c r="B9" s="15" t="s">
        <v>19</v>
      </c>
      <c r="C9" s="30">
        <v>146.18899999999999</v>
      </c>
      <c r="D9" s="30">
        <v>2.07064</v>
      </c>
      <c r="E9" s="12">
        <v>1.65</v>
      </c>
      <c r="F9" s="3">
        <v>0</v>
      </c>
      <c r="G9" s="3">
        <v>2.7747570000000001</v>
      </c>
      <c r="H9" s="3">
        <v>13.89631</v>
      </c>
      <c r="I9" s="3">
        <v>24.778929999999999</v>
      </c>
      <c r="J9" s="3">
        <v>33.270699999999998</v>
      </c>
      <c r="K9" s="3">
        <v>39.809370000000001</v>
      </c>
      <c r="L9" s="3">
        <v>44.955449999999999</v>
      </c>
      <c r="M9" s="3">
        <v>49.103900000000003</v>
      </c>
      <c r="N9" s="3">
        <v>52.518180000000001</v>
      </c>
      <c r="O9" s="3">
        <v>55.377310000000001</v>
      </c>
      <c r="P9" s="3">
        <v>57.806610000000006</v>
      </c>
      <c r="Q9" s="3">
        <v>59.896340000000002</v>
      </c>
      <c r="R9" s="3">
        <v>61.713150000000006</v>
      </c>
      <c r="S9" s="3">
        <v>63.307290000000002</v>
      </c>
      <c r="T9" s="3">
        <v>64.717410000000001</v>
      </c>
      <c r="U9" s="3">
        <v>65.973669999999998</v>
      </c>
      <c r="V9" s="3">
        <v>67.100009999999997</v>
      </c>
      <c r="W9" s="3">
        <v>68.115619999999993</v>
      </c>
      <c r="X9" s="3">
        <v>69.036100000000005</v>
      </c>
      <c r="Y9" s="3">
        <v>69.874250000000004</v>
      </c>
      <c r="Z9" s="3">
        <v>70.640659999999997</v>
      </c>
      <c r="AA9" s="3">
        <v>71.344179999999994</v>
      </c>
      <c r="AB9" s="3">
        <v>71.992279999999994</v>
      </c>
      <c r="AC9" s="3">
        <v>72.591250000000002</v>
      </c>
      <c r="AD9" s="4">
        <v>73.146509999999992</v>
      </c>
      <c r="AE9" s="3">
        <v>0</v>
      </c>
      <c r="AF9" s="3">
        <v>3.984394</v>
      </c>
      <c r="AG9" s="3">
        <v>20.66526</v>
      </c>
      <c r="AH9" s="3">
        <v>37.85033</v>
      </c>
      <c r="AI9" s="3">
        <v>51.790790000000001</v>
      </c>
      <c r="AJ9" s="3">
        <v>62.635200000000005</v>
      </c>
      <c r="AK9" s="3">
        <v>71.006740000000008</v>
      </c>
      <c r="AL9" s="3">
        <v>77.460799999999992</v>
      </c>
      <c r="AM9" s="3">
        <v>82.436059999999998</v>
      </c>
      <c r="AN9" s="3">
        <v>86.271969999999996</v>
      </c>
      <c r="AO9" s="3">
        <v>89.230180000000004</v>
      </c>
      <c r="AP9" s="3">
        <v>91.512270000000001</v>
      </c>
      <c r="AQ9" s="3">
        <v>93.273479999999992</v>
      </c>
      <c r="AR9" s="3">
        <v>94.633389999999991</v>
      </c>
      <c r="AS9" s="3">
        <v>95.684080000000009</v>
      </c>
      <c r="AT9" s="3">
        <v>96.496510000000001</v>
      </c>
      <c r="AU9" s="3">
        <v>97.12530000000001</v>
      </c>
      <c r="AV9" s="3">
        <v>97.612549999999999</v>
      </c>
      <c r="AW9" s="3">
        <v>97.990670000000009</v>
      </c>
      <c r="AX9" s="3">
        <v>98.284639999999996</v>
      </c>
      <c r="AY9" s="3">
        <v>98.5137</v>
      </c>
      <c r="AZ9" s="3">
        <v>98.692660000000004</v>
      </c>
      <c r="BA9" s="3">
        <v>98.83296</v>
      </c>
      <c r="BB9" s="3">
        <v>98.943380000000005</v>
      </c>
      <c r="BC9" s="3">
        <v>99.030709999999999</v>
      </c>
      <c r="BD9" s="2">
        <v>0</v>
      </c>
      <c r="BE9" s="3">
        <v>2.4700000000000002</v>
      </c>
      <c r="BF9" s="3">
        <v>25.64</v>
      </c>
      <c r="BG9" s="3">
        <v>53.83</v>
      </c>
      <c r="BH9" s="3">
        <v>62.28</v>
      </c>
      <c r="BI9" s="3">
        <v>65.680000000000007</v>
      </c>
      <c r="BJ9" s="3">
        <v>68.489999999999995</v>
      </c>
      <c r="BK9" s="4">
        <v>70.27</v>
      </c>
      <c r="BM9" s="3"/>
      <c r="BN9" s="28"/>
      <c r="BO9" s="27"/>
      <c r="BP9" s="27"/>
    </row>
    <row r="10" spans="1:94" ht="17" x14ac:dyDescent="0.2">
      <c r="A10" s="13" t="s">
        <v>20</v>
      </c>
      <c r="B10" s="15" t="s">
        <v>21</v>
      </c>
      <c r="C10" s="30">
        <v>172.18</v>
      </c>
      <c r="D10" s="30">
        <v>0.81948100000000001</v>
      </c>
      <c r="E10" s="12">
        <v>14</v>
      </c>
      <c r="F10" s="3">
        <v>0</v>
      </c>
      <c r="G10" s="3">
        <v>2.1545530000000001E-5</v>
      </c>
      <c r="H10" s="3">
        <v>1.738671E-4</v>
      </c>
      <c r="I10" s="3">
        <v>3.6669910000000004E-4</v>
      </c>
      <c r="J10" s="3">
        <v>5.3539420000000009E-4</v>
      </c>
      <c r="K10" s="3">
        <v>6.7253029999999995E-4</v>
      </c>
      <c r="L10" s="3">
        <v>7.8335989999999995E-4</v>
      </c>
      <c r="M10" s="3">
        <v>8.7397769999999998E-4</v>
      </c>
      <c r="N10" s="3">
        <v>9.4920729999999997E-4</v>
      </c>
      <c r="O10" s="3">
        <v>1.012586E-3</v>
      </c>
      <c r="P10" s="3">
        <v>1.0666860000000001E-3</v>
      </c>
      <c r="Q10" s="3">
        <v>1.113398E-3</v>
      </c>
      <c r="R10" s="3">
        <v>1.1541360000000001E-3</v>
      </c>
      <c r="S10" s="3">
        <v>1.189975E-3</v>
      </c>
      <c r="T10" s="3">
        <v>1.2217479999999999E-3</v>
      </c>
      <c r="U10" s="3">
        <v>1.250108E-3</v>
      </c>
      <c r="V10" s="3">
        <v>1.275579E-3</v>
      </c>
      <c r="W10" s="3">
        <v>1.2985800000000001E-3</v>
      </c>
      <c r="X10" s="3">
        <v>1.319455E-3</v>
      </c>
      <c r="Y10" s="3">
        <v>1.338482E-3</v>
      </c>
      <c r="Z10" s="3">
        <v>1.3558960000000001E-3</v>
      </c>
      <c r="AA10" s="3">
        <v>1.3718949999999999E-3</v>
      </c>
      <c r="AB10" s="3">
        <v>1.3866460000000001E-3</v>
      </c>
      <c r="AC10" s="3">
        <v>1.400288E-3</v>
      </c>
      <c r="AD10" s="4">
        <v>1.4129400000000001E-3</v>
      </c>
      <c r="AE10" s="3">
        <v>0</v>
      </c>
      <c r="AF10" s="3">
        <v>0.54416910000000007</v>
      </c>
      <c r="AG10" s="3">
        <v>4.9908849999999996</v>
      </c>
      <c r="AH10" s="3">
        <v>11.644730000000001</v>
      </c>
      <c r="AI10" s="3">
        <v>18.517389999999999</v>
      </c>
      <c r="AJ10" s="3">
        <v>25.034659999999999</v>
      </c>
      <c r="AK10" s="3">
        <v>31.076150000000002</v>
      </c>
      <c r="AL10" s="3">
        <v>36.640979999999999</v>
      </c>
      <c r="AM10" s="3">
        <v>41.757440000000003</v>
      </c>
      <c r="AN10" s="3">
        <v>46.459200000000003</v>
      </c>
      <c r="AO10" s="3">
        <v>50.779269999999997</v>
      </c>
      <c r="AP10" s="3">
        <v>54.7485</v>
      </c>
      <c r="AQ10" s="3">
        <v>58.395359999999997</v>
      </c>
      <c r="AR10" s="3">
        <v>61.746049999999997</v>
      </c>
      <c r="AS10" s="3">
        <v>64.824669999999998</v>
      </c>
      <c r="AT10" s="3">
        <v>67.653319999999994</v>
      </c>
      <c r="AU10" s="3">
        <v>70.252340000000004</v>
      </c>
      <c r="AV10" s="3">
        <v>72.640389999999996</v>
      </c>
      <c r="AW10" s="3">
        <v>74.834630000000004</v>
      </c>
      <c r="AX10" s="3">
        <v>76.850819999999999</v>
      </c>
      <c r="AY10" s="3">
        <v>78.703429999999997</v>
      </c>
      <c r="AZ10" s="3">
        <v>80.405749999999998</v>
      </c>
      <c r="BA10" s="3">
        <v>81.97</v>
      </c>
      <c r="BB10" s="3">
        <v>83.407409999999999</v>
      </c>
      <c r="BC10" s="3">
        <v>84.728279999999998</v>
      </c>
      <c r="BD10" s="2">
        <v>0</v>
      </c>
      <c r="BE10" s="3">
        <v>1.66</v>
      </c>
      <c r="BF10" s="3">
        <v>10.85</v>
      </c>
      <c r="BG10" s="3">
        <v>20.010000000000002</v>
      </c>
      <c r="BH10" s="3">
        <v>24.32</v>
      </c>
      <c r="BI10" s="3">
        <v>25.45</v>
      </c>
      <c r="BJ10" s="3">
        <v>26.04</v>
      </c>
      <c r="BK10" s="4">
        <v>26.78</v>
      </c>
      <c r="BM10" s="3"/>
      <c r="BN10" s="28"/>
      <c r="BO10" s="27"/>
      <c r="BP10" s="27"/>
    </row>
    <row r="11" spans="1:94" ht="17" x14ac:dyDescent="0.2">
      <c r="A11" s="13" t="s">
        <v>22</v>
      </c>
      <c r="B11" s="15" t="s">
        <v>23</v>
      </c>
      <c r="C11" s="30">
        <v>144.126</v>
      </c>
      <c r="D11">
        <v>0.74</v>
      </c>
      <c r="E11" s="12">
        <v>40</v>
      </c>
      <c r="F11" s="3">
        <v>0</v>
      </c>
      <c r="G11" s="3">
        <v>6.2271470000000001E-12</v>
      </c>
      <c r="H11" s="3">
        <v>2.8835979999999997E-11</v>
      </c>
      <c r="I11" s="3">
        <v>5.2743530000000006E-11</v>
      </c>
      <c r="J11" s="3">
        <v>7.2912990000000004E-11</v>
      </c>
      <c r="K11" s="3">
        <v>8.8188520000000006E-11</v>
      </c>
      <c r="L11" s="3">
        <v>9.9746529999999992E-11</v>
      </c>
      <c r="M11" s="3">
        <v>1.08661E-10</v>
      </c>
      <c r="N11" s="3">
        <v>1.1569539999999999E-10</v>
      </c>
      <c r="O11" s="3">
        <v>1.2136099999999999E-10</v>
      </c>
      <c r="P11" s="3">
        <v>1.2577330000000001E-10</v>
      </c>
      <c r="Q11" s="3">
        <v>1.2956889999999998E-10</v>
      </c>
      <c r="R11" s="3">
        <v>1.3284390000000001E-10</v>
      </c>
      <c r="S11" s="3">
        <v>1.3568389999999999E-10</v>
      </c>
      <c r="T11" s="3">
        <v>1.3816039999999999E-10</v>
      </c>
      <c r="U11" s="3">
        <v>1.4033280000000001E-10</v>
      </c>
      <c r="V11" s="3">
        <v>1.4225010000000001E-10</v>
      </c>
      <c r="W11" s="3">
        <v>1.4395230000000001E-10</v>
      </c>
      <c r="X11" s="3">
        <v>1.4547240000000001E-10</v>
      </c>
      <c r="Y11" s="3">
        <v>1.4683740000000001E-10</v>
      </c>
      <c r="Z11" s="3">
        <v>1.480693E-10</v>
      </c>
      <c r="AA11" s="3">
        <v>1.4918670000000001E-10</v>
      </c>
      <c r="AB11" s="3">
        <v>1.502046E-10</v>
      </c>
      <c r="AC11" s="3">
        <v>1.5113570000000001E-10</v>
      </c>
      <c r="AD11" s="4">
        <v>1.5199080000000001E-10</v>
      </c>
      <c r="AE11" s="3">
        <v>0</v>
      </c>
      <c r="AF11" s="3">
        <v>3.6865130000000003E-2</v>
      </c>
      <c r="AG11" s="3">
        <v>0.86921380000000004</v>
      </c>
      <c r="AH11" s="3">
        <v>3.0174400000000001</v>
      </c>
      <c r="AI11" s="3">
        <v>5.9577770000000001</v>
      </c>
      <c r="AJ11" s="3">
        <v>9.2038829999999994</v>
      </c>
      <c r="AK11" s="3">
        <v>12.503300000000001</v>
      </c>
      <c r="AL11" s="3">
        <v>15.747739999999999</v>
      </c>
      <c r="AM11" s="3">
        <v>18.89612</v>
      </c>
      <c r="AN11" s="3">
        <v>21.93534</v>
      </c>
      <c r="AO11" s="3">
        <v>24.863219999999998</v>
      </c>
      <c r="AP11" s="3">
        <v>27.681650000000001</v>
      </c>
      <c r="AQ11" s="3">
        <v>30.393910000000002</v>
      </c>
      <c r="AR11" s="3">
        <v>33.003710000000005</v>
      </c>
      <c r="AS11" s="3">
        <v>35.514829999999996</v>
      </c>
      <c r="AT11" s="3">
        <v>37.93094</v>
      </c>
      <c r="AU11" s="3">
        <v>40.25564</v>
      </c>
      <c r="AV11" s="3">
        <v>42.492380000000004</v>
      </c>
      <c r="AW11" s="3">
        <v>44.644489999999998</v>
      </c>
      <c r="AX11" s="3">
        <v>46.715170000000001</v>
      </c>
      <c r="AY11" s="3">
        <v>48.707509999999999</v>
      </c>
      <c r="AZ11" s="3">
        <v>50.624470000000002</v>
      </c>
      <c r="BA11" s="3">
        <v>52.468899999999998</v>
      </c>
      <c r="BB11" s="3">
        <v>54.243549999999999</v>
      </c>
      <c r="BC11" s="3">
        <v>55.951070000000001</v>
      </c>
      <c r="BD11" s="2">
        <v>0</v>
      </c>
      <c r="BE11" s="3">
        <v>1.71</v>
      </c>
      <c r="BF11" s="3">
        <v>9.24</v>
      </c>
      <c r="BG11" s="3">
        <v>14.23</v>
      </c>
      <c r="BH11" s="3">
        <v>15.83</v>
      </c>
      <c r="BI11" s="3">
        <v>16.27</v>
      </c>
      <c r="BJ11" s="3">
        <v>16.73</v>
      </c>
      <c r="BK11" s="4">
        <v>17.190000000000001</v>
      </c>
      <c r="BM11" s="3"/>
      <c r="BN11" s="28"/>
      <c r="BO11" s="27"/>
      <c r="BP11" s="27"/>
    </row>
    <row r="12" spans="1:94" ht="17" x14ac:dyDescent="0.2">
      <c r="A12" s="13" t="s">
        <v>24</v>
      </c>
      <c r="B12" s="15" t="s">
        <v>25</v>
      </c>
      <c r="C12" s="30">
        <v>194.18600000000001</v>
      </c>
      <c r="D12" s="30">
        <v>1.58409</v>
      </c>
      <c r="E12" s="12">
        <v>0.41099999999999998</v>
      </c>
      <c r="F12" s="3">
        <v>0</v>
      </c>
      <c r="G12" s="3">
        <v>0.20680280000000001</v>
      </c>
      <c r="H12" s="3">
        <v>2.5066669999999998</v>
      </c>
      <c r="I12" s="3">
        <v>6.4814109999999996</v>
      </c>
      <c r="J12" s="3">
        <v>10.780900000000001</v>
      </c>
      <c r="K12" s="3">
        <v>14.862420000000002</v>
      </c>
      <c r="L12" s="3">
        <v>18.574729999999999</v>
      </c>
      <c r="M12" s="3">
        <v>21.906229999999997</v>
      </c>
      <c r="N12" s="3">
        <v>24.889690000000002</v>
      </c>
      <c r="O12" s="3">
        <v>27.567799999999998</v>
      </c>
      <c r="P12" s="3">
        <v>29.981490000000001</v>
      </c>
      <c r="Q12" s="3">
        <v>32.166600000000003</v>
      </c>
      <c r="R12" s="3">
        <v>34.15354</v>
      </c>
      <c r="S12" s="3">
        <v>35.967870000000005</v>
      </c>
      <c r="T12" s="3">
        <v>37.631059999999998</v>
      </c>
      <c r="U12" s="3">
        <v>39.16122</v>
      </c>
      <c r="V12" s="3">
        <v>40.57367</v>
      </c>
      <c r="W12" s="3">
        <v>41.881509999999999</v>
      </c>
      <c r="X12" s="3">
        <v>43.095939999999999</v>
      </c>
      <c r="Y12" s="3">
        <v>44.22663</v>
      </c>
      <c r="Z12" s="3">
        <v>45.281950000000002</v>
      </c>
      <c r="AA12" s="3">
        <v>46.269210000000001</v>
      </c>
      <c r="AB12" s="3">
        <v>47.194789999999998</v>
      </c>
      <c r="AC12" s="3">
        <v>48.06429</v>
      </c>
      <c r="AD12" s="4">
        <v>48.882660000000001</v>
      </c>
      <c r="AE12" s="3">
        <v>0</v>
      </c>
      <c r="AF12" s="3">
        <v>0.25843760000000005</v>
      </c>
      <c r="AG12" s="3">
        <v>3.2665850000000005</v>
      </c>
      <c r="AH12" s="3">
        <v>8.6529800000000012</v>
      </c>
      <c r="AI12" s="3">
        <v>14.686499999999999</v>
      </c>
      <c r="AJ12" s="3">
        <v>20.642029999999998</v>
      </c>
      <c r="AK12" s="3">
        <v>26.288669999999996</v>
      </c>
      <c r="AL12" s="3">
        <v>31.568370000000002</v>
      </c>
      <c r="AM12" s="3">
        <v>36.480430000000005</v>
      </c>
      <c r="AN12" s="3">
        <v>41.042210000000004</v>
      </c>
      <c r="AO12" s="3">
        <v>45.275919999999999</v>
      </c>
      <c r="AP12" s="3">
        <v>49.204239999999999</v>
      </c>
      <c r="AQ12" s="3">
        <v>52.848910000000004</v>
      </c>
      <c r="AR12" s="3">
        <v>56.230309999999996</v>
      </c>
      <c r="AS12" s="3">
        <v>59.367460000000008</v>
      </c>
      <c r="AT12" s="3">
        <v>62.278019999999998</v>
      </c>
      <c r="AU12" s="3">
        <v>64.978349999999992</v>
      </c>
      <c r="AV12" s="3">
        <v>67.483680000000007</v>
      </c>
      <c r="AW12" s="3">
        <v>69.808109999999999</v>
      </c>
      <c r="AX12" s="3">
        <v>71.964709999999997</v>
      </c>
      <c r="AY12" s="3">
        <v>73.965620000000001</v>
      </c>
      <c r="AZ12" s="3">
        <v>75.822109999999995</v>
      </c>
      <c r="BA12" s="3">
        <v>77.544619999999995</v>
      </c>
      <c r="BB12" s="3">
        <v>79.142830000000004</v>
      </c>
      <c r="BC12" s="3">
        <v>80.62572999999999</v>
      </c>
      <c r="BD12" s="2">
        <v>0</v>
      </c>
      <c r="BE12" s="3">
        <v>5.69</v>
      </c>
      <c r="BF12" s="3">
        <v>17.88</v>
      </c>
      <c r="BG12" s="3">
        <v>50.15</v>
      </c>
      <c r="BH12" s="3">
        <v>58.88</v>
      </c>
      <c r="BI12" s="3">
        <v>60.74</v>
      </c>
      <c r="BJ12" s="3">
        <v>61.36</v>
      </c>
      <c r="BK12" s="4">
        <v>61.69</v>
      </c>
      <c r="BM12" s="3"/>
      <c r="BN12" s="28"/>
      <c r="BO12" s="27"/>
      <c r="BP12" s="27"/>
    </row>
    <row r="13" spans="1:94" ht="17" x14ac:dyDescent="0.2">
      <c r="A13" s="13" t="s">
        <v>26</v>
      </c>
      <c r="B13" s="15" t="s">
        <v>27</v>
      </c>
      <c r="C13" s="30">
        <v>184.279</v>
      </c>
      <c r="D13" s="30">
        <v>4.1987199999999998</v>
      </c>
      <c r="E13" s="12">
        <v>23.7</v>
      </c>
      <c r="F13" s="3">
        <v>0</v>
      </c>
      <c r="G13" s="3">
        <v>5.3961589999999997E-2</v>
      </c>
      <c r="H13" s="3">
        <v>0.99002480000000004</v>
      </c>
      <c r="I13" s="3">
        <v>2.8598599999999998</v>
      </c>
      <c r="J13" s="3">
        <v>4.9807310000000005</v>
      </c>
      <c r="K13" s="3">
        <v>7.0184029999999993</v>
      </c>
      <c r="L13" s="3">
        <v>8.8616820000000001</v>
      </c>
      <c r="M13" s="3">
        <v>10.48828</v>
      </c>
      <c r="N13" s="3">
        <v>11.90902</v>
      </c>
      <c r="O13" s="3">
        <v>13.14583</v>
      </c>
      <c r="P13" s="3">
        <v>14.222870000000002</v>
      </c>
      <c r="Q13" s="3">
        <v>15.16301</v>
      </c>
      <c r="R13" s="3">
        <v>15.986549999999999</v>
      </c>
      <c r="S13" s="3">
        <v>16.710989999999999</v>
      </c>
      <c r="T13" s="3">
        <v>17.351140000000001</v>
      </c>
      <c r="U13" s="3">
        <v>17.919440000000002</v>
      </c>
      <c r="V13" s="3">
        <v>18.426300000000001</v>
      </c>
      <c r="W13" s="3">
        <v>18.880400000000002</v>
      </c>
      <c r="X13" s="3">
        <v>19.289020000000001</v>
      </c>
      <c r="Y13" s="3">
        <v>19.658239999999999</v>
      </c>
      <c r="Z13" s="3">
        <v>19.993189999999998</v>
      </c>
      <c r="AA13" s="3">
        <v>20.298169999999999</v>
      </c>
      <c r="AB13" s="3">
        <v>20.576840000000001</v>
      </c>
      <c r="AC13" s="3">
        <v>20.8323</v>
      </c>
      <c r="AD13" s="4">
        <v>21.067209999999999</v>
      </c>
      <c r="AE13" s="3">
        <v>0</v>
      </c>
      <c r="AF13" s="3">
        <v>0.28839339999999997</v>
      </c>
      <c r="AG13" s="3">
        <v>5.19001</v>
      </c>
      <c r="AH13" s="3">
        <v>15.016260000000001</v>
      </c>
      <c r="AI13" s="3">
        <v>26.192910000000001</v>
      </c>
      <c r="AJ13" s="3">
        <v>36.823219999999999</v>
      </c>
      <c r="AK13" s="3">
        <v>46.235660000000003</v>
      </c>
      <c r="AL13" s="3">
        <v>54.302140000000001</v>
      </c>
      <c r="AM13" s="3">
        <v>61.106669999999994</v>
      </c>
      <c r="AN13" s="3">
        <v>66.802199999999999</v>
      </c>
      <c r="AO13" s="3">
        <v>71.551790000000011</v>
      </c>
      <c r="AP13" s="3">
        <v>75.506360000000001</v>
      </c>
      <c r="AQ13" s="3">
        <v>78.797669999999997</v>
      </c>
      <c r="AR13" s="3">
        <v>81.537739999999999</v>
      </c>
      <c r="AS13" s="3">
        <v>83.820539999999994</v>
      </c>
      <c r="AT13" s="3">
        <v>85.724339999999998</v>
      </c>
      <c r="AU13" s="3">
        <v>87.314080000000004</v>
      </c>
      <c r="AV13" s="3">
        <v>88.643609999999995</v>
      </c>
      <c r="AW13" s="3">
        <v>89.757469999999998</v>
      </c>
      <c r="AX13" s="3">
        <v>90.692520000000002</v>
      </c>
      <c r="AY13" s="3">
        <v>91.47927</v>
      </c>
      <c r="AZ13" s="3">
        <v>92.142949999999999</v>
      </c>
      <c r="BA13" s="3">
        <v>92.704419999999999</v>
      </c>
      <c r="BB13" s="3">
        <v>93.180970000000002</v>
      </c>
      <c r="BC13" s="3">
        <v>93.586879999999994</v>
      </c>
      <c r="BD13" s="2">
        <v>0</v>
      </c>
      <c r="BE13" s="3">
        <v>0</v>
      </c>
      <c r="BF13" s="3">
        <v>0.43</v>
      </c>
      <c r="BG13" s="3">
        <v>1.42</v>
      </c>
      <c r="BH13" s="3">
        <v>2.2400000000000002</v>
      </c>
      <c r="BI13" s="3">
        <v>2.64</v>
      </c>
      <c r="BJ13" s="3">
        <v>2.96</v>
      </c>
      <c r="BK13" s="4">
        <v>3.04</v>
      </c>
      <c r="BM13" s="3"/>
      <c r="BN13" s="28"/>
      <c r="BO13" s="27"/>
      <c r="BP13" s="27"/>
    </row>
    <row r="14" spans="1:94" ht="17" x14ac:dyDescent="0.2">
      <c r="A14" s="13" t="s">
        <v>28</v>
      </c>
      <c r="B14" s="15" t="s">
        <v>29</v>
      </c>
      <c r="C14" s="30">
        <v>164.20400000000001</v>
      </c>
      <c r="D14" s="30">
        <v>2.2724199999999999</v>
      </c>
      <c r="E14" s="12">
        <v>3.02</v>
      </c>
      <c r="F14" s="3">
        <v>0</v>
      </c>
      <c r="G14" s="3">
        <v>1.843566</v>
      </c>
      <c r="H14" s="3">
        <v>11.074589999999999</v>
      </c>
      <c r="I14" s="3">
        <v>21.22203</v>
      </c>
      <c r="J14" s="3">
        <v>29.563270000000003</v>
      </c>
      <c r="K14" s="3">
        <v>36.144739999999999</v>
      </c>
      <c r="L14" s="3">
        <v>41.394680000000001</v>
      </c>
      <c r="M14" s="3">
        <v>45.665050000000001</v>
      </c>
      <c r="N14" s="3">
        <v>49.203740000000003</v>
      </c>
      <c r="O14" s="3">
        <v>52.183500000000002</v>
      </c>
      <c r="P14" s="3">
        <v>54.727060000000009</v>
      </c>
      <c r="Q14" s="3">
        <v>56.923749999999998</v>
      </c>
      <c r="R14" s="3">
        <v>58.840079999999993</v>
      </c>
      <c r="S14" s="3">
        <v>60.52657</v>
      </c>
      <c r="T14" s="3">
        <v>62.022279999999995</v>
      </c>
      <c r="U14" s="3">
        <v>63.357909999999997</v>
      </c>
      <c r="V14" s="3">
        <v>64.55789</v>
      </c>
      <c r="W14" s="3">
        <v>65.641919999999999</v>
      </c>
      <c r="X14" s="3">
        <v>66.626059999999995</v>
      </c>
      <c r="Y14" s="3">
        <v>67.523539999999997</v>
      </c>
      <c r="Z14" s="3">
        <v>68.345339999999993</v>
      </c>
      <c r="AA14" s="3">
        <v>69.100660000000005</v>
      </c>
      <c r="AB14" s="3">
        <v>69.797280000000001</v>
      </c>
      <c r="AC14" s="3">
        <v>70.441800000000001</v>
      </c>
      <c r="AD14" s="4">
        <v>71.039860000000004</v>
      </c>
      <c r="AE14" s="3">
        <v>0</v>
      </c>
      <c r="AF14" s="3">
        <v>2.707281</v>
      </c>
      <c r="AG14" s="3">
        <v>16.701450000000001</v>
      </c>
      <c r="AH14" s="3">
        <v>32.623730000000002</v>
      </c>
      <c r="AI14" s="3">
        <v>46.179629999999996</v>
      </c>
      <c r="AJ14" s="3">
        <v>57.089590000000001</v>
      </c>
      <c r="AK14" s="3">
        <v>65.771339999999995</v>
      </c>
      <c r="AL14" s="3">
        <v>72.664720000000003</v>
      </c>
      <c r="AM14" s="3">
        <v>78.136229999999998</v>
      </c>
      <c r="AN14" s="3">
        <v>82.479389999999995</v>
      </c>
      <c r="AO14" s="3">
        <v>85.927440000000004</v>
      </c>
      <c r="AP14" s="3">
        <v>88.665450000000007</v>
      </c>
      <c r="AQ14" s="3">
        <v>90.84020000000001</v>
      </c>
      <c r="AR14" s="3">
        <v>92.568110000000004</v>
      </c>
      <c r="AS14" s="3">
        <v>93.941509999999994</v>
      </c>
      <c r="AT14" s="3">
        <v>95.033650000000009</v>
      </c>
      <c r="AU14" s="3">
        <v>95.902609999999996</v>
      </c>
      <c r="AV14" s="3">
        <v>96.594459999999998</v>
      </c>
      <c r="AW14" s="3">
        <v>97.145740000000004</v>
      </c>
      <c r="AX14" s="3">
        <v>97.585449999999994</v>
      </c>
      <c r="AY14" s="3">
        <v>97.936589999999995</v>
      </c>
      <c r="AZ14" s="3">
        <v>98.217379999999991</v>
      </c>
      <c r="BA14" s="3">
        <v>98.442300000000003</v>
      </c>
      <c r="BB14" s="3">
        <v>98.622829999999993</v>
      </c>
      <c r="BC14" s="3">
        <v>98.768079999999998</v>
      </c>
      <c r="BD14" s="2">
        <v>0</v>
      </c>
      <c r="BE14" s="3">
        <v>0.47</v>
      </c>
      <c r="BF14" s="3">
        <v>12</v>
      </c>
      <c r="BG14" s="3">
        <v>38.31</v>
      </c>
      <c r="BH14" s="3">
        <v>53</v>
      </c>
      <c r="BI14" s="3">
        <v>57.26</v>
      </c>
      <c r="BJ14" s="3">
        <v>58.27</v>
      </c>
      <c r="BK14" s="4">
        <v>58.64</v>
      </c>
      <c r="BM14" s="3"/>
      <c r="BN14" s="28"/>
      <c r="BO14" s="27"/>
      <c r="BP14" s="27"/>
    </row>
    <row r="15" spans="1:94" ht="17" x14ac:dyDescent="0.2">
      <c r="A15" s="13" t="s">
        <v>30</v>
      </c>
      <c r="B15" s="15" t="s">
        <v>31</v>
      </c>
      <c r="C15" s="30">
        <v>154.25299999999999</v>
      </c>
      <c r="D15" s="30">
        <v>3.5582799999999999</v>
      </c>
      <c r="E15" s="12">
        <v>4</v>
      </c>
      <c r="F15" s="3">
        <v>0</v>
      </c>
      <c r="G15" s="3">
        <v>1.1561749999999999E-2</v>
      </c>
      <c r="H15" s="3">
        <v>9.804468999999999E-2</v>
      </c>
      <c r="I15" s="3">
        <v>0.2166855</v>
      </c>
      <c r="J15" s="3">
        <v>0.32935019999999998</v>
      </c>
      <c r="K15" s="3">
        <v>0.42642959999999996</v>
      </c>
      <c r="L15" s="3">
        <v>0.50756990000000002</v>
      </c>
      <c r="M15" s="3">
        <v>0.57489599999999996</v>
      </c>
      <c r="N15" s="3">
        <v>0.63089249999999997</v>
      </c>
      <c r="O15" s="3">
        <v>0.67777690000000002</v>
      </c>
      <c r="P15" s="3">
        <v>0.71736509999999998</v>
      </c>
      <c r="Q15" s="3">
        <v>0.75109419999999993</v>
      </c>
      <c r="R15" s="3">
        <v>0.78008770000000005</v>
      </c>
      <c r="S15" s="3">
        <v>0.80522170000000004</v>
      </c>
      <c r="T15" s="3">
        <v>0.82718159999999996</v>
      </c>
      <c r="U15" s="3">
        <v>0.84650690000000006</v>
      </c>
      <c r="V15" s="3">
        <v>0.86362580000000011</v>
      </c>
      <c r="W15" s="3">
        <v>0.87888089999999996</v>
      </c>
      <c r="X15" s="3">
        <v>0.89254889999999998</v>
      </c>
      <c r="Y15" s="3">
        <v>0.90485510000000002</v>
      </c>
      <c r="Z15" s="3">
        <v>0.9159847000000001</v>
      </c>
      <c r="AA15" s="3">
        <v>0.92609110000000006</v>
      </c>
      <c r="AB15" s="3">
        <v>0.93530239999999998</v>
      </c>
      <c r="AC15" s="3">
        <v>0.94372619999999996</v>
      </c>
      <c r="AD15" s="4">
        <v>0.95145390000000007</v>
      </c>
      <c r="AE15" s="7">
        <v>0</v>
      </c>
      <c r="AF15" s="3">
        <v>1.7344039999999998E-2</v>
      </c>
      <c r="AG15" s="3">
        <v>0.19528609999999999</v>
      </c>
      <c r="AH15" s="3">
        <v>0.53746709999999998</v>
      </c>
      <c r="AI15" s="3">
        <v>0.9768384</v>
      </c>
      <c r="AJ15" s="3">
        <v>1.470547</v>
      </c>
      <c r="AK15" s="3">
        <v>1.9937900000000002</v>
      </c>
      <c r="AL15" s="3">
        <v>2.5322959999999997</v>
      </c>
      <c r="AM15" s="3">
        <v>3.0778630000000002</v>
      </c>
      <c r="AN15" s="3">
        <v>3.6257820000000005</v>
      </c>
      <c r="AO15" s="3">
        <v>4.1733600000000006</v>
      </c>
      <c r="AP15" s="3">
        <v>4.719061</v>
      </c>
      <c r="AQ15" s="3">
        <v>5.262016</v>
      </c>
      <c r="AR15" s="3">
        <v>5.8017440000000002</v>
      </c>
      <c r="AS15" s="3">
        <v>6.3379799999999999</v>
      </c>
      <c r="AT15" s="3">
        <v>6.87059</v>
      </c>
      <c r="AU15" s="3">
        <v>7.3995099999999994</v>
      </c>
      <c r="AV15" s="3">
        <v>7.9247200000000007</v>
      </c>
      <c r="AW15" s="3">
        <v>8.4462229999999998</v>
      </c>
      <c r="AX15" s="3">
        <v>8.9640349999999991</v>
      </c>
      <c r="AY15" s="3">
        <v>9.47818</v>
      </c>
      <c r="AZ15" s="3">
        <v>9.9886870000000005</v>
      </c>
      <c r="BA15" s="3">
        <v>10.49558</v>
      </c>
      <c r="BB15" s="3">
        <v>10.99891</v>
      </c>
      <c r="BC15" s="7">
        <v>11.49868</v>
      </c>
      <c r="BD15" s="2">
        <v>0</v>
      </c>
      <c r="BE15" s="3">
        <v>0</v>
      </c>
      <c r="BF15" s="3">
        <v>0.13</v>
      </c>
      <c r="BG15" s="3">
        <v>1.02</v>
      </c>
      <c r="BH15" s="3">
        <v>2.33</v>
      </c>
      <c r="BI15" s="3">
        <v>3.14</v>
      </c>
      <c r="BJ15" s="3">
        <v>3.62</v>
      </c>
      <c r="BK15" s="4">
        <v>3.97</v>
      </c>
      <c r="BM15" s="3"/>
      <c r="BN15" s="28"/>
      <c r="BO15" s="27"/>
      <c r="BP15" s="27"/>
    </row>
    <row r="16" spans="1:94" ht="17" x14ac:dyDescent="0.2">
      <c r="A16" s="13" t="s">
        <v>32</v>
      </c>
      <c r="B16" s="15" t="s">
        <v>31</v>
      </c>
      <c r="C16" s="30">
        <v>154.25299999999999</v>
      </c>
      <c r="D16" s="30">
        <v>3.5582799999999999</v>
      </c>
      <c r="E16" s="12">
        <v>4</v>
      </c>
      <c r="F16" s="3">
        <v>0</v>
      </c>
      <c r="G16" s="3">
        <v>1.792799</v>
      </c>
      <c r="H16" s="3">
        <v>9.7662130000000005</v>
      </c>
      <c r="I16" s="3">
        <v>18.146809999999999</v>
      </c>
      <c r="J16" s="3">
        <v>25.028010000000002</v>
      </c>
      <c r="K16" s="3">
        <v>30.413659999999997</v>
      </c>
      <c r="L16" s="3">
        <v>34.619070000000001</v>
      </c>
      <c r="M16" s="3">
        <v>37.942869999999999</v>
      </c>
      <c r="N16" s="3">
        <v>40.613690000000005</v>
      </c>
      <c r="O16" s="3">
        <v>42.79674</v>
      </c>
      <c r="P16" s="3">
        <v>44.609900000000003</v>
      </c>
      <c r="Q16" s="3">
        <v>46.13767</v>
      </c>
      <c r="R16" s="3">
        <v>47.441450000000003</v>
      </c>
      <c r="S16" s="3">
        <v>48.566549999999999</v>
      </c>
      <c r="T16" s="3">
        <v>49.546980000000005</v>
      </c>
      <c r="U16" s="3">
        <v>50.408709999999999</v>
      </c>
      <c r="V16" s="3">
        <v>51.171880000000002</v>
      </c>
      <c r="W16" s="3">
        <v>51.852319999999999</v>
      </c>
      <c r="X16" s="3">
        <v>52.462660000000007</v>
      </c>
      <c r="Y16" s="3">
        <v>53.013080000000002</v>
      </c>
      <c r="Z16" s="3">
        <v>53.511869999999995</v>
      </c>
      <c r="AA16" s="3">
        <v>53.965870000000002</v>
      </c>
      <c r="AB16" s="3">
        <v>54.380759999999995</v>
      </c>
      <c r="AC16" s="3">
        <v>54.761309999999995</v>
      </c>
      <c r="AD16" s="4">
        <v>55.111520000000006</v>
      </c>
      <c r="AE16" s="3">
        <v>0</v>
      </c>
      <c r="AF16" s="3">
        <v>4.8902590000000004</v>
      </c>
      <c r="AG16" s="3">
        <v>25.547219999999999</v>
      </c>
      <c r="AH16" s="3">
        <v>46.194859999999998</v>
      </c>
      <c r="AI16" s="3">
        <v>61.907049999999998</v>
      </c>
      <c r="AJ16" s="3">
        <v>73.032600000000002</v>
      </c>
      <c r="AK16" s="3">
        <v>80.731859999999998</v>
      </c>
      <c r="AL16" s="3">
        <v>86.021659999999997</v>
      </c>
      <c r="AM16" s="3">
        <v>89.650440000000003</v>
      </c>
      <c r="AN16" s="3">
        <v>92.141919999999999</v>
      </c>
      <c r="AO16" s="3">
        <v>93.85642</v>
      </c>
      <c r="AP16" s="3">
        <v>95.040390000000002</v>
      </c>
      <c r="AQ16" s="3">
        <v>95.862049999999996</v>
      </c>
      <c r="AR16" s="3">
        <v>96.436140000000009</v>
      </c>
      <c r="AS16" s="3">
        <v>96.840910000000008</v>
      </c>
      <c r="AT16" s="3">
        <v>97.129730000000009</v>
      </c>
      <c r="AU16" s="3">
        <v>97.339020000000005</v>
      </c>
      <c r="AV16" s="3">
        <v>97.493600000000001</v>
      </c>
      <c r="AW16" s="3">
        <v>97.610439999999997</v>
      </c>
      <c r="AX16" s="3">
        <v>97.701120000000003</v>
      </c>
      <c r="AY16" s="3">
        <v>97.773560000000003</v>
      </c>
      <c r="AZ16" s="3">
        <v>97.833159999999992</v>
      </c>
      <c r="BA16" s="3">
        <v>97.883650000000003</v>
      </c>
      <c r="BB16" s="3">
        <v>97.927570000000003</v>
      </c>
      <c r="BC16" s="3">
        <v>97.966669999999993</v>
      </c>
      <c r="BD16" s="2">
        <v>0</v>
      </c>
      <c r="BE16" s="3">
        <v>0.47</v>
      </c>
      <c r="BF16" s="3">
        <v>9.08</v>
      </c>
      <c r="BG16" s="3">
        <v>22.86</v>
      </c>
      <c r="BH16" s="3">
        <v>28.82</v>
      </c>
      <c r="BI16" s="3">
        <v>30.86</v>
      </c>
      <c r="BJ16" s="3">
        <v>31.58</v>
      </c>
      <c r="BK16" s="4">
        <v>32.01</v>
      </c>
      <c r="BM16" s="3"/>
      <c r="BN16" s="28"/>
      <c r="BO16" s="27"/>
      <c r="BP16" s="27"/>
    </row>
    <row r="17" spans="1:68" ht="17" x14ac:dyDescent="0.2">
      <c r="A17" s="13" t="s">
        <v>33</v>
      </c>
      <c r="B17" s="15" t="s">
        <v>34</v>
      </c>
      <c r="C17" s="30">
        <v>164.20400000000001</v>
      </c>
      <c r="D17" s="30">
        <v>3.0354199999999998</v>
      </c>
      <c r="E17" s="12">
        <v>1.6</v>
      </c>
      <c r="F17" s="3">
        <v>0</v>
      </c>
      <c r="G17" s="3">
        <v>0.7380968</v>
      </c>
      <c r="H17" s="3">
        <v>6.9692390000000008</v>
      </c>
      <c r="I17" s="3">
        <v>16.014709999999997</v>
      </c>
      <c r="J17" s="3">
        <v>24.79598</v>
      </c>
      <c r="K17" s="3">
        <v>32.449359999999999</v>
      </c>
      <c r="L17" s="3">
        <v>38.896340000000002</v>
      </c>
      <c r="M17" s="3">
        <v>44.280340000000002</v>
      </c>
      <c r="N17" s="3">
        <v>48.785409999999999</v>
      </c>
      <c r="O17" s="3">
        <v>52.580210000000008</v>
      </c>
      <c r="P17" s="3">
        <v>55.80444</v>
      </c>
      <c r="Q17" s="3">
        <v>58.569320000000005</v>
      </c>
      <c r="R17" s="3">
        <v>60.962029999999999</v>
      </c>
      <c r="S17" s="3">
        <v>63.050689999999996</v>
      </c>
      <c r="T17" s="3">
        <v>64.888670000000005</v>
      </c>
      <c r="U17" s="3">
        <v>66.518020000000007</v>
      </c>
      <c r="V17" s="3">
        <v>67.972170000000006</v>
      </c>
      <c r="W17" s="3">
        <v>69.277909999999991</v>
      </c>
      <c r="X17" s="3">
        <v>70.456890000000001</v>
      </c>
      <c r="Y17" s="3">
        <v>71.526809999999998</v>
      </c>
      <c r="Z17" s="3">
        <v>72.502219999999994</v>
      </c>
      <c r="AA17" s="3">
        <v>73.395210000000006</v>
      </c>
      <c r="AB17" s="3">
        <v>74.215890000000002</v>
      </c>
      <c r="AC17" s="3">
        <v>74.97278</v>
      </c>
      <c r="AD17" s="4">
        <v>75.673120000000011</v>
      </c>
      <c r="AE17" s="3">
        <v>0</v>
      </c>
      <c r="AF17" s="3">
        <v>1.3635710000000001</v>
      </c>
      <c r="AG17" s="3">
        <v>12.810599999999999</v>
      </c>
      <c r="AH17" s="3">
        <v>29.464469999999999</v>
      </c>
      <c r="AI17" s="3">
        <v>45.355050000000006</v>
      </c>
      <c r="AJ17" s="3">
        <v>58.534640000000003</v>
      </c>
      <c r="AK17" s="3">
        <v>68.793990000000008</v>
      </c>
      <c r="AL17" s="3">
        <v>76.520310000000009</v>
      </c>
      <c r="AM17" s="3">
        <v>82.23317999999999</v>
      </c>
      <c r="AN17" s="3">
        <v>86.413960000000003</v>
      </c>
      <c r="AO17" s="3">
        <v>89.456620000000001</v>
      </c>
      <c r="AP17" s="3">
        <v>91.665499999999994</v>
      </c>
      <c r="AQ17" s="3">
        <v>93.268569999999997</v>
      </c>
      <c r="AR17" s="3">
        <v>94.433599999999998</v>
      </c>
      <c r="AS17" s="3">
        <v>95.282769999999999</v>
      </c>
      <c r="AT17" s="3">
        <v>95.904499999999999</v>
      </c>
      <c r="AU17" s="3">
        <v>96.362539999999996</v>
      </c>
      <c r="AV17" s="3">
        <v>96.702730000000003</v>
      </c>
      <c r="AW17" s="3">
        <v>96.958029999999994</v>
      </c>
      <c r="AX17" s="3">
        <v>97.152059999999992</v>
      </c>
      <c r="AY17" s="3">
        <v>97.301789999999997</v>
      </c>
      <c r="AZ17" s="3">
        <v>97.419399999999996</v>
      </c>
      <c r="BA17" s="3">
        <v>97.513629999999992</v>
      </c>
      <c r="BB17" s="3">
        <v>97.59075</v>
      </c>
      <c r="BC17" s="3">
        <v>97.655280000000005</v>
      </c>
      <c r="BD17" s="2">
        <v>0</v>
      </c>
      <c r="BE17" s="3">
        <v>1.03</v>
      </c>
      <c r="BF17" s="3">
        <v>19.03</v>
      </c>
      <c r="BG17" s="3">
        <v>49.17</v>
      </c>
      <c r="BH17" s="3">
        <v>61.75</v>
      </c>
      <c r="BI17" s="3">
        <v>65.37</v>
      </c>
      <c r="BJ17" s="3">
        <v>66.900000000000006</v>
      </c>
      <c r="BK17" s="4">
        <v>67.819999999999993</v>
      </c>
      <c r="BM17" s="3"/>
      <c r="BN17" s="28"/>
      <c r="BO17" s="27"/>
      <c r="BP17" s="27"/>
    </row>
    <row r="18" spans="1:68" ht="34" x14ac:dyDescent="0.2">
      <c r="A18" s="13" t="s">
        <v>35</v>
      </c>
      <c r="B18" s="15" t="s">
        <v>36</v>
      </c>
      <c r="C18" s="30">
        <v>110.13</v>
      </c>
      <c r="D18" s="30">
        <v>0.20263200000000001</v>
      </c>
      <c r="E18" s="12">
        <v>55.2</v>
      </c>
      <c r="F18" s="3">
        <v>0</v>
      </c>
      <c r="G18" s="3">
        <v>0.20861819999999998</v>
      </c>
      <c r="H18" s="3">
        <v>1.1807019999999999</v>
      </c>
      <c r="I18" s="3">
        <v>2.125251</v>
      </c>
      <c r="J18" s="3">
        <v>2.8397619999999999</v>
      </c>
      <c r="K18" s="3">
        <v>3.3686780000000001</v>
      </c>
      <c r="L18" s="3">
        <v>3.7685959999999996</v>
      </c>
      <c r="M18" s="3">
        <v>4.0795659999999998</v>
      </c>
      <c r="N18" s="3">
        <v>4.3277320000000001</v>
      </c>
      <c r="O18" s="3">
        <v>4.5302199999999999</v>
      </c>
      <c r="P18" s="3">
        <v>4.698537</v>
      </c>
      <c r="Q18" s="3">
        <v>4.8406500000000001</v>
      </c>
      <c r="R18" s="3">
        <v>4.9622340000000005</v>
      </c>
      <c r="S18" s="3">
        <v>5.0674390000000002</v>
      </c>
      <c r="T18" s="3">
        <v>5.1593650000000002</v>
      </c>
      <c r="U18" s="3">
        <v>5.2403789999999999</v>
      </c>
      <c r="V18" s="3">
        <v>5.3123149999999999</v>
      </c>
      <c r="W18" s="3">
        <v>5.3766189999999998</v>
      </c>
      <c r="X18" s="3">
        <v>5.4344450000000002</v>
      </c>
      <c r="Y18" s="3">
        <v>5.4867249999999999</v>
      </c>
      <c r="Z18" s="3">
        <v>5.5342200000000004</v>
      </c>
      <c r="AA18" s="3">
        <v>5.5775600000000001</v>
      </c>
      <c r="AB18" s="3">
        <v>5.617267</v>
      </c>
      <c r="AC18" s="3">
        <v>5.6537800000000002</v>
      </c>
      <c r="AD18" s="4">
        <v>5.687468</v>
      </c>
      <c r="AE18" s="3">
        <v>0</v>
      </c>
      <c r="AF18" s="3">
        <v>0.3352098</v>
      </c>
      <c r="AG18" s="3">
        <v>2.5029680000000001</v>
      </c>
      <c r="AH18" s="3">
        <v>5.538392</v>
      </c>
      <c r="AI18" s="3">
        <v>8.7296949999999995</v>
      </c>
      <c r="AJ18" s="3">
        <v>11.880039999999999</v>
      </c>
      <c r="AK18" s="3">
        <v>14.93942</v>
      </c>
      <c r="AL18" s="3">
        <v>17.897189999999998</v>
      </c>
      <c r="AM18" s="3">
        <v>20.75318</v>
      </c>
      <c r="AN18" s="3">
        <v>23.50996</v>
      </c>
      <c r="AO18" s="3">
        <v>26.170729999999999</v>
      </c>
      <c r="AP18" s="3">
        <v>28.738750000000003</v>
      </c>
      <c r="AQ18" s="3">
        <v>31.217230000000001</v>
      </c>
      <c r="AR18" s="3">
        <v>33.609299999999998</v>
      </c>
      <c r="AS18" s="3">
        <v>35.91798</v>
      </c>
      <c r="AT18" s="3">
        <v>38.146160000000002</v>
      </c>
      <c r="AU18" s="3">
        <v>40.296660000000003</v>
      </c>
      <c r="AV18" s="3">
        <v>42.37218</v>
      </c>
      <c r="AW18" s="3">
        <v>44.375350000000005</v>
      </c>
      <c r="AX18" s="3">
        <v>46.308680000000003</v>
      </c>
      <c r="AY18" s="3">
        <v>48.174610000000001</v>
      </c>
      <c r="AZ18" s="3">
        <v>49.975479999999997</v>
      </c>
      <c r="BA18" s="3">
        <v>51.71358</v>
      </c>
      <c r="BB18" s="3">
        <v>53.391089999999998</v>
      </c>
      <c r="BC18" s="3">
        <v>55.010130000000004</v>
      </c>
      <c r="BD18" s="2">
        <v>0</v>
      </c>
      <c r="BE18" s="3">
        <v>0.76</v>
      </c>
      <c r="BF18" s="3">
        <v>1.95</v>
      </c>
      <c r="BG18" s="3">
        <v>2.73</v>
      </c>
      <c r="BH18" s="3">
        <v>2.73</v>
      </c>
      <c r="BI18" s="3">
        <v>2.96</v>
      </c>
      <c r="BJ18" s="3">
        <v>3.17</v>
      </c>
      <c r="BK18" s="4">
        <v>3.9</v>
      </c>
      <c r="BM18" s="3"/>
      <c r="BN18" s="28"/>
      <c r="BO18" s="27"/>
      <c r="BP18" s="27"/>
    </row>
    <row r="19" spans="1:68" ht="17" x14ac:dyDescent="0.2">
      <c r="A19" s="13" t="s">
        <v>37</v>
      </c>
      <c r="B19" s="15" t="s">
        <v>38</v>
      </c>
      <c r="C19" s="30">
        <v>115.15</v>
      </c>
      <c r="D19" s="30">
        <v>-9.7458900000000001E-2</v>
      </c>
      <c r="E19" s="12">
        <v>4.13</v>
      </c>
      <c r="F19" s="3">
        <v>0</v>
      </c>
      <c r="G19" s="3">
        <v>0.36307299999999998</v>
      </c>
      <c r="H19" s="3">
        <v>2.5551970000000002</v>
      </c>
      <c r="I19" s="3">
        <v>5.3074120000000002</v>
      </c>
      <c r="J19" s="3">
        <v>7.8764529999999997</v>
      </c>
      <c r="K19" s="3">
        <v>10.138640000000001</v>
      </c>
      <c r="L19" s="3">
        <v>12.114030000000001</v>
      </c>
      <c r="M19" s="3">
        <v>13.845950000000002</v>
      </c>
      <c r="N19" s="3">
        <v>15.374760000000002</v>
      </c>
      <c r="O19" s="3">
        <v>16.733690000000003</v>
      </c>
      <c r="P19" s="3">
        <v>17.949439999999999</v>
      </c>
      <c r="Q19" s="3">
        <v>19.043479999999999</v>
      </c>
      <c r="R19" s="3">
        <v>20.033200000000001</v>
      </c>
      <c r="S19" s="3">
        <v>20.932849999999998</v>
      </c>
      <c r="T19" s="3">
        <v>21.754200000000001</v>
      </c>
      <c r="U19" s="3">
        <v>22.50705</v>
      </c>
      <c r="V19" s="3">
        <v>23.199620000000003</v>
      </c>
      <c r="W19" s="3">
        <v>23.83887</v>
      </c>
      <c r="X19" s="3">
        <v>24.43075</v>
      </c>
      <c r="Y19" s="3">
        <v>24.980319999999999</v>
      </c>
      <c r="Z19" s="3">
        <v>25.491979999999998</v>
      </c>
      <c r="AA19" s="3">
        <v>25.96951</v>
      </c>
      <c r="AB19" s="3">
        <v>26.416220000000003</v>
      </c>
      <c r="AC19" s="3">
        <v>26.834999999999997</v>
      </c>
      <c r="AD19" s="4">
        <v>27.228390000000001</v>
      </c>
      <c r="AE19" s="3">
        <v>0</v>
      </c>
      <c r="AF19" s="3">
        <v>0.42063780000000001</v>
      </c>
      <c r="AG19" s="3">
        <v>3.1669109999999998</v>
      </c>
      <c r="AH19" s="3">
        <v>6.9665749999999997</v>
      </c>
      <c r="AI19" s="3">
        <v>10.89884</v>
      </c>
      <c r="AJ19" s="3">
        <v>14.732480000000001</v>
      </c>
      <c r="AK19" s="3">
        <v>18.41713</v>
      </c>
      <c r="AL19" s="3">
        <v>21.94605</v>
      </c>
      <c r="AM19" s="3">
        <v>25.322830000000003</v>
      </c>
      <c r="AN19" s="3">
        <v>28.553289999999997</v>
      </c>
      <c r="AO19" s="3">
        <v>31.643609999999999</v>
      </c>
      <c r="AP19" s="3">
        <v>34.599809999999998</v>
      </c>
      <c r="AQ19" s="3">
        <v>37.427720000000001</v>
      </c>
      <c r="AR19" s="3">
        <v>40.132899999999999</v>
      </c>
      <c r="AS19" s="3">
        <v>42.720689999999998</v>
      </c>
      <c r="AT19" s="3">
        <v>45.196180000000005</v>
      </c>
      <c r="AU19" s="3">
        <v>47.564250000000001</v>
      </c>
      <c r="AV19" s="3">
        <v>49.829560000000001</v>
      </c>
      <c r="AW19" s="3">
        <v>51.996569999999998</v>
      </c>
      <c r="AX19" s="3">
        <v>54.069560000000003</v>
      </c>
      <c r="AY19" s="3">
        <v>56.052599999999998</v>
      </c>
      <c r="AZ19" s="3">
        <v>57.949609999999993</v>
      </c>
      <c r="BA19" s="3">
        <v>59.764309999999995</v>
      </c>
      <c r="BB19" s="3">
        <v>61.50029</v>
      </c>
      <c r="BC19" s="3">
        <v>63.160960000000003</v>
      </c>
      <c r="BD19" s="2">
        <v>0</v>
      </c>
      <c r="BE19" s="3">
        <v>0</v>
      </c>
      <c r="BF19" s="3">
        <v>0.01</v>
      </c>
      <c r="BG19" s="3">
        <v>1.08</v>
      </c>
      <c r="BH19" s="3">
        <v>14.29</v>
      </c>
      <c r="BI19" s="3">
        <v>32.49</v>
      </c>
      <c r="BJ19" s="3">
        <v>41.98</v>
      </c>
      <c r="BK19" s="4">
        <v>45.91</v>
      </c>
      <c r="BM19" s="3"/>
      <c r="BN19" s="28"/>
      <c r="BO19" s="27"/>
      <c r="BP19" s="27"/>
    </row>
    <row r="20" spans="1:68" ht="17" x14ac:dyDescent="0.2">
      <c r="A20" s="13" t="s">
        <v>39</v>
      </c>
      <c r="B20" s="15" t="s">
        <v>40</v>
      </c>
      <c r="C20" s="30">
        <v>128.17400000000001</v>
      </c>
      <c r="D20" s="30">
        <v>3.2963399999999998</v>
      </c>
      <c r="E20" s="12">
        <v>11.3</v>
      </c>
      <c r="F20" s="3">
        <v>0</v>
      </c>
      <c r="G20" s="3">
        <v>0.2494769</v>
      </c>
      <c r="H20" s="3">
        <v>2.1500180000000002</v>
      </c>
      <c r="I20" s="3">
        <v>4.7319149999999999</v>
      </c>
      <c r="J20" s="3">
        <v>7.2045330000000005</v>
      </c>
      <c r="K20" s="3">
        <v>9.3817659999999989</v>
      </c>
      <c r="L20" s="3">
        <v>11.25005</v>
      </c>
      <c r="M20" s="3">
        <v>12.84074</v>
      </c>
      <c r="N20" s="3">
        <v>14.194109999999998</v>
      </c>
      <c r="O20" s="3">
        <v>15.34857</v>
      </c>
      <c r="P20" s="3">
        <v>16.337589999999999</v>
      </c>
      <c r="Q20" s="3">
        <v>17.18928</v>
      </c>
      <c r="R20" s="3">
        <v>17.926819999999999</v>
      </c>
      <c r="S20" s="3">
        <v>18.569220000000001</v>
      </c>
      <c r="T20" s="3">
        <v>19.131980000000002</v>
      </c>
      <c r="U20" s="3">
        <v>19.627759999999999</v>
      </c>
      <c r="V20" s="3">
        <v>20.06691</v>
      </c>
      <c r="W20" s="3">
        <v>20.45795</v>
      </c>
      <c r="X20" s="3">
        <v>20.807860000000002</v>
      </c>
      <c r="Y20" s="3">
        <v>21.122420000000002</v>
      </c>
      <c r="Z20" s="3">
        <v>21.406459999999999</v>
      </c>
      <c r="AA20" s="3">
        <v>21.663969999999999</v>
      </c>
      <c r="AB20" s="3">
        <v>21.898340000000001</v>
      </c>
      <c r="AC20" s="3">
        <v>22.112390000000001</v>
      </c>
      <c r="AD20" s="4">
        <v>22.30855</v>
      </c>
      <c r="AE20" s="3">
        <v>0</v>
      </c>
      <c r="AF20" s="3">
        <v>1.160056</v>
      </c>
      <c r="AG20" s="3">
        <v>11.499919999999999</v>
      </c>
      <c r="AH20" s="3">
        <v>26.398670000000003</v>
      </c>
      <c r="AI20" s="3">
        <v>40.315179999999998</v>
      </c>
      <c r="AJ20" s="3">
        <v>51.850510000000007</v>
      </c>
      <c r="AK20" s="3">
        <v>61.05068</v>
      </c>
      <c r="AL20" s="3">
        <v>68.294069999999991</v>
      </c>
      <c r="AM20" s="3">
        <v>73.974119999999999</v>
      </c>
      <c r="AN20" s="3">
        <v>78.425330000000002</v>
      </c>
      <c r="AO20" s="3">
        <v>81.916129999999995</v>
      </c>
      <c r="AP20" s="3">
        <v>84.657709999999994</v>
      </c>
      <c r="AQ20" s="3">
        <v>86.815100000000001</v>
      </c>
      <c r="AR20" s="3">
        <v>88.516930000000002</v>
      </c>
      <c r="AS20" s="3">
        <v>89.863380000000006</v>
      </c>
      <c r="AT20" s="3">
        <v>90.93244</v>
      </c>
      <c r="AU20" s="3">
        <v>91.784849999999992</v>
      </c>
      <c r="AV20" s="3">
        <v>92.467889999999997</v>
      </c>
      <c r="AW20" s="3">
        <v>93.018409999999989</v>
      </c>
      <c r="AX20" s="3">
        <v>93.465100000000007</v>
      </c>
      <c r="AY20" s="3">
        <v>93.830309999999997</v>
      </c>
      <c r="AZ20" s="3">
        <v>94.131489999999999</v>
      </c>
      <c r="BA20" s="3">
        <v>94.382210000000001</v>
      </c>
      <c r="BB20" s="3">
        <v>94.593099999999993</v>
      </c>
      <c r="BC20" s="3">
        <v>94.772419999999997</v>
      </c>
      <c r="BD20" s="2">
        <v>0</v>
      </c>
      <c r="BE20" s="3">
        <v>0.01</v>
      </c>
      <c r="BF20" s="3">
        <v>0.23</v>
      </c>
      <c r="BG20" s="3">
        <v>0.96</v>
      </c>
      <c r="BH20" s="3">
        <v>1.64</v>
      </c>
      <c r="BI20" s="3">
        <v>4.6100000000000003</v>
      </c>
      <c r="BJ20" s="3">
        <v>9.16</v>
      </c>
      <c r="BK20" s="4">
        <v>14.12</v>
      </c>
      <c r="BM20" s="3"/>
      <c r="BN20" s="28"/>
      <c r="BO20" s="27"/>
      <c r="BP20" s="27"/>
    </row>
    <row r="21" spans="1:68" ht="17" x14ac:dyDescent="0.2">
      <c r="A21" s="13" t="s">
        <v>41</v>
      </c>
      <c r="B21" s="15" t="s">
        <v>42</v>
      </c>
      <c r="C21" s="30">
        <v>123.111</v>
      </c>
      <c r="D21" s="30">
        <v>1.8511599999999999</v>
      </c>
      <c r="E21" s="12">
        <v>32.700000000000003</v>
      </c>
      <c r="F21" s="3">
        <v>0</v>
      </c>
      <c r="G21" s="3">
        <v>3.8814859999999998</v>
      </c>
      <c r="H21" s="3">
        <v>9.73672</v>
      </c>
      <c r="I21" s="3">
        <v>12.899330000000001</v>
      </c>
      <c r="J21" s="3">
        <v>14.73138</v>
      </c>
      <c r="K21" s="3">
        <v>15.91652</v>
      </c>
      <c r="L21" s="3">
        <v>16.745070000000002</v>
      </c>
      <c r="M21" s="3">
        <v>17.35669</v>
      </c>
      <c r="N21" s="3">
        <v>17.826539999999998</v>
      </c>
      <c r="O21" s="3">
        <v>18.198689999999999</v>
      </c>
      <c r="P21" s="3">
        <v>18.500620000000001</v>
      </c>
      <c r="Q21" s="3">
        <v>18.750430000000001</v>
      </c>
      <c r="R21" s="3">
        <v>18.960460000000001</v>
      </c>
      <c r="S21" s="3">
        <v>19.13946</v>
      </c>
      <c r="T21" s="3">
        <v>19.293779999999998</v>
      </c>
      <c r="U21" s="3">
        <v>19.428149999999999</v>
      </c>
      <c r="V21" s="3">
        <v>19.54616</v>
      </c>
      <c r="W21" s="3">
        <v>19.65061</v>
      </c>
      <c r="X21" s="3">
        <v>19.743659999999998</v>
      </c>
      <c r="Y21" s="3">
        <v>19.827069999999999</v>
      </c>
      <c r="Z21" s="3">
        <v>19.902230000000003</v>
      </c>
      <c r="AA21" s="3">
        <v>19.970289999999999</v>
      </c>
      <c r="AB21" s="3">
        <v>20.03219</v>
      </c>
      <c r="AC21" s="3">
        <v>20.088710000000003</v>
      </c>
      <c r="AD21" s="4">
        <v>20.140499999999999</v>
      </c>
      <c r="AE21" s="3">
        <v>0</v>
      </c>
      <c r="AF21" s="3">
        <v>9.9902899999999999</v>
      </c>
      <c r="AG21" s="3">
        <v>32.928469999999997</v>
      </c>
      <c r="AH21" s="3">
        <v>51.085709999999992</v>
      </c>
      <c r="AI21" s="3">
        <v>64.333379999999991</v>
      </c>
      <c r="AJ21" s="3">
        <v>73.95187</v>
      </c>
      <c r="AK21" s="3">
        <v>80.934200000000004</v>
      </c>
      <c r="AL21" s="3">
        <v>86.003619999999998</v>
      </c>
      <c r="AM21" s="3">
        <v>89.685010000000005</v>
      </c>
      <c r="AN21" s="3">
        <v>92.359189999999998</v>
      </c>
      <c r="AO21" s="3">
        <v>94.30247</v>
      </c>
      <c r="AP21" s="3">
        <v>95.715320000000006</v>
      </c>
      <c r="AQ21" s="3">
        <v>96.743219999999994</v>
      </c>
      <c r="AR21" s="3">
        <v>97.491700000000009</v>
      </c>
      <c r="AS21" s="3">
        <v>98.037350000000004</v>
      </c>
      <c r="AT21" s="3">
        <v>98.43574000000001</v>
      </c>
      <c r="AU21" s="3">
        <v>98.727180000000004</v>
      </c>
      <c r="AV21" s="3">
        <v>98.940930000000009</v>
      </c>
      <c r="AW21" s="3">
        <v>99.098240000000004</v>
      </c>
      <c r="AX21" s="3">
        <v>99.214500000000001</v>
      </c>
      <c r="AY21" s="3">
        <v>99.300910000000002</v>
      </c>
      <c r="AZ21" s="3">
        <v>99.365579999999994</v>
      </c>
      <c r="BA21" s="3">
        <v>99.414410000000004</v>
      </c>
      <c r="BB21" s="3">
        <v>99.451679999999996</v>
      </c>
      <c r="BC21" s="3">
        <v>99.480490000000003</v>
      </c>
      <c r="BD21" s="2">
        <v>0</v>
      </c>
      <c r="BE21" s="3">
        <v>1.97</v>
      </c>
      <c r="BF21" s="3">
        <v>10.43</v>
      </c>
      <c r="BG21" s="3">
        <v>17.93</v>
      </c>
      <c r="BH21" s="3">
        <v>20.98</v>
      </c>
      <c r="BI21" s="3">
        <v>22.05</v>
      </c>
      <c r="BJ21" s="3">
        <v>22.69</v>
      </c>
      <c r="BK21" s="4">
        <v>23.19</v>
      </c>
      <c r="BM21" s="3"/>
      <c r="BN21" s="28"/>
      <c r="BO21" s="27"/>
      <c r="BP21" s="27"/>
    </row>
    <row r="22" spans="1:68" ht="34" x14ac:dyDescent="0.2">
      <c r="A22" s="13" t="s">
        <v>61</v>
      </c>
      <c r="B22" s="15" t="s">
        <v>43</v>
      </c>
      <c r="C22" s="30">
        <v>180.203</v>
      </c>
      <c r="D22" s="30">
        <v>3.0363799999999999</v>
      </c>
      <c r="E22" s="12">
        <v>0.24299999999999999</v>
      </c>
      <c r="F22" s="3">
        <v>0</v>
      </c>
      <c r="G22" s="3">
        <v>6.9040610000000004E-3</v>
      </c>
      <c r="H22" s="3">
        <v>5.8290339999999996E-2</v>
      </c>
      <c r="I22" s="3">
        <v>0.13771849999999999</v>
      </c>
      <c r="J22" s="3">
        <v>0.2238637</v>
      </c>
      <c r="K22" s="3">
        <v>0.30895330000000004</v>
      </c>
      <c r="L22" s="3">
        <v>0.39070359999999998</v>
      </c>
      <c r="M22" s="3">
        <v>0.46861599999999998</v>
      </c>
      <c r="N22" s="3">
        <v>0.54273749999999998</v>
      </c>
      <c r="O22" s="3">
        <v>0.61326860000000005</v>
      </c>
      <c r="P22" s="3">
        <v>0.68044039999999995</v>
      </c>
      <c r="Q22" s="3">
        <v>0.74447849999999993</v>
      </c>
      <c r="R22" s="3">
        <v>0.80559329999999996</v>
      </c>
      <c r="S22" s="3">
        <v>0.86397799999999991</v>
      </c>
      <c r="T22" s="3">
        <v>0.91980980000000001</v>
      </c>
      <c r="U22" s="3">
        <v>0.97325080000000008</v>
      </c>
      <c r="V22" s="3">
        <v>1.0244500000000001</v>
      </c>
      <c r="W22" s="3">
        <v>1.0735440000000001</v>
      </c>
      <c r="X22" s="3">
        <v>1.1206590000000001</v>
      </c>
      <c r="Y22" s="3">
        <v>1.16591</v>
      </c>
      <c r="Z22" s="3">
        <v>1.209406</v>
      </c>
      <c r="AA22" s="3">
        <v>1.251244</v>
      </c>
      <c r="AB22" s="3">
        <v>1.2915179999999999</v>
      </c>
      <c r="AC22" s="3">
        <v>1.3303119999999999</v>
      </c>
      <c r="AD22" s="4">
        <v>1.3677049999999999</v>
      </c>
      <c r="AE22" s="3">
        <v>0</v>
      </c>
      <c r="AF22" s="3">
        <v>7.1223459999999999E-3</v>
      </c>
      <c r="AG22" s="3">
        <v>6.19042E-2</v>
      </c>
      <c r="AH22" s="3">
        <v>0.1504337</v>
      </c>
      <c r="AI22" s="3">
        <v>0.2513184</v>
      </c>
      <c r="AJ22" s="3">
        <v>0.35620259999999998</v>
      </c>
      <c r="AK22" s="3">
        <v>0.46228079999999999</v>
      </c>
      <c r="AL22" s="3">
        <v>0.56863730000000001</v>
      </c>
      <c r="AM22" s="3">
        <v>0.67497470000000004</v>
      </c>
      <c r="AN22" s="3">
        <v>0.78119749999999999</v>
      </c>
      <c r="AO22" s="3">
        <v>0.88727479999999992</v>
      </c>
      <c r="AP22" s="3">
        <v>0.99319709999999994</v>
      </c>
      <c r="AQ22" s="3">
        <v>1.098962</v>
      </c>
      <c r="AR22" s="3">
        <v>1.204569</v>
      </c>
      <c r="AS22" s="3">
        <v>1.3100179999999999</v>
      </c>
      <c r="AT22" s="3">
        <v>1.4153100000000001</v>
      </c>
      <c r="AU22" s="3">
        <v>1.520446</v>
      </c>
      <c r="AV22" s="3">
        <v>1.625426</v>
      </c>
      <c r="AW22" s="3">
        <v>1.7302499999999998</v>
      </c>
      <c r="AX22" s="3">
        <v>1.8349199999999999</v>
      </c>
      <c r="AY22" s="3">
        <v>1.9394359999999999</v>
      </c>
      <c r="AZ22" s="3">
        <v>2.0437989999999999</v>
      </c>
      <c r="BA22" s="3">
        <v>2.1480090000000001</v>
      </c>
      <c r="BB22" s="3">
        <v>2.2520660000000001</v>
      </c>
      <c r="BC22" s="3">
        <v>2.355972</v>
      </c>
      <c r="BD22" s="2">
        <v>0</v>
      </c>
      <c r="BE22" s="3">
        <v>0</v>
      </c>
      <c r="BF22" s="3">
        <v>0.01</v>
      </c>
      <c r="BG22" s="3">
        <v>0.1</v>
      </c>
      <c r="BH22" s="3">
        <v>0.6</v>
      </c>
      <c r="BI22" s="3">
        <v>2.25</v>
      </c>
      <c r="BJ22" s="3">
        <v>6.09</v>
      </c>
      <c r="BK22" s="4">
        <v>10.26</v>
      </c>
      <c r="BM22" s="3"/>
      <c r="BN22" s="28"/>
      <c r="BO22" s="27"/>
      <c r="BP22" s="27"/>
    </row>
    <row r="23" spans="1:68" ht="34" x14ac:dyDescent="0.2">
      <c r="A23" s="13" t="s">
        <v>44</v>
      </c>
      <c r="B23" s="15" t="s">
        <v>45</v>
      </c>
      <c r="C23" s="30">
        <v>240.42</v>
      </c>
      <c r="D23" s="30">
        <v>1.7296199999999999</v>
      </c>
      <c r="E23" s="12">
        <v>2.3E-3</v>
      </c>
      <c r="F23" s="3">
        <v>0</v>
      </c>
      <c r="G23" s="3">
        <v>1.0561990000000001E-6</v>
      </c>
      <c r="H23" s="3">
        <v>1.4938400000000002E-3</v>
      </c>
      <c r="I23" s="3">
        <v>3.1110989999999998E-2</v>
      </c>
      <c r="J23" s="3">
        <v>0.1674078</v>
      </c>
      <c r="K23" s="3">
        <v>0.49213479999999998</v>
      </c>
      <c r="L23" s="3">
        <v>1.0467930000000001</v>
      </c>
      <c r="M23" s="3">
        <v>1.833178</v>
      </c>
      <c r="N23" s="3">
        <v>2.828767</v>
      </c>
      <c r="O23" s="3">
        <v>4.0001699999999998</v>
      </c>
      <c r="P23" s="3">
        <v>5.3115379999999996</v>
      </c>
      <c r="Q23" s="3">
        <v>6.7290069999999993</v>
      </c>
      <c r="R23" s="3">
        <v>8.2226649999999992</v>
      </c>
      <c r="S23" s="3">
        <v>9.7671349999999997</v>
      </c>
      <c r="T23" s="3">
        <v>11.341469999999999</v>
      </c>
      <c r="U23" s="3">
        <v>12.928700000000001</v>
      </c>
      <c r="V23" s="3">
        <v>14.515310000000001</v>
      </c>
      <c r="W23" s="3">
        <v>16.090699999999998</v>
      </c>
      <c r="X23" s="3">
        <v>17.64667</v>
      </c>
      <c r="Y23" s="3">
        <v>19.176960000000001</v>
      </c>
      <c r="Z23" s="3">
        <v>20.676949999999998</v>
      </c>
      <c r="AA23" s="3">
        <v>22.143280000000001</v>
      </c>
      <c r="AB23" s="3">
        <v>23.573620000000002</v>
      </c>
      <c r="AC23" s="3">
        <v>24.966480000000001</v>
      </c>
      <c r="AD23" s="4">
        <v>26.321010000000001</v>
      </c>
      <c r="AE23" s="3">
        <v>0</v>
      </c>
      <c r="AF23" s="3">
        <v>1.3090549999999999E-6</v>
      </c>
      <c r="AG23" s="3">
        <v>1.943342E-3</v>
      </c>
      <c r="AH23" s="3">
        <v>4.1500460000000003E-2</v>
      </c>
      <c r="AI23" s="3">
        <v>0.226801</v>
      </c>
      <c r="AJ23" s="3">
        <v>0.67413539999999994</v>
      </c>
      <c r="AK23" s="3">
        <v>1.446809</v>
      </c>
      <c r="AL23" s="3">
        <v>2.5540960000000004</v>
      </c>
      <c r="AM23" s="3">
        <v>3.9714149999999995</v>
      </c>
      <c r="AN23" s="3">
        <v>5.6581570000000001</v>
      </c>
      <c r="AO23" s="3">
        <v>7.5688060000000004</v>
      </c>
      <c r="AP23" s="3">
        <v>9.6588579999999986</v>
      </c>
      <c r="AQ23" s="3">
        <v>11.887560000000001</v>
      </c>
      <c r="AR23" s="3">
        <v>14.218910000000001</v>
      </c>
      <c r="AS23" s="3">
        <v>16.621839999999999</v>
      </c>
      <c r="AT23" s="3">
        <v>19.069870000000002</v>
      </c>
      <c r="AU23" s="3">
        <v>21.54072</v>
      </c>
      <c r="AV23" s="3">
        <v>24.01576</v>
      </c>
      <c r="AW23" s="3">
        <v>26.479589999999998</v>
      </c>
      <c r="AX23" s="3">
        <v>28.919529999999998</v>
      </c>
      <c r="AY23" s="3">
        <v>31.325299999999999</v>
      </c>
      <c r="AZ23" s="3">
        <v>33.688610000000004</v>
      </c>
      <c r="BA23" s="3">
        <v>36.002879999999998</v>
      </c>
      <c r="BB23" s="3">
        <v>38.262990000000002</v>
      </c>
      <c r="BC23" s="3">
        <v>40.465050000000005</v>
      </c>
      <c r="BD23" s="2">
        <v>0</v>
      </c>
      <c r="BE23" s="3">
        <v>0</v>
      </c>
      <c r="BF23" s="3">
        <v>0.02</v>
      </c>
      <c r="BG23" s="3">
        <v>0.09</v>
      </c>
      <c r="BH23" s="3">
        <v>0.38</v>
      </c>
      <c r="BI23" s="3">
        <v>0.64</v>
      </c>
      <c r="BJ23" s="3">
        <v>1.31</v>
      </c>
      <c r="BK23" s="4">
        <v>2.2599999999999998</v>
      </c>
      <c r="BM23" s="3"/>
      <c r="BN23" s="28"/>
      <c r="BO23" s="27"/>
      <c r="BP23" s="27"/>
    </row>
    <row r="24" spans="1:68" ht="17" x14ac:dyDescent="0.2">
      <c r="A24" s="13" t="s">
        <v>46</v>
      </c>
      <c r="B24" s="15" t="s">
        <v>47</v>
      </c>
      <c r="C24" s="30">
        <v>92.11</v>
      </c>
      <c r="D24" s="30">
        <v>9.0102799999999997E-2</v>
      </c>
      <c r="E24" s="12">
        <v>11.6</v>
      </c>
      <c r="F24" s="3">
        <v>0</v>
      </c>
      <c r="G24" s="3">
        <v>1.8587499999999999</v>
      </c>
      <c r="H24" s="3">
        <v>7.3431750000000005</v>
      </c>
      <c r="I24" s="3">
        <v>12.511059999999999</v>
      </c>
      <c r="J24" s="3">
        <v>16.884150000000002</v>
      </c>
      <c r="K24" s="3">
        <v>20.587289999999999</v>
      </c>
      <c r="L24" s="3">
        <v>23.75863</v>
      </c>
      <c r="M24" s="3">
        <v>26.504549999999998</v>
      </c>
      <c r="N24" s="3">
        <v>28.90522</v>
      </c>
      <c r="O24" s="3">
        <v>31.021919999999998</v>
      </c>
      <c r="P24" s="3">
        <v>32.902229999999996</v>
      </c>
      <c r="Q24" s="3">
        <v>34.583669999999998</v>
      </c>
      <c r="R24" s="3">
        <v>36.096200000000003</v>
      </c>
      <c r="S24" s="3">
        <v>37.464080000000003</v>
      </c>
      <c r="T24" s="3">
        <v>38.707099999999997</v>
      </c>
      <c r="U24" s="3">
        <v>39.841619999999999</v>
      </c>
      <c r="V24" s="3">
        <v>40.881270000000001</v>
      </c>
      <c r="W24" s="3">
        <v>41.83746</v>
      </c>
      <c r="X24" s="3">
        <v>42.719850000000001</v>
      </c>
      <c r="Y24" s="3">
        <v>43.53669</v>
      </c>
      <c r="Z24" s="3">
        <v>44.295010000000005</v>
      </c>
      <c r="AA24" s="3">
        <v>45.000879999999995</v>
      </c>
      <c r="AB24" s="3">
        <v>45.659570000000002</v>
      </c>
      <c r="AC24" s="3">
        <v>46.275649999999999</v>
      </c>
      <c r="AD24" s="4">
        <v>46.853139999999996</v>
      </c>
      <c r="AE24" s="3">
        <v>0</v>
      </c>
      <c r="AF24" s="3">
        <v>2.1498249999999999</v>
      </c>
      <c r="AG24" s="3">
        <v>8.9474389999999993</v>
      </c>
      <c r="AH24" s="3">
        <v>15.99677</v>
      </c>
      <c r="AI24" s="3">
        <v>22.566140000000001</v>
      </c>
      <c r="AJ24" s="3">
        <v>28.626300000000001</v>
      </c>
      <c r="AK24" s="3">
        <v>34.211069999999999</v>
      </c>
      <c r="AL24" s="3">
        <v>39.357219999999998</v>
      </c>
      <c r="AM24" s="3">
        <v>44.09919</v>
      </c>
      <c r="AN24" s="3">
        <v>48.468730000000001</v>
      </c>
      <c r="AO24" s="3">
        <v>52.495119999999993</v>
      </c>
      <c r="AP24" s="3">
        <v>56.205329999999996</v>
      </c>
      <c r="AQ24" s="3">
        <v>59.624220000000008</v>
      </c>
      <c r="AR24" s="3">
        <v>62.77467</v>
      </c>
      <c r="AS24" s="3">
        <v>65.677790000000002</v>
      </c>
      <c r="AT24" s="3">
        <v>68.353009999999998</v>
      </c>
      <c r="AU24" s="3">
        <v>70.818250000000006</v>
      </c>
      <c r="AV24" s="3">
        <v>73.09</v>
      </c>
      <c r="AW24" s="3">
        <v>75.18347</v>
      </c>
      <c r="AX24" s="3">
        <v>77.112670000000008</v>
      </c>
      <c r="AY24" s="3">
        <v>78.890500000000003</v>
      </c>
      <c r="AZ24" s="3">
        <v>80.528860000000009</v>
      </c>
      <c r="BA24" s="3">
        <v>82.038710000000009</v>
      </c>
      <c r="BB24" s="3">
        <v>83.430139999999994</v>
      </c>
      <c r="BC24" s="3">
        <v>84.71244999999999</v>
      </c>
      <c r="BD24" s="2">
        <v>0</v>
      </c>
      <c r="BE24" s="3">
        <v>0.01</v>
      </c>
      <c r="BF24" s="3">
        <v>0.18</v>
      </c>
      <c r="BG24" s="3">
        <v>0.69</v>
      </c>
      <c r="BH24" s="3">
        <v>1.99</v>
      </c>
      <c r="BI24" s="3">
        <v>5</v>
      </c>
      <c r="BJ24" s="3">
        <v>8.6999999999999993</v>
      </c>
      <c r="BK24" s="4">
        <v>11.08</v>
      </c>
      <c r="BM24" s="3"/>
      <c r="BN24" s="28"/>
      <c r="BO24" s="27"/>
      <c r="BP24" s="27"/>
    </row>
    <row r="25" spans="1:68" ht="34" x14ac:dyDescent="0.2">
      <c r="A25" s="13" t="s">
        <v>48</v>
      </c>
      <c r="B25" s="15" t="s">
        <v>49</v>
      </c>
      <c r="C25" s="30">
        <v>132.16200000000001</v>
      </c>
      <c r="D25" s="30">
        <v>1.8992100000000001</v>
      </c>
      <c r="E25" s="12">
        <v>5.12</v>
      </c>
      <c r="F25" s="3">
        <v>0</v>
      </c>
      <c r="G25" s="3">
        <v>4.4410159999999994</v>
      </c>
      <c r="H25" s="3">
        <v>14.94576</v>
      </c>
      <c r="I25" s="3">
        <v>22.575050000000001</v>
      </c>
      <c r="J25" s="3">
        <v>27.77814</v>
      </c>
      <c r="K25" s="3">
        <v>31.507659999999998</v>
      </c>
      <c r="L25" s="3">
        <v>34.307960000000001</v>
      </c>
      <c r="M25" s="3">
        <v>36.487439999999999</v>
      </c>
      <c r="N25" s="3">
        <v>38.231859999999998</v>
      </c>
      <c r="O25" s="3">
        <v>39.659599999999998</v>
      </c>
      <c r="P25" s="3">
        <v>40.849669999999996</v>
      </c>
      <c r="Q25" s="3">
        <v>41.856819999999999</v>
      </c>
      <c r="R25" s="3">
        <v>42.720170000000003</v>
      </c>
      <c r="S25" s="3">
        <v>43.468430000000005</v>
      </c>
      <c r="T25" s="3">
        <v>44.123159999999999</v>
      </c>
      <c r="U25" s="3">
        <v>44.700810000000004</v>
      </c>
      <c r="V25" s="3">
        <v>45.214239999999997</v>
      </c>
      <c r="W25" s="3">
        <v>45.673549999999999</v>
      </c>
      <c r="X25" s="3">
        <v>46.086870000000005</v>
      </c>
      <c r="Y25" s="3">
        <v>46.460740000000001</v>
      </c>
      <c r="Z25" s="3">
        <v>46.800539999999998</v>
      </c>
      <c r="AA25" s="3">
        <v>47.110709999999997</v>
      </c>
      <c r="AB25" s="3">
        <v>47.394960000000005</v>
      </c>
      <c r="AC25" s="3">
        <v>47.656369999999995</v>
      </c>
      <c r="AD25" s="4">
        <v>47.897600000000004</v>
      </c>
      <c r="AE25" s="3">
        <v>0</v>
      </c>
      <c r="AF25" s="3">
        <v>6.9764300000000006</v>
      </c>
      <c r="AG25" s="3">
        <v>26.284020000000002</v>
      </c>
      <c r="AH25" s="3">
        <v>43.025960000000005</v>
      </c>
      <c r="AI25" s="3">
        <v>56.023969999999998</v>
      </c>
      <c r="AJ25" s="3">
        <v>66.031989999999993</v>
      </c>
      <c r="AK25" s="3">
        <v>73.733760000000004</v>
      </c>
      <c r="AL25" s="3">
        <v>79.661020000000008</v>
      </c>
      <c r="AM25" s="3">
        <v>84.223169999999996</v>
      </c>
      <c r="AN25" s="3">
        <v>87.735129999999998</v>
      </c>
      <c r="AO25" s="3">
        <v>90.439139999999995</v>
      </c>
      <c r="AP25" s="3">
        <v>92.521560000000008</v>
      </c>
      <c r="AQ25" s="3">
        <v>94.125740000000008</v>
      </c>
      <c r="AR25" s="3">
        <v>95.361949999999993</v>
      </c>
      <c r="AS25" s="3">
        <v>96.31501999999999</v>
      </c>
      <c r="AT25" s="3">
        <v>97.050210000000007</v>
      </c>
      <c r="AU25" s="3">
        <v>97.617710000000002</v>
      </c>
      <c r="AV25" s="3">
        <v>98.056160000000006</v>
      </c>
      <c r="AW25" s="3">
        <v>98.395259999999993</v>
      </c>
      <c r="AX25" s="3">
        <v>98.657870000000003</v>
      </c>
      <c r="AY25" s="3">
        <v>98.861580000000004</v>
      </c>
      <c r="AZ25" s="3">
        <v>99.019909999999996</v>
      </c>
      <c r="BA25" s="3">
        <v>99.143280000000004</v>
      </c>
      <c r="BB25" s="3">
        <v>99.239699999999999</v>
      </c>
      <c r="BC25" s="3">
        <v>99.315339999999992</v>
      </c>
      <c r="BD25" s="2">
        <v>0</v>
      </c>
      <c r="BE25" s="3">
        <v>2.17</v>
      </c>
      <c r="BF25" s="3">
        <v>17.600000000000001</v>
      </c>
      <c r="BG25" s="3">
        <v>39.090000000000003</v>
      </c>
      <c r="BH25" s="3">
        <v>49.69</v>
      </c>
      <c r="BI25" s="3">
        <v>52.99</v>
      </c>
      <c r="BJ25" s="3">
        <v>54.25</v>
      </c>
      <c r="BK25" s="4">
        <v>55.14</v>
      </c>
      <c r="BM25" s="3"/>
      <c r="BN25" s="28"/>
      <c r="BO25" s="27"/>
      <c r="BP25" s="27"/>
    </row>
    <row r="26" spans="1:68" ht="17" x14ac:dyDescent="0.2">
      <c r="A26" s="18" t="s">
        <v>50</v>
      </c>
      <c r="B26" s="19" t="s">
        <v>51</v>
      </c>
      <c r="C26" s="32">
        <v>152.149</v>
      </c>
      <c r="D26" s="32">
        <v>1.19255</v>
      </c>
      <c r="E26" s="14">
        <v>1.5699999999999999E-2</v>
      </c>
      <c r="F26" s="20">
        <v>0</v>
      </c>
      <c r="G26" s="21">
        <v>0.14566390000000001</v>
      </c>
      <c r="H26" s="21">
        <v>2.2867450000000002</v>
      </c>
      <c r="I26" s="21">
        <v>6.6810140000000002</v>
      </c>
      <c r="J26" s="21">
        <v>11.894549999999999</v>
      </c>
      <c r="K26" s="21">
        <v>17.059830000000002</v>
      </c>
      <c r="L26" s="21">
        <v>21.848480000000002</v>
      </c>
      <c r="M26" s="21">
        <v>26.184849999999997</v>
      </c>
      <c r="N26" s="21">
        <v>30.087330000000001</v>
      </c>
      <c r="O26" s="21">
        <v>33.601849999999999</v>
      </c>
      <c r="P26" s="21">
        <v>36.77749</v>
      </c>
      <c r="Q26" s="21">
        <v>39.658789999999996</v>
      </c>
      <c r="R26" s="21">
        <v>42.284080000000003</v>
      </c>
      <c r="S26" s="21">
        <v>44.685789999999997</v>
      </c>
      <c r="T26" s="21">
        <v>46.891280000000002</v>
      </c>
      <c r="U26" s="21">
        <v>48.923690000000001</v>
      </c>
      <c r="V26" s="21">
        <v>50.802670000000006</v>
      </c>
      <c r="W26" s="21">
        <v>52.545010000000005</v>
      </c>
      <c r="X26" s="21">
        <v>54.165149999999997</v>
      </c>
      <c r="Y26" s="21">
        <v>55.675549999999994</v>
      </c>
      <c r="Z26" s="21">
        <v>57.087049999999998</v>
      </c>
      <c r="AA26" s="21">
        <v>58.409080000000003</v>
      </c>
      <c r="AB26" s="21">
        <v>59.649929999999998</v>
      </c>
      <c r="AC26" s="21">
        <v>60.816879999999998</v>
      </c>
      <c r="AD26" s="22">
        <v>61.916360000000005</v>
      </c>
      <c r="AE26" s="21">
        <v>0</v>
      </c>
      <c r="AF26" s="21">
        <v>0.17681140000000001</v>
      </c>
      <c r="AG26" s="21">
        <v>2.855626</v>
      </c>
      <c r="AH26" s="21">
        <v>8.4973690000000008</v>
      </c>
      <c r="AI26" s="21">
        <v>15.385440000000001</v>
      </c>
      <c r="AJ26" s="21">
        <v>22.419900000000002</v>
      </c>
      <c r="AK26" s="21">
        <v>29.130050000000001</v>
      </c>
      <c r="AL26" s="21">
        <v>35.355540000000005</v>
      </c>
      <c r="AM26" s="21">
        <v>41.064950000000003</v>
      </c>
      <c r="AN26" s="21">
        <v>46.275739999999999</v>
      </c>
      <c r="AO26" s="21">
        <v>51.021830000000001</v>
      </c>
      <c r="AP26" s="21">
        <v>55.341030000000003</v>
      </c>
      <c r="AQ26" s="21">
        <v>59.27046</v>
      </c>
      <c r="AR26" s="21">
        <v>62.84487</v>
      </c>
      <c r="AS26" s="21">
        <v>66.096249999999998</v>
      </c>
      <c r="AT26" s="21">
        <v>69.053850000000011</v>
      </c>
      <c r="AU26" s="21">
        <v>71.744309999999999</v>
      </c>
      <c r="AV26" s="21">
        <v>74.191859999999991</v>
      </c>
      <c r="AW26" s="21">
        <v>76.418549999999996</v>
      </c>
      <c r="AX26" s="21">
        <v>78.444420000000008</v>
      </c>
      <c r="AY26" s="21">
        <v>80.287700000000001</v>
      </c>
      <c r="AZ26" s="21">
        <v>81.96493000000001</v>
      </c>
      <c r="BA26" s="21">
        <v>83.491199999999992</v>
      </c>
      <c r="BB26" s="21">
        <v>84.88018000000001</v>
      </c>
      <c r="BC26" s="21">
        <v>86.144329999999997</v>
      </c>
      <c r="BD26" s="20">
        <v>0.04</v>
      </c>
      <c r="BE26" s="21">
        <v>0.64</v>
      </c>
      <c r="BF26" s="21">
        <v>8.56</v>
      </c>
      <c r="BG26" s="21">
        <v>31.58</v>
      </c>
      <c r="BH26" s="21">
        <v>44.4</v>
      </c>
      <c r="BI26" s="21">
        <v>50.46</v>
      </c>
      <c r="BJ26" s="21">
        <v>54.08</v>
      </c>
      <c r="BK26" s="22">
        <v>55.94</v>
      </c>
      <c r="BM26" s="7"/>
      <c r="BN26" s="28"/>
      <c r="BO26" s="27"/>
      <c r="BP26" s="27"/>
    </row>
    <row r="27" spans="1:68" x14ac:dyDescent="0.2">
      <c r="BM27" s="33"/>
      <c r="BN27" s="28"/>
      <c r="BO27" s="27"/>
      <c r="BP27" s="27"/>
    </row>
  </sheetData>
  <mergeCells count="9">
    <mergeCell ref="AE2:BC2"/>
    <mergeCell ref="BD2:BK2"/>
    <mergeCell ref="F1:BK1"/>
    <mergeCell ref="A1:A3"/>
    <mergeCell ref="B1:B3"/>
    <mergeCell ref="C1:C3"/>
    <mergeCell ref="D1:D3"/>
    <mergeCell ref="E1:E3"/>
    <mergeCell ref="F2:AD2"/>
  </mergeCells>
  <phoneticPr fontId="15" type="noConversion"/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FBBEB-32F1-D249-8496-A8BD27E87216}">
  <dimension ref="A1:R44"/>
  <sheetViews>
    <sheetView zoomScale="109" workbookViewId="0">
      <selection activeCell="F18" sqref="F18"/>
    </sheetView>
  </sheetViews>
  <sheetFormatPr baseColWidth="10" defaultColWidth="11.1640625" defaultRowHeight="16" x14ac:dyDescent="0.2"/>
  <cols>
    <col min="1" max="1" width="19.83203125" customWidth="1"/>
    <col min="2" max="4" width="10.83203125" customWidth="1"/>
    <col min="5" max="5" width="41.33203125" customWidth="1"/>
    <col min="6" max="6" width="35.6640625" customWidth="1"/>
    <col min="7" max="7" width="32.33203125" customWidth="1"/>
    <col min="8" max="8" width="18.83203125" customWidth="1"/>
    <col min="9" max="11" width="15.1640625" customWidth="1"/>
    <col min="12" max="12" width="17.33203125" customWidth="1"/>
    <col min="13" max="13" width="21.33203125" customWidth="1"/>
    <col min="15" max="16" width="21.5" customWidth="1"/>
  </cols>
  <sheetData>
    <row r="1" spans="1:18" x14ac:dyDescent="0.2">
      <c r="A1" s="74" t="s">
        <v>0</v>
      </c>
      <c r="B1" s="77" t="s">
        <v>1</v>
      </c>
      <c r="C1" s="77" t="s">
        <v>137</v>
      </c>
      <c r="D1" s="77" t="s">
        <v>57</v>
      </c>
      <c r="E1" s="83" t="s">
        <v>140</v>
      </c>
      <c r="F1" s="83" t="s">
        <v>141</v>
      </c>
      <c r="G1" s="83" t="s">
        <v>142</v>
      </c>
      <c r="H1" s="68" t="s">
        <v>104</v>
      </c>
      <c r="I1" s="69"/>
      <c r="J1" s="69"/>
      <c r="K1" s="68" t="s">
        <v>105</v>
      </c>
      <c r="L1" s="69"/>
      <c r="M1" s="69"/>
      <c r="N1" s="70"/>
      <c r="Q1" s="63"/>
      <c r="R1" s="63"/>
    </row>
    <row r="2" spans="1:18" x14ac:dyDescent="0.2">
      <c r="A2" s="75"/>
      <c r="B2" s="78"/>
      <c r="C2" s="78"/>
      <c r="D2" s="78"/>
      <c r="E2" s="84"/>
      <c r="F2" s="84"/>
      <c r="G2" s="84"/>
      <c r="H2" s="73"/>
      <c r="I2" s="71"/>
      <c r="J2" s="71"/>
      <c r="K2" s="73"/>
      <c r="L2" s="71"/>
      <c r="M2" s="71"/>
      <c r="N2" s="72"/>
    </row>
    <row r="3" spans="1:18" x14ac:dyDescent="0.2">
      <c r="A3" s="76"/>
      <c r="B3" s="79"/>
      <c r="C3" s="79"/>
      <c r="D3" s="79"/>
      <c r="E3" s="85"/>
      <c r="F3" s="85"/>
      <c r="G3" s="85"/>
      <c r="H3" s="8" t="s">
        <v>68</v>
      </c>
      <c r="I3" s="9" t="s">
        <v>69</v>
      </c>
      <c r="J3" s="9" t="s">
        <v>72</v>
      </c>
      <c r="K3" s="8" t="s">
        <v>73</v>
      </c>
      <c r="L3" s="9" t="s">
        <v>70</v>
      </c>
      <c r="M3" s="9" t="s">
        <v>71</v>
      </c>
      <c r="N3" s="26" t="s">
        <v>74</v>
      </c>
    </row>
    <row r="4" spans="1:18" ht="17" x14ac:dyDescent="0.2">
      <c r="A4" s="13" t="s">
        <v>9</v>
      </c>
      <c r="B4" s="15" t="s">
        <v>10</v>
      </c>
      <c r="C4" s="30">
        <v>109.128</v>
      </c>
      <c r="D4" s="30">
        <v>0.62071100000000001</v>
      </c>
      <c r="G4" s="33">
        <v>1.1299999999999999E-2</v>
      </c>
      <c r="H4" s="36">
        <v>3.9400000000000001E-15</v>
      </c>
      <c r="I4" s="37">
        <v>2.4047490499999998E-10</v>
      </c>
      <c r="J4" s="37">
        <v>9.9999999999999995E-8</v>
      </c>
      <c r="K4" s="47">
        <v>1</v>
      </c>
      <c r="L4" s="45">
        <v>1.32590703</v>
      </c>
      <c r="M4" s="6">
        <v>0.81702110999999999</v>
      </c>
      <c r="N4" s="48">
        <v>1</v>
      </c>
    </row>
    <row r="5" spans="1:18" ht="17" x14ac:dyDescent="0.2">
      <c r="A5" s="17" t="s">
        <v>11</v>
      </c>
      <c r="B5" s="16" t="s">
        <v>12</v>
      </c>
      <c r="C5" s="30">
        <v>117.151</v>
      </c>
      <c r="D5" s="30">
        <v>1.74481</v>
      </c>
      <c r="E5">
        <v>0.313</v>
      </c>
      <c r="F5" s="43">
        <v>41.72</v>
      </c>
      <c r="H5" s="36">
        <v>3.6199999999999997E-15</v>
      </c>
      <c r="I5" s="37">
        <v>3.8516084000000001E-11</v>
      </c>
      <c r="J5" s="37">
        <v>9.9999999999999995E-8</v>
      </c>
      <c r="K5" s="47">
        <v>1</v>
      </c>
      <c r="L5" s="45">
        <v>3.4123284800000002</v>
      </c>
      <c r="M5" s="6">
        <v>4.1031839000000003</v>
      </c>
      <c r="N5" s="48">
        <v>1</v>
      </c>
    </row>
    <row r="6" spans="1:18" ht="17" x14ac:dyDescent="0.2">
      <c r="A6" s="13" t="s">
        <v>13</v>
      </c>
      <c r="B6" s="15" t="s">
        <v>14</v>
      </c>
      <c r="C6" s="30">
        <v>120.151</v>
      </c>
      <c r="D6" s="30">
        <v>1.5825</v>
      </c>
      <c r="E6">
        <v>0.39700000000000002</v>
      </c>
      <c r="F6" s="33">
        <v>52.9</v>
      </c>
      <c r="H6" s="36">
        <v>3.5099999999999998E-15</v>
      </c>
      <c r="I6" s="37">
        <v>1.608201E-10</v>
      </c>
      <c r="J6" s="37">
        <v>9.9999999999999995E-8</v>
      </c>
      <c r="K6" s="47">
        <v>1</v>
      </c>
      <c r="L6" s="45">
        <v>2.41766996</v>
      </c>
      <c r="M6" s="6">
        <v>1.1470750000000001</v>
      </c>
      <c r="N6" s="48">
        <v>1</v>
      </c>
    </row>
    <row r="7" spans="1:18" ht="34" x14ac:dyDescent="0.2">
      <c r="A7" s="13" t="s">
        <v>15</v>
      </c>
      <c r="B7" s="15" t="s">
        <v>16</v>
      </c>
      <c r="C7" s="30">
        <v>182.22200000000001</v>
      </c>
      <c r="D7" s="30">
        <v>3.1814100000000001</v>
      </c>
      <c r="E7">
        <v>1.9300000000000001E-3</v>
      </c>
      <c r="F7" s="33">
        <v>0.25700000000000001</v>
      </c>
      <c r="H7" s="36">
        <v>2.1200000000000001E-15</v>
      </c>
      <c r="I7" s="37">
        <v>1.25744309E-11</v>
      </c>
      <c r="J7" s="37">
        <v>9.9999999999999995E-8</v>
      </c>
      <c r="K7" s="47">
        <v>1</v>
      </c>
      <c r="L7" s="45">
        <v>8.8290764300000006</v>
      </c>
      <c r="M7" s="6">
        <v>11.167925</v>
      </c>
      <c r="N7" s="48">
        <v>1</v>
      </c>
    </row>
    <row r="8" spans="1:18" ht="17" x14ac:dyDescent="0.2">
      <c r="A8" s="13" t="s">
        <v>17</v>
      </c>
      <c r="B8" s="15" t="s">
        <v>16</v>
      </c>
      <c r="C8" s="30">
        <v>182.22200000000001</v>
      </c>
      <c r="D8" s="30">
        <v>3.1814100000000001</v>
      </c>
      <c r="E8">
        <v>1.9300000000000001E-3</v>
      </c>
      <c r="F8" s="33">
        <v>0.25700000000000001</v>
      </c>
      <c r="H8" s="36">
        <v>2.1200000000000001E-15</v>
      </c>
      <c r="I8" s="37">
        <v>1.25744309E-11</v>
      </c>
      <c r="J8" s="37">
        <v>9.9999999999999995E-8</v>
      </c>
      <c r="K8" s="47">
        <v>1</v>
      </c>
      <c r="L8" s="45">
        <v>8.8290764300000006</v>
      </c>
      <c r="M8" s="6">
        <v>11.167925</v>
      </c>
      <c r="N8" s="48">
        <v>1</v>
      </c>
    </row>
    <row r="9" spans="1:18" ht="17" x14ac:dyDescent="0.2">
      <c r="A9" s="13" t="s">
        <v>18</v>
      </c>
      <c r="B9" s="15" t="s">
        <v>19</v>
      </c>
      <c r="C9" s="30">
        <v>146.18899999999999</v>
      </c>
      <c r="D9" s="30">
        <v>2.07064</v>
      </c>
      <c r="E9">
        <v>1.24E-2</v>
      </c>
      <c r="F9" s="33">
        <v>1.65</v>
      </c>
      <c r="H9" s="36">
        <v>2.77E-15</v>
      </c>
      <c r="I9" s="37">
        <v>8.3205999999999994E-11</v>
      </c>
      <c r="J9" s="37">
        <v>9.9999999999999995E-8</v>
      </c>
      <c r="K9" s="47">
        <v>1</v>
      </c>
      <c r="L9" s="45">
        <v>3.3040874900000001</v>
      </c>
      <c r="M9" s="6">
        <v>1.9497260000000001</v>
      </c>
      <c r="N9" s="48">
        <v>1</v>
      </c>
    </row>
    <row r="10" spans="1:18" ht="17" x14ac:dyDescent="0.2">
      <c r="A10" s="13" t="s">
        <v>20</v>
      </c>
      <c r="B10" s="15" t="s">
        <v>21</v>
      </c>
      <c r="C10" s="30">
        <v>172.18</v>
      </c>
      <c r="D10" s="30">
        <v>0.81948100000000001</v>
      </c>
      <c r="E10">
        <v>0.105</v>
      </c>
      <c r="F10" s="33">
        <v>14</v>
      </c>
      <c r="H10" s="36">
        <v>2.7099999999999999E-15</v>
      </c>
      <c r="I10" s="37">
        <v>1.5674040230000001E-10</v>
      </c>
      <c r="J10" s="37">
        <v>9.9999999999999995E-8</v>
      </c>
      <c r="K10" s="47">
        <v>1</v>
      </c>
      <c r="L10" s="45">
        <v>1.68355118</v>
      </c>
      <c r="M10" s="6">
        <v>1.1583189490000001</v>
      </c>
      <c r="N10" s="48">
        <v>1</v>
      </c>
    </row>
    <row r="11" spans="1:18" ht="17" x14ac:dyDescent="0.2">
      <c r="A11" s="13" t="s">
        <v>22</v>
      </c>
      <c r="B11" s="15" t="s">
        <v>23</v>
      </c>
      <c r="C11" s="30">
        <v>144.126</v>
      </c>
      <c r="D11">
        <v>0.74</v>
      </c>
      <c r="G11" s="33">
        <v>40</v>
      </c>
      <c r="H11" s="36">
        <v>2.8200000000000001E-15</v>
      </c>
      <c r="I11" s="37">
        <v>1.5674040230000001E-10</v>
      </c>
      <c r="J11" s="37">
        <v>9.9999999999999995E-8</v>
      </c>
      <c r="K11" s="47">
        <v>1</v>
      </c>
      <c r="L11" s="45">
        <v>1.3895119199999999</v>
      </c>
      <c r="M11" s="6">
        <v>1.1583189490000001</v>
      </c>
      <c r="N11" s="48">
        <v>1</v>
      </c>
    </row>
    <row r="12" spans="1:18" ht="17" x14ac:dyDescent="0.2">
      <c r="A12" s="13" t="s">
        <v>24</v>
      </c>
      <c r="B12" s="15" t="s">
        <v>25</v>
      </c>
      <c r="C12" s="30">
        <v>194.18600000000001</v>
      </c>
      <c r="D12" s="30">
        <v>1.58409</v>
      </c>
      <c r="E12">
        <v>3.0799999999999998E-3</v>
      </c>
      <c r="F12" s="33">
        <v>0.41099999999999998</v>
      </c>
      <c r="H12" s="36">
        <v>1.9599999999999999E-15</v>
      </c>
      <c r="I12" s="37">
        <v>1.5718338299999999E-10</v>
      </c>
      <c r="J12" s="37">
        <v>9.9999999999999995E-8</v>
      </c>
      <c r="K12" s="47">
        <v>1</v>
      </c>
      <c r="L12" s="45">
        <v>2.44537659</v>
      </c>
      <c r="M12" s="6">
        <v>0.85697990999999996</v>
      </c>
      <c r="N12" s="48">
        <v>1</v>
      </c>
    </row>
    <row r="13" spans="1:18" ht="17" x14ac:dyDescent="0.2">
      <c r="A13" s="13" t="s">
        <v>26</v>
      </c>
      <c r="B13" s="15" t="s">
        <v>27</v>
      </c>
      <c r="C13" s="30">
        <v>184.279</v>
      </c>
      <c r="D13" s="30">
        <v>4.1987199999999998</v>
      </c>
      <c r="E13">
        <v>0.17799999999999999</v>
      </c>
      <c r="F13" s="33">
        <v>23.7</v>
      </c>
      <c r="H13" s="36">
        <v>2.09E-15</v>
      </c>
      <c r="I13" s="37">
        <v>1.08611501E-11</v>
      </c>
      <c r="J13" s="37">
        <v>9.9999999999999995E-8</v>
      </c>
      <c r="K13" s="47">
        <v>1</v>
      </c>
      <c r="L13" s="45">
        <v>25.9188787</v>
      </c>
      <c r="M13" s="6">
        <v>12.8347493</v>
      </c>
      <c r="N13" s="48">
        <v>1</v>
      </c>
    </row>
    <row r="14" spans="1:18" ht="17" x14ac:dyDescent="0.2">
      <c r="A14" s="13" t="s">
        <v>28</v>
      </c>
      <c r="B14" s="15" t="s">
        <v>29</v>
      </c>
      <c r="C14" s="30">
        <v>164.20400000000001</v>
      </c>
      <c r="D14" s="30">
        <v>2.2724199999999999</v>
      </c>
      <c r="E14">
        <v>2.2599999999999999E-2</v>
      </c>
      <c r="F14" s="33">
        <v>3.02</v>
      </c>
      <c r="H14" s="36">
        <v>2.4100000000000001E-15</v>
      </c>
      <c r="I14" s="37">
        <v>8.0668232699999995E-11</v>
      </c>
      <c r="J14" s="37">
        <v>9.9999999999999995E-8</v>
      </c>
      <c r="K14" s="47">
        <v>1</v>
      </c>
      <c r="L14" s="45">
        <v>3.8306992800000002</v>
      </c>
      <c r="M14" s="6">
        <v>1.8652024899999999</v>
      </c>
      <c r="N14" s="48">
        <v>1</v>
      </c>
    </row>
    <row r="15" spans="1:18" ht="17" x14ac:dyDescent="0.2">
      <c r="A15" s="13" t="s">
        <v>30</v>
      </c>
      <c r="B15" s="15" t="s">
        <v>31</v>
      </c>
      <c r="C15" s="30">
        <v>154.25299999999999</v>
      </c>
      <c r="D15" s="30">
        <v>3.5582799999999999</v>
      </c>
      <c r="E15">
        <v>0.03</v>
      </c>
      <c r="F15" s="33">
        <v>4</v>
      </c>
      <c r="H15" s="36">
        <v>2.6E-15</v>
      </c>
      <c r="I15" s="37">
        <v>1.8183317700000001E-11</v>
      </c>
      <c r="J15" s="37">
        <v>9.9999999999999995E-8</v>
      </c>
      <c r="K15" s="47">
        <v>1</v>
      </c>
      <c r="L15" s="45">
        <v>13.482979500000001</v>
      </c>
      <c r="M15" s="6">
        <v>8.6137176899999996</v>
      </c>
      <c r="N15" s="48">
        <v>1</v>
      </c>
    </row>
    <row r="16" spans="1:18" ht="17" x14ac:dyDescent="0.2">
      <c r="A16" s="13" t="s">
        <v>32</v>
      </c>
      <c r="B16" s="15" t="s">
        <v>31</v>
      </c>
      <c r="C16" s="30">
        <v>154.25299999999999</v>
      </c>
      <c r="D16" s="30">
        <v>3.5582799999999999</v>
      </c>
      <c r="E16">
        <v>0.03</v>
      </c>
      <c r="F16" s="33">
        <v>4</v>
      </c>
      <c r="H16" s="36">
        <v>2.6E-15</v>
      </c>
      <c r="I16" s="37">
        <v>1.8183317700000001E-11</v>
      </c>
      <c r="J16" s="37">
        <v>9.9999999999999995E-8</v>
      </c>
      <c r="K16" s="47">
        <v>1</v>
      </c>
      <c r="L16" s="45">
        <v>13.482979500000001</v>
      </c>
      <c r="M16" s="6">
        <v>8.6137176899999996</v>
      </c>
      <c r="N16" s="48">
        <v>1</v>
      </c>
    </row>
    <row r="17" spans="1:14" ht="17" x14ac:dyDescent="0.2">
      <c r="A17" s="13" t="s">
        <v>33</v>
      </c>
      <c r="B17" s="15" t="s">
        <v>34</v>
      </c>
      <c r="C17" s="30">
        <v>164.20400000000001</v>
      </c>
      <c r="D17" s="30">
        <v>3.0354199999999998</v>
      </c>
      <c r="E17">
        <v>1.2E-2</v>
      </c>
      <c r="F17" s="33">
        <v>1.6</v>
      </c>
      <c r="H17" s="36">
        <v>2.4100000000000001E-15</v>
      </c>
      <c r="I17" s="37">
        <v>2.1889128799999999E-11</v>
      </c>
      <c r="J17" s="37">
        <v>9.9999999999999995E-8</v>
      </c>
      <c r="K17" s="47">
        <v>1</v>
      </c>
      <c r="L17" s="45">
        <v>7.6331188000000001</v>
      </c>
      <c r="M17" s="6">
        <v>6.9738500200000004</v>
      </c>
      <c r="N17" s="48">
        <v>1</v>
      </c>
    </row>
    <row r="18" spans="1:14" ht="34" x14ac:dyDescent="0.2">
      <c r="A18" s="13" t="s">
        <v>35</v>
      </c>
      <c r="B18" s="15" t="s">
        <v>36</v>
      </c>
      <c r="C18" s="30">
        <v>110.13</v>
      </c>
      <c r="D18" s="30">
        <v>0.20263200000000001</v>
      </c>
      <c r="E18">
        <v>0.41399999999999998</v>
      </c>
      <c r="F18" s="33">
        <v>55.2</v>
      </c>
      <c r="H18" s="36">
        <v>3.9000000000000003E-15</v>
      </c>
      <c r="I18" s="37">
        <v>3.2996243289999998E-10</v>
      </c>
      <c r="J18" s="37">
        <v>9.9999999999999995E-8</v>
      </c>
      <c r="K18" s="47">
        <v>1</v>
      </c>
      <c r="L18" s="45">
        <v>1.2000313300000001</v>
      </c>
      <c r="M18" s="6">
        <v>0.59188666999999995</v>
      </c>
      <c r="N18" s="48">
        <v>1</v>
      </c>
    </row>
    <row r="19" spans="1:14" ht="17" x14ac:dyDescent="0.2">
      <c r="A19" s="13" t="s">
        <v>37</v>
      </c>
      <c r="B19" s="15" t="s">
        <v>38</v>
      </c>
      <c r="C19" s="30">
        <v>115.15</v>
      </c>
      <c r="D19" s="30">
        <v>-9.7458900000000001E-2</v>
      </c>
      <c r="G19" s="33">
        <v>4.13</v>
      </c>
      <c r="H19" s="36">
        <v>3.7000000000000002E-15</v>
      </c>
      <c r="I19" s="37">
        <v>2.3907962748000002E-10</v>
      </c>
      <c r="J19" s="37">
        <v>9.9999999999999995E-8</v>
      </c>
      <c r="K19" s="47">
        <v>1</v>
      </c>
      <c r="L19" s="45">
        <v>1.1232907999999999</v>
      </c>
      <c r="M19" s="6">
        <v>0.79405684610000005</v>
      </c>
      <c r="N19" s="48">
        <v>1</v>
      </c>
    </row>
    <row r="20" spans="1:14" ht="17" x14ac:dyDescent="0.2">
      <c r="A20" s="13" t="s">
        <v>39</v>
      </c>
      <c r="B20" s="15" t="s">
        <v>40</v>
      </c>
      <c r="C20" s="30">
        <v>128.17400000000001</v>
      </c>
      <c r="D20" s="30">
        <v>3.2963399999999998</v>
      </c>
      <c r="E20">
        <v>8.5000000000000006E-2</v>
      </c>
      <c r="F20" s="33">
        <v>11.3</v>
      </c>
      <c r="H20" s="36">
        <v>3.2600000000000001E-15</v>
      </c>
      <c r="I20" s="37">
        <v>1.1459265299999999E-11</v>
      </c>
      <c r="J20" s="37">
        <v>9.9999999999999995E-8</v>
      </c>
      <c r="K20" s="47">
        <v>1</v>
      </c>
      <c r="L20" s="45">
        <v>10.0463974</v>
      </c>
      <c r="M20" s="6">
        <v>15.4444321</v>
      </c>
      <c r="N20" s="48">
        <v>1</v>
      </c>
    </row>
    <row r="21" spans="1:14" ht="17" x14ac:dyDescent="0.2">
      <c r="A21" s="13" t="s">
        <v>41</v>
      </c>
      <c r="B21" s="15" t="s">
        <v>42</v>
      </c>
      <c r="C21" s="30">
        <v>123.111</v>
      </c>
      <c r="D21" s="30">
        <v>1.8511599999999999</v>
      </c>
      <c r="E21">
        <v>0.24499999999999997</v>
      </c>
      <c r="F21" s="33">
        <v>32.700000000000003</v>
      </c>
      <c r="H21" s="36">
        <v>3.4100000000000002E-15</v>
      </c>
      <c r="I21" s="37">
        <v>1.5674040230000001E-10</v>
      </c>
      <c r="J21" s="37">
        <v>9.9999999999999995E-8</v>
      </c>
      <c r="K21" s="47">
        <v>1</v>
      </c>
      <c r="L21" s="45">
        <v>2.84683251</v>
      </c>
      <c r="M21" s="6">
        <v>1.1583189490000001</v>
      </c>
      <c r="N21" s="48">
        <v>1</v>
      </c>
    </row>
    <row r="22" spans="1:14" ht="34" x14ac:dyDescent="0.2">
      <c r="A22" s="13" t="s">
        <v>61</v>
      </c>
      <c r="B22" s="15" t="s">
        <v>43</v>
      </c>
      <c r="C22" s="30">
        <v>180.203</v>
      </c>
      <c r="D22" s="30">
        <v>3.0363799999999999</v>
      </c>
      <c r="E22">
        <v>1.82E-3</v>
      </c>
      <c r="F22" s="33">
        <v>0.24299999999999999</v>
      </c>
      <c r="H22" s="36">
        <v>2.1499999999999998E-15</v>
      </c>
      <c r="I22" s="38">
        <v>5.0132618634202598E-11</v>
      </c>
      <c r="J22" s="37">
        <v>9.9999999999999995E-8</v>
      </c>
      <c r="K22" s="47">
        <v>1</v>
      </c>
      <c r="L22" s="45">
        <v>7.6348010200000003</v>
      </c>
      <c r="M22" s="45">
        <v>2.8217041371692799</v>
      </c>
      <c r="N22" s="48">
        <v>1</v>
      </c>
    </row>
    <row r="23" spans="1:14" ht="34" x14ac:dyDescent="0.2">
      <c r="A23" s="13" t="s">
        <v>44</v>
      </c>
      <c r="B23" s="15" t="s">
        <v>45</v>
      </c>
      <c r="C23" s="30">
        <v>240.42</v>
      </c>
      <c r="D23" s="30">
        <v>1.7296199999999999</v>
      </c>
      <c r="E23">
        <v>1.73E-5</v>
      </c>
      <c r="F23" s="33">
        <v>2.3E-3</v>
      </c>
      <c r="H23" s="36">
        <v>1.4999999999999999E-15</v>
      </c>
      <c r="I23" s="38">
        <v>4.9880066472448197E-12</v>
      </c>
      <c r="J23" s="37">
        <v>9.9999999999999995E-8</v>
      </c>
      <c r="K23" s="47">
        <v>1</v>
      </c>
      <c r="L23" s="45">
        <v>2.6406185999999998</v>
      </c>
      <c r="M23" s="45">
        <v>23.506386002181198</v>
      </c>
      <c r="N23" s="48">
        <v>1</v>
      </c>
    </row>
    <row r="24" spans="1:14" ht="17" x14ac:dyDescent="0.2">
      <c r="A24" s="13" t="s">
        <v>46</v>
      </c>
      <c r="B24" s="15" t="s">
        <v>47</v>
      </c>
      <c r="C24" s="30">
        <v>92.11</v>
      </c>
      <c r="D24" s="30">
        <v>9.0102799999999997E-2</v>
      </c>
      <c r="E24">
        <v>8.6800000000000002E-2</v>
      </c>
      <c r="F24" s="33">
        <v>11.6</v>
      </c>
      <c r="H24" s="36">
        <v>4.8200000000000002E-15</v>
      </c>
      <c r="I24" s="37">
        <v>3.4117735500000001E-10</v>
      </c>
      <c r="J24" s="37">
        <v>9.9999999999999995E-8</v>
      </c>
      <c r="K24" s="47">
        <v>1</v>
      </c>
      <c r="L24" s="45">
        <v>1.34262006</v>
      </c>
      <c r="M24" s="6">
        <v>0.64400615999999999</v>
      </c>
      <c r="N24" s="48">
        <v>1</v>
      </c>
    </row>
    <row r="25" spans="1:14" ht="34" x14ac:dyDescent="0.2">
      <c r="A25" s="13" t="s">
        <v>48</v>
      </c>
      <c r="B25" s="15" t="s">
        <v>49</v>
      </c>
      <c r="C25" s="30">
        <v>132.16200000000001</v>
      </c>
      <c r="D25" s="30">
        <v>1.8992100000000001</v>
      </c>
      <c r="E25">
        <v>3.8399999999999997E-2</v>
      </c>
      <c r="F25" s="33">
        <v>5.12</v>
      </c>
      <c r="H25" s="36">
        <v>3.13E-15</v>
      </c>
      <c r="I25" s="37">
        <v>1.55125298E-10</v>
      </c>
      <c r="J25" s="37">
        <v>9.9999999999999995E-8</v>
      </c>
      <c r="K25" s="47">
        <v>1</v>
      </c>
      <c r="L25" s="45">
        <v>2.7931269699999999</v>
      </c>
      <c r="M25" s="6">
        <v>1.1172441799999999</v>
      </c>
      <c r="N25" s="48">
        <v>1</v>
      </c>
    </row>
    <row r="26" spans="1:14" ht="17" x14ac:dyDescent="0.2">
      <c r="A26" s="18" t="s">
        <v>50</v>
      </c>
      <c r="B26" s="19" t="s">
        <v>51</v>
      </c>
      <c r="C26" s="32">
        <v>152.149</v>
      </c>
      <c r="D26" s="32">
        <v>1.19255</v>
      </c>
      <c r="E26" s="9">
        <v>1.18E-4</v>
      </c>
      <c r="F26" s="44">
        <v>1.5699999999999999E-2</v>
      </c>
      <c r="G26" s="10"/>
      <c r="H26" s="39">
        <v>2.6399999999999999E-15</v>
      </c>
      <c r="I26" s="40">
        <v>3.8516084000000001E-11</v>
      </c>
      <c r="J26" s="40">
        <v>9.9999999999999995E-8</v>
      </c>
      <c r="K26" s="49">
        <v>1</v>
      </c>
      <c r="L26" s="46">
        <v>1.9956876299999999</v>
      </c>
      <c r="M26" s="9">
        <v>4.1031839000000003</v>
      </c>
      <c r="N26" s="50">
        <v>1</v>
      </c>
    </row>
    <row r="43" spans="15:16" x14ac:dyDescent="0.2">
      <c r="O43" s="34"/>
    </row>
    <row r="44" spans="15:16" x14ac:dyDescent="0.2">
      <c r="P44" s="34"/>
    </row>
  </sheetData>
  <mergeCells count="9">
    <mergeCell ref="E1:E3"/>
    <mergeCell ref="G1:G3"/>
    <mergeCell ref="H1:J2"/>
    <mergeCell ref="K1:N2"/>
    <mergeCell ref="A1:A3"/>
    <mergeCell ref="B1:B3"/>
    <mergeCell ref="C1:C3"/>
    <mergeCell ref="D1:D3"/>
    <mergeCell ref="F1:F3"/>
  </mergeCells>
  <phoneticPr fontId="1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D9BA5-A988-4646-918E-2A50A0F27D9D}">
  <dimension ref="A1:E23"/>
  <sheetViews>
    <sheetView tabSelected="1" workbookViewId="0">
      <selection activeCell="C13" sqref="C13"/>
    </sheetView>
  </sheetViews>
  <sheetFormatPr baseColWidth="10" defaultColWidth="11.1640625" defaultRowHeight="16" x14ac:dyDescent="0.2"/>
  <cols>
    <col min="1" max="1" width="29.5" customWidth="1"/>
    <col min="2" max="2" width="28.33203125" customWidth="1"/>
    <col min="5" max="5" width="67.1640625" customWidth="1"/>
  </cols>
  <sheetData>
    <row r="1" spans="1:5" x14ac:dyDescent="0.2">
      <c r="A1" s="51" t="s">
        <v>75</v>
      </c>
      <c r="B1" s="52" t="s">
        <v>76</v>
      </c>
      <c r="E1" t="s">
        <v>77</v>
      </c>
    </row>
    <row r="2" spans="1:5" ht="26" customHeight="1" x14ac:dyDescent="0.2">
      <c r="A2" s="35" t="s">
        <v>3</v>
      </c>
      <c r="B2" s="41">
        <v>1E-4</v>
      </c>
      <c r="E2" s="90" t="s">
        <v>146</v>
      </c>
    </row>
    <row r="3" spans="1:5" x14ac:dyDescent="0.2">
      <c r="A3" s="35" t="s">
        <v>78</v>
      </c>
      <c r="B3" s="41">
        <v>1.8E-5</v>
      </c>
    </row>
    <row r="4" spans="1:5" x14ac:dyDescent="0.2">
      <c r="A4" s="35" t="s">
        <v>79</v>
      </c>
      <c r="B4" s="41">
        <v>1E-4</v>
      </c>
    </row>
    <row r="5" spans="1:5" x14ac:dyDescent="0.2">
      <c r="A5" s="35" t="s">
        <v>80</v>
      </c>
      <c r="B5" s="41">
        <v>4.0000000000000002E-4</v>
      </c>
    </row>
    <row r="6" spans="1:5" x14ac:dyDescent="0.2">
      <c r="A6" s="8" t="s">
        <v>81</v>
      </c>
      <c r="B6" s="42">
        <v>1.24</v>
      </c>
    </row>
    <row r="8" spans="1:5" ht="17" x14ac:dyDescent="0.2">
      <c r="A8" s="61" t="s">
        <v>103</v>
      </c>
      <c r="B8" s="62" t="s">
        <v>82</v>
      </c>
    </row>
    <row r="9" spans="1:5" ht="17" x14ac:dyDescent="0.2">
      <c r="A9" s="59" t="s">
        <v>83</v>
      </c>
      <c r="B9" s="53">
        <v>16</v>
      </c>
    </row>
    <row r="10" spans="1:5" ht="17" x14ac:dyDescent="0.2">
      <c r="A10" s="60" t="s">
        <v>84</v>
      </c>
      <c r="B10" s="54" t="s">
        <v>85</v>
      </c>
    </row>
    <row r="11" spans="1:5" ht="17" x14ac:dyDescent="0.2">
      <c r="A11" s="59" t="s">
        <v>86</v>
      </c>
      <c r="B11" s="53" t="s">
        <v>87</v>
      </c>
    </row>
    <row r="12" spans="1:5" ht="17" x14ac:dyDescent="0.2">
      <c r="A12" s="60" t="s">
        <v>88</v>
      </c>
      <c r="B12" s="54" t="s">
        <v>89</v>
      </c>
    </row>
    <row r="13" spans="1:5" ht="34" x14ac:dyDescent="0.2">
      <c r="A13" s="59" t="s">
        <v>90</v>
      </c>
      <c r="B13" s="53" t="s">
        <v>89</v>
      </c>
    </row>
    <row r="14" spans="1:5" ht="17" x14ac:dyDescent="0.2">
      <c r="A14" s="60" t="s">
        <v>91</v>
      </c>
      <c r="B14" s="54">
        <v>8</v>
      </c>
    </row>
    <row r="15" spans="1:5" ht="19" x14ac:dyDescent="0.2">
      <c r="A15" s="59" t="s">
        <v>95</v>
      </c>
      <c r="B15" s="55">
        <v>0.125</v>
      </c>
    </row>
    <row r="16" spans="1:5" ht="19" x14ac:dyDescent="0.2">
      <c r="A16" s="60" t="s">
        <v>96</v>
      </c>
      <c r="B16" s="56">
        <v>0.125</v>
      </c>
    </row>
    <row r="17" spans="1:2" ht="36" x14ac:dyDescent="0.2">
      <c r="A17" s="59" t="s">
        <v>97</v>
      </c>
      <c r="B17" s="57">
        <v>0.65</v>
      </c>
    </row>
    <row r="18" spans="1:2" ht="36" x14ac:dyDescent="0.2">
      <c r="A18" s="60" t="s">
        <v>98</v>
      </c>
      <c r="B18" s="58">
        <v>0.25</v>
      </c>
    </row>
    <row r="19" spans="1:2" ht="36" x14ac:dyDescent="0.2">
      <c r="A19" s="59" t="s">
        <v>99</v>
      </c>
      <c r="B19" s="57">
        <v>0.65</v>
      </c>
    </row>
    <row r="20" spans="1:2" ht="20" x14ac:dyDescent="0.2">
      <c r="A20" s="60" t="s">
        <v>100</v>
      </c>
      <c r="B20" s="54" t="s">
        <v>92</v>
      </c>
    </row>
    <row r="21" spans="1:2" ht="20" x14ac:dyDescent="0.2">
      <c r="A21" s="59" t="s">
        <v>101</v>
      </c>
      <c r="B21" s="53" t="s">
        <v>93</v>
      </c>
    </row>
    <row r="22" spans="1:2" ht="18" customHeight="1" x14ac:dyDescent="0.2">
      <c r="A22" s="86" t="s">
        <v>102</v>
      </c>
      <c r="B22" s="88" t="s">
        <v>94</v>
      </c>
    </row>
    <row r="23" spans="1:2" x14ac:dyDescent="0.2">
      <c r="A23" s="87"/>
      <c r="B23" s="89"/>
    </row>
  </sheetData>
  <mergeCells count="2">
    <mergeCell ref="A22:A23"/>
    <mergeCell ref="B22:B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Basic Interface</vt:lpstr>
      <vt:lpstr>Cutaneous Distribution</vt:lpstr>
      <vt:lpstr>RF Kinetics</vt:lpstr>
      <vt:lpstr>Chemical Input Parameters</vt:lpstr>
      <vt:lpstr>Skin Input Parameters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2024-04-17T19:45:25Z</dcterms:created>
  <dcterms:modified xsi:type="dcterms:W3CDTF">2024-09-27T11:27:34Z</dcterms:modified>
</cp:coreProperties>
</file>