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felix\OneDrive\Bureau\BOULOT\RECHERCHE\MARTIN OPINION PAPER\SOUMISSION\REVISION\"/>
    </mc:Choice>
  </mc:AlternateContent>
  <xr:revisionPtr revIDLastSave="0" documentId="13_ncr:1_{E269D12E-A249-46EE-B7A4-0FAFBCCFB54D}" xr6:coauthVersionLast="47" xr6:coauthVersionMax="47" xr10:uidLastSave="{00000000-0000-0000-0000-000000000000}"/>
  <bookViews>
    <workbookView xWindow="-120" yWindow="-120" windowWidth="29040" windowHeight="15840" xr2:uid="{00000000-000D-0000-FFFF-FFFF00000000}"/>
  </bookViews>
  <sheets>
    <sheet name="Global_estimate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 l="1"/>
  <c r="F23" i="2" l="1"/>
  <c r="H23" i="2" s="1"/>
  <c r="I23" i="2" s="1"/>
  <c r="N23" i="2" s="1"/>
  <c r="F22" i="2"/>
  <c r="D12" i="2"/>
  <c r="F11" i="2"/>
  <c r="G11" i="2" s="1"/>
  <c r="F10" i="2"/>
  <c r="F9" i="2"/>
  <c r="G9" i="2" s="1"/>
  <c r="F8" i="2"/>
  <c r="G8" i="2" s="1"/>
  <c r="K8" i="2" s="1"/>
  <c r="F7" i="2"/>
  <c r="G7" i="2" s="1"/>
  <c r="L7" i="2" s="1"/>
  <c r="F6" i="2"/>
  <c r="G6" i="2" s="1"/>
  <c r="L6" i="2" s="1"/>
  <c r="G5" i="2"/>
  <c r="U23" i="2" l="1"/>
  <c r="W23" i="2" s="1"/>
  <c r="AA23" i="2" s="1"/>
  <c r="V23" i="2"/>
  <c r="X23" i="2" s="1"/>
  <c r="AB23" i="2" s="1"/>
  <c r="U6" i="2"/>
  <c r="Y6" i="2" s="1"/>
  <c r="V6" i="2"/>
  <c r="Z6" i="2" s="1"/>
  <c r="T6" i="2"/>
  <c r="S6" i="2"/>
  <c r="T7" i="2"/>
  <c r="S7" i="2"/>
  <c r="V7" i="2"/>
  <c r="Z7" i="2" s="1"/>
  <c r="H22" i="2"/>
  <c r="I22" i="2" s="1"/>
  <c r="F24" i="2"/>
  <c r="G10" i="2"/>
  <c r="M10" i="2" s="1"/>
  <c r="AD23" i="2"/>
  <c r="AC23" i="2"/>
  <c r="L5" i="2"/>
  <c r="M8" i="2"/>
  <c r="L8" i="2"/>
  <c r="S8" i="2" s="1"/>
  <c r="M9" i="2"/>
  <c r="L9" i="2"/>
  <c r="K9" i="2"/>
  <c r="L11" i="2"/>
  <c r="K11" i="2"/>
  <c r="M11" i="2"/>
  <c r="U7" i="2"/>
  <c r="F12" i="2"/>
  <c r="V9" i="2" l="1"/>
  <c r="T5" i="2"/>
  <c r="U5" i="2"/>
  <c r="V5" i="2"/>
  <c r="S5" i="2"/>
  <c r="V11" i="2"/>
  <c r="Z11" i="2" s="1"/>
  <c r="U8" i="2"/>
  <c r="Y8" i="2" s="1"/>
  <c r="V8" i="2"/>
  <c r="Z8" i="2" s="1"/>
  <c r="T8" i="2"/>
  <c r="T11" i="2"/>
  <c r="S11" i="2"/>
  <c r="S9" i="2"/>
  <c r="T9" i="2"/>
  <c r="U9" i="2"/>
  <c r="Z9" i="2"/>
  <c r="G12" i="2"/>
  <c r="H24" i="2"/>
  <c r="L10" i="2"/>
  <c r="K10" i="2"/>
  <c r="Y7" i="2"/>
  <c r="AA7" i="2" s="1"/>
  <c r="AB7" i="2"/>
  <c r="AA6" i="2"/>
  <c r="AB6" i="2"/>
  <c r="M22" i="2"/>
  <c r="I24" i="2"/>
  <c r="O22" i="2"/>
  <c r="O24" i="2" s="1"/>
  <c r="N22" i="2"/>
  <c r="M12" i="2"/>
  <c r="U11" i="2"/>
  <c r="U10" i="2" l="1"/>
  <c r="V10" i="2"/>
  <c r="Z10" i="2" s="1"/>
  <c r="U22" i="2"/>
  <c r="U24" i="2" s="1"/>
  <c r="V22" i="2"/>
  <c r="V24" i="2" s="1"/>
  <c r="U12" i="2"/>
  <c r="Y5" i="2"/>
  <c r="X22" i="2"/>
  <c r="W22" i="2"/>
  <c r="Z5" i="2"/>
  <c r="AB5" i="2" s="1"/>
  <c r="V12" i="2"/>
  <c r="K12" i="2"/>
  <c r="S10" i="2"/>
  <c r="S12" i="2" s="1"/>
  <c r="T10" i="2"/>
  <c r="T12" i="2" s="1"/>
  <c r="L12" i="2"/>
  <c r="Y11" i="2"/>
  <c r="AA11" i="2" s="1"/>
  <c r="AB11" i="2"/>
  <c r="Y9" i="2"/>
  <c r="AA9" i="2" s="1"/>
  <c r="AB9" i="2"/>
  <c r="AA8" i="2"/>
  <c r="N24" i="2"/>
  <c r="M24" i="2"/>
  <c r="AA22" i="2" l="1"/>
  <c r="W24" i="2"/>
  <c r="AB22" i="2"/>
  <c r="X24" i="2"/>
  <c r="Y10" i="2"/>
  <c r="Y12" i="2" s="1"/>
  <c r="H33" i="2" s="1"/>
  <c r="AB10" i="2"/>
  <c r="AB8" i="2"/>
  <c r="AA5" i="2"/>
  <c r="AA10" i="2" l="1"/>
  <c r="AA12" i="2" s="1"/>
  <c r="J33" i="2" s="1"/>
  <c r="Z12" i="2"/>
  <c r="I33" i="2" s="1"/>
  <c r="AB12" i="2"/>
  <c r="K33" i="2" s="1"/>
  <c r="AC22" i="2"/>
  <c r="AC24" i="2" s="1"/>
  <c r="J34" i="2" s="1"/>
  <c r="AA24" i="2"/>
  <c r="AD22" i="2"/>
  <c r="AD24" i="2" s="1"/>
  <c r="K34" i="2" s="1"/>
  <c r="AB24" i="2"/>
  <c r="I34" i="2" l="1"/>
  <c r="I35" i="2" s="1"/>
  <c r="H34" i="2"/>
  <c r="H35" i="2" s="1"/>
  <c r="J35" i="2"/>
  <c r="K35" i="2"/>
</calcChain>
</file>

<file path=xl/sharedStrings.xml><?xml version="1.0" encoding="utf-8"?>
<sst xmlns="http://schemas.openxmlformats.org/spreadsheetml/2006/main" count="161" uniqueCount="108">
  <si>
    <t>Biome</t>
  </si>
  <si>
    <t>Tropical forest</t>
  </si>
  <si>
    <t>Temperate forest</t>
  </si>
  <si>
    <t>Boreal forest</t>
  </si>
  <si>
    <t>Tropical savannah and grasslands</t>
  </si>
  <si>
    <t>Temperate grasslands and shrublands</t>
  </si>
  <si>
    <t>Deserts</t>
  </si>
  <si>
    <t>Tundra</t>
  </si>
  <si>
    <t>Croplands</t>
  </si>
  <si>
    <t>TOTAL</t>
  </si>
  <si>
    <t>Tg C yr-1</t>
  </si>
  <si>
    <t>Tg CO2 yr-1</t>
  </si>
  <si>
    <t>%</t>
  </si>
  <si>
    <t>Pg yr-1</t>
  </si>
  <si>
    <t>Mean Si:C ratio</t>
  </si>
  <si>
    <t>ns</t>
  </si>
  <si>
    <t>Carey JC, Fulweiler RW (2012) The terrestrial silica pump. PLoS One 7:e52932. https://doi.org/10.1371/journal.pone.0052932</t>
  </si>
  <si>
    <t> Pg C yr-1</t>
  </si>
  <si>
    <t>References/Notes</t>
  </si>
  <si>
    <t>%cell wall phytoliths</t>
  </si>
  <si>
    <t>%cell lumens phytoliths</t>
  </si>
  <si>
    <t>% C by phytoliths weight</t>
  </si>
  <si>
    <t>Tg Si yr-1</t>
  </si>
  <si>
    <t>Tg phytoliths yr-1</t>
  </si>
  <si>
    <t>Tg PhytOC yr-1</t>
  </si>
  <si>
    <t>Stable PhytOC low</t>
  </si>
  <si>
    <t>Stable PhytOC high</t>
  </si>
  <si>
    <t>%stable PhytOC low</t>
  </si>
  <si>
    <t>%stable PhytOC high</t>
  </si>
  <si>
    <t>Global production in 2021</t>
  </si>
  <si>
    <t>Mean C concentration</t>
  </si>
  <si>
    <t>Global production in 2021 - FAOSTAT</t>
  </si>
  <si>
    <t>Obtained from FAOSTAT for 2021</t>
  </si>
  <si>
    <t>Si production</t>
  </si>
  <si>
    <t>Comments</t>
  </si>
  <si>
    <t>NATURAL ECOSYSTEMS</t>
  </si>
  <si>
    <t>CROPLANDS</t>
  </si>
  <si>
    <t>Global NPP Mean</t>
  </si>
  <si>
    <t>% cell wall phytoliths</t>
  </si>
  <si>
    <t>% cell lumen phytoliths</t>
  </si>
  <si>
    <t>Phytolith production</t>
  </si>
  <si>
    <t>Cell wall phytoliths</t>
  </si>
  <si>
    <t>Cell lumen phytoliths</t>
  </si>
  <si>
    <t>% C by phytolith weight</t>
  </si>
  <si>
    <t>Wheat, maize, rice and surgarcane are the four most produced crops in 2021 - they represent 49% of global biomass production. It reaches 52% with the addition of minor cereals included here. All the other crops reported by FAOSTAT - 48% of global biomass production</t>
  </si>
  <si>
    <t>All other crops</t>
  </si>
  <si>
    <t>SUMMARY</t>
  </si>
  <si>
    <t>Natural Ecosystems</t>
  </si>
  <si>
    <t>% fragments</t>
  </si>
  <si>
    <t>Fragments</t>
  </si>
  <si>
    <t>[OC] fragments</t>
  </si>
  <si>
    <t>% stable PhytOC low</t>
  </si>
  <si>
    <t>% stable PhytOC high</t>
  </si>
  <si>
    <t>References</t>
  </si>
  <si>
    <t xml:space="preserve"> Means by biomes found in Cough 2011</t>
  </si>
  <si>
    <t>From Carey &amp; Fulweiler 2012</t>
  </si>
  <si>
    <t>Si  converted into biogenic Si by multiplying by 2.1392 to get SiO2 followed by the addition of 15% of water and other elements following Blecker et al. (2006)</t>
  </si>
  <si>
    <t>Blecker SW, McCulley RL, Chadwick OA, Kelly EF (2006) Biologic cycling of silica across a grassland bioclimosequence. Global Biogeochem Cycles 20:1–11. https://doi.org/10.1029/2006GB002690</t>
  </si>
  <si>
    <t>Reyerson PE, Alexandre A, Harutyunyan A, et al (2016) Unambiguous evidence of old soil carbon in grass biosilica particles. Biogeosciences 13:1269–1286. https://doi.org/10.5194/bg-13-1269-2016</t>
  </si>
  <si>
    <t>Santos GM, Alexandre A (2017) The phytolith carbon sequestration concept: Fact or fiction? A comment on “Occurrence, turnover and carbon sequestration potential of phytoliths in terrestrial ecosystems by Song et al. Earth-Science Rev 164:251–255. https://doi.org/10.1016/j.earscirev.2016.11.005</t>
  </si>
  <si>
    <t>Perry CC, Williams RJP, Fry SC (1987) Cell Wall Biosynthesis during Silicification of Grass Hairs. J Plant Physiol 126:437–448. https://doi.org/10.1016/S0176-1617(87)80028-7</t>
  </si>
  <si>
    <t>Alexandre A, Bouvet M, Abbadie L (2011) The role of savannas in the terrestrial Si cycle: A case-study from Lamto, Ivory Coast. Glob Planet Change 78:162–169. https://doi.org/10.1016/j.gloplacha.2011.06.007</t>
  </si>
  <si>
    <t>Alexandre A, Meunier J-D, Colin F, Koud J-M (1997) Plant impact on the biogeochemical cycle of silicon and related weathering processes. Geochim Cosmochim Acta 61:677–682. https://doi.org/10.1016/S0016-7037(97)00001-X</t>
  </si>
  <si>
    <t>Puppe D, Höhn A, Kaczorek D, et al (2017) How big is the influence of biogenic silicon pools on short-term changes in water-soluble silicon in soils? Implications from a study of a 10-year-old soil-plant system. Biogeosciences 14:5239–5252</t>
  </si>
  <si>
    <t>Song Z, Liu H, Strömberg CAE, et al (2017) Phytolith carbon sequestration in global terrestrial biomes. Sci Total Environ 603–604:502–509. https://doi.org/10.1016/j.scitotenv.2017.06.107</t>
  </si>
  <si>
    <t>Level of understanding</t>
  </si>
  <si>
    <t>High, using data on species distribution across biomes crossed with data on Si variation with phylogeny and environment.</t>
  </si>
  <si>
    <t>Medium. Even though more studies are likely to come out, the scale up from species-scale/cell-level analyses to biomes will probably remain challenging.</t>
  </si>
  <si>
    <t>Potential for improvement</t>
  </si>
  <si>
    <t>Gough, C. M. (2011) Terrestrial Primary Production: Fuel for Life. Nature Education Knowledge 3(10):28</t>
  </si>
  <si>
    <t>https://www.fao.org/faostat/en/#home</t>
  </si>
  <si>
    <t>de Tombeur F, Raven JA, Toussaint A, Lambers H, Cooke J, Hartley SE, Johnson SN, Coq S, Katz O, Schaller J, et al. 2023. Why do plants silicify? Trends in Ecology &amp; Evolution 38: 275–288.</t>
  </si>
  <si>
    <t>Tg phyt. yr-1</t>
  </si>
  <si>
    <t>Tg phyt yr-1</t>
  </si>
  <si>
    <t>Low. Estimating OC concentrations occluded in phytoliths faces several important challenges, highlighted in the article (types of phytolith extraction, differences between cell types, degree of protection, etc.)</t>
  </si>
  <si>
    <t>Low. The degree of soil phytolith preservation is highly challenging to assess, in part because their dissolution depends on several factors (soil properties/types, type of phytoliths, etc.) and computing phytoliths stocks (necessary to estimate phytoliths turnover) can be challenging as well. In addition, we do not know how PhytOC is 'protected' from mineralisation during the life cycle of a phytolith and its continuous dissolution in soils.</t>
  </si>
  <si>
    <t xml:space="preserve">Medium. Leaf Si concentrations across phylogeny are reasonably well understood but mostly at the leaf level, not at the plant level (e.g. roots, stems and inflorescences may be very different). In addition, phylogenetic diversity within biomes can be really important, and is not taken into account here, and neither is the role of plasticity to environment. </t>
  </si>
  <si>
    <t>Medium. Additional data combined with emerging techniques could significantly improve our understanding of PhytOC concentrations. That said, the variation is probably important within and between species, making the scaling up challenging.</t>
  </si>
  <si>
    <t>Cereals (wheat, maize, rice, sugarcane, barley, sorghum, millet, triticale, rye, other cereals)</t>
  </si>
  <si>
    <t>Medium. Si is found as silica in plants, but the amount of water and other elements associated could still vary, which will impact the conversion from Si to phytoliths.</t>
  </si>
  <si>
    <t>Fragments of siliceous material were removed because they likely dissolve very quickly in soils and do not significantly contribute to PhytOC</t>
  </si>
  <si>
    <t xml:space="preserve">A 10% correction was applied as a "low stability factor" because it corresponds to the “stable phytoliths” in several articles (Alexandre et al. 1997, 2011; Puppe et al. 2017). This correction was applied after the removal of fragments of siliceous material </t>
  </si>
  <si>
    <t>A 90% correction factor was applied as a "high stability factor" because it corresponds to the highest values found in Song et al. (2017). This correction was applied after the removal of fragments of siliceous material.</t>
  </si>
  <si>
    <t>Low. The degree of soil phytolith preservation is highly challenging to assess, in part because their dissolution depends on several factors (soil properties/types, type of phytoliths, etc.) and computing phytolith stocks (necessary to estimate phytolith turnover) can be challenging as well. In addition, we do not know how PhytOC is 'protected' from mineralisation during the life cycle of a phytolith and its continuous dissolution in soils.</t>
  </si>
  <si>
    <t>High, crossing existing and new data and on leaf Si concentrations vs. phytolith concentrations for the same species, thereby improving the conversion from Si to phytoliths.</t>
  </si>
  <si>
    <t xml:space="preserve">Low. The multiplicity of factors and processes involved in phytolith and PhytOC fates in soils makes good estimations of global scale stability factors very difficult. </t>
  </si>
  <si>
    <t>Cereals: Mean C concentration for non-woody species in a leaf C database (n=1877 species) in de Tombeur et al. (2023). Other crops: global mean C concentration in the same database.</t>
  </si>
  <si>
    <t>From Carey &amp; Fulweiler (2012) for cereals. Others: 0.005 chosen to consider a low Si concentration, in line with forest ecosystems, which  corresponds to a leaf Si concentration of about 0.25%.</t>
  </si>
  <si>
    <t xml:space="preserve">Low. The multiplicity of factors and processes involved in phytolith and PhytOC fates in soils makes good estimations of global scale stability factors unrealistic. </t>
  </si>
  <si>
    <t>[OC] cell lumen phytoliths low</t>
  </si>
  <si>
    <t>[OC] cell lumen phytoliths high</t>
  </si>
  <si>
    <t>[OC] cell wall phytoliths low</t>
  </si>
  <si>
    <t>[OC] cell wall phytoliths high</t>
  </si>
  <si>
    <t>PhytOC input low</t>
  </si>
  <si>
    <t>PhytOC input high</t>
  </si>
  <si>
    <t>PhytOC input without fragments low</t>
  </si>
  <si>
    <t>PhytOC input without fragments high</t>
  </si>
  <si>
    <t>Puppe et al. (2022) provided the first percentages of different types of phytolith in cereal (wheat) leaves. It appears that only cereal crops have both lumen and cell wall phytoliths, while non-cereals are dominated by cell wall types (see main text for explanation).</t>
  </si>
  <si>
    <t>Si  is converted into biogenic Si by multiplying by 2.1392 to get SiO2 followed by the addition of 15% of water and other elements following Blecker et al. (2006)</t>
  </si>
  <si>
    <t>Puppe et al. (2022) provided the first percentages of different types of phytolith in cereal (wheat) leaves. For forest biomes dominated by woody species, we considered that the phytoliths produced will be mostly cell wall types (see main text).</t>
  </si>
  <si>
    <t>Low. Few studies have assessed the relative contribution of different phytolith types, mainly because of methodological challenges.</t>
  </si>
  <si>
    <t>Low. Estimating OC concentrations occluded in phytoliths faces several important challenges, highlighted in the article (types of phytolith extraction, differences between cell types, degree of protection, etc.).</t>
  </si>
  <si>
    <t>High, using data on species distribution across biomes and relating it with data on Si variation with phylogeny and environment.</t>
  </si>
  <si>
    <t>Medium. Additional data combined with emerging techniques could significantly improve our understanding of PhytOC concentrations. That said, variation is probably important within and between species, making the scaling up challenging.</t>
  </si>
  <si>
    <t>Stable PhytOC low (CO2-based)</t>
  </si>
  <si>
    <t>Stable PhytOC high (CO2-based)</t>
  </si>
  <si>
    <t>The low value of 0.1% C for lumen phytoliths is taken from Reyerson et al. (2016) and Santos &amp; Alexandre (2017), while the high value of 2.5% C is taken from our analyses on rice bulliform phytoliths (Fig. S4). For cell wall phytoliths, EDX analyses in this work gave a mean C concentration of 18.7% while FIB-targeted STEM-EDX analyses (phytolith core) indicated a mean C value of 16%. We then kept 15% C as a low value, and 25% as a high value from the Phalaris macrohairs analysed by Perry et al. (1987).  For cell wall fragments, we estimated C concentration at 40%, similar to that found in the epidermal outer tangential wall (Fig. 1).</t>
  </si>
  <si>
    <t>The low value of 0.1% C for lumen phytoliths is taken from Reyerson et al. (2016) and Santos &amp; Alexandre (2017), while the high value of 2.5% C is taken from our analyses on rice bulliform phytoliths (Fig. S4). For cell wall phytoliths, SEM-EDX analyses in this work gave a mean C concentration of 18.7% while FIB-targeted STEM-EDX analyses (of the phytolith core) indicated a mean C value of 16%. We then used 15% C as a low value, and 25% C as a high value obtained from the Phalaris macrohairs analysed by Perry et al. (1987).  For cell wall fragments, we estimated C concentration at 40%, similar to that found in the sedge epidermal outer tangential wall (Fig.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</si>
</sst>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8" x14ac:knownFonts="1">
    <font>
      <sz val="11"/>
      <color theme="1"/>
      <name val="Calibri"/>
      <family val="2"/>
      <scheme val="minor"/>
    </font>
    <font>
      <b/>
      <sz val="11"/>
      <color theme="1"/>
      <name val="Calibri"/>
      <family val="2"/>
      <scheme val="minor"/>
    </font>
    <font>
      <i/>
      <sz val="11"/>
      <color theme="1"/>
      <name val="Calibri"/>
      <family val="2"/>
      <scheme val="minor"/>
    </font>
    <font>
      <i/>
      <sz val="9"/>
      <color theme="1"/>
      <name val="Calibri"/>
      <family val="2"/>
      <scheme val="minor"/>
    </font>
    <font>
      <b/>
      <sz val="9"/>
      <color theme="1"/>
      <name val="Calibri"/>
      <family val="2"/>
      <scheme val="minor"/>
    </font>
    <font>
      <sz val="9"/>
      <color theme="1"/>
      <name val="Calibri"/>
      <family val="2"/>
      <scheme val="minor"/>
    </font>
    <font>
      <b/>
      <sz val="26"/>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95">
    <xf numFmtId="0" fontId="0" fillId="0" borderId="0" xfId="0"/>
    <xf numFmtId="1" fontId="0" fillId="0" borderId="0" xfId="0" applyNumberFormat="1"/>
    <xf numFmtId="1" fontId="1" fillId="0" borderId="0" xfId="0" applyNumberFormat="1" applyFont="1"/>
    <xf numFmtId="0" fontId="1" fillId="0" borderId="1" xfId="0" applyFont="1" applyBorder="1" applyAlignment="1">
      <alignment vertical="center" wrapText="1"/>
    </xf>
    <xf numFmtId="0" fontId="2" fillId="0" borderId="1" xfId="0" applyFont="1" applyBorder="1"/>
    <xf numFmtId="164" fontId="0" fillId="0" borderId="1" xfId="0" applyNumberFormat="1" applyBorder="1"/>
    <xf numFmtId="0" fontId="0" fillId="0" borderId="1" xfId="0" applyBorder="1"/>
    <xf numFmtId="1" fontId="0" fillId="0" borderId="1" xfId="0" applyNumberFormat="1" applyBorder="1"/>
    <xf numFmtId="164" fontId="1" fillId="0" borderId="1" xfId="0" applyNumberFormat="1" applyFont="1" applyBorder="1"/>
    <xf numFmtId="1" fontId="1" fillId="0" borderId="1" xfId="0" applyNumberFormat="1" applyFont="1" applyBorder="1"/>
    <xf numFmtId="0" fontId="3" fillId="0" borderId="1" xfId="0" applyFont="1" applyBorder="1" applyAlignment="1">
      <alignment horizontal="center" vertical="center" wrapText="1"/>
    </xf>
    <xf numFmtId="1" fontId="4" fillId="0" borderId="1" xfId="0" applyNumberFormat="1" applyFont="1" applyBorder="1" applyAlignment="1">
      <alignment horizont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vertical="center"/>
    </xf>
    <xf numFmtId="0" fontId="5" fillId="0" borderId="1" xfId="0" applyFont="1" applyBorder="1"/>
    <xf numFmtId="0" fontId="1" fillId="0" borderId="1" xfId="0" applyFont="1" applyBorder="1" applyAlignment="1">
      <alignment horizontal="center" vertical="center" wrapText="1"/>
    </xf>
    <xf numFmtId="165" fontId="0" fillId="0" borderId="1" xfId="0" applyNumberFormat="1" applyBorder="1"/>
    <xf numFmtId="165" fontId="0" fillId="2" borderId="1" xfId="0" applyNumberFormat="1" applyFill="1" applyBorder="1"/>
    <xf numFmtId="0" fontId="7" fillId="0" borderId="0" xfId="0" applyFont="1"/>
    <xf numFmtId="0" fontId="5" fillId="0" borderId="0" xfId="0" applyFont="1"/>
    <xf numFmtId="0" fontId="2" fillId="0" borderId="2" xfId="0" applyFont="1" applyBorder="1"/>
    <xf numFmtId="1" fontId="0" fillId="0" borderId="2" xfId="0" applyNumberFormat="1" applyBorder="1"/>
    <xf numFmtId="1" fontId="1" fillId="0" borderId="2" xfId="0" applyNumberFormat="1" applyFont="1" applyBorder="1"/>
    <xf numFmtId="0" fontId="1" fillId="0" borderId="1" xfId="0" applyFont="1" applyBorder="1"/>
    <xf numFmtId="0" fontId="4" fillId="0" borderId="1" xfId="0" applyFont="1" applyBorder="1" applyAlignment="1">
      <alignment vertical="center" wrapText="1"/>
    </xf>
    <xf numFmtId="0" fontId="1" fillId="0" borderId="3" xfId="0" applyFont="1" applyBorder="1" applyAlignment="1">
      <alignment vertical="center" wrapText="1"/>
    </xf>
    <xf numFmtId="0" fontId="2" fillId="0" borderId="3" xfId="0" applyFont="1" applyBorder="1"/>
    <xf numFmtId="0" fontId="0" fillId="0" borderId="3" xfId="0" applyBorder="1"/>
    <xf numFmtId="0" fontId="1" fillId="0" borderId="3" xfId="0" applyFont="1" applyBorder="1"/>
    <xf numFmtId="0" fontId="5" fillId="0" borderId="2" xfId="0" applyFont="1" applyBorder="1"/>
    <xf numFmtId="0" fontId="4" fillId="0" borderId="5" xfId="0" applyFont="1" applyBorder="1" applyAlignment="1">
      <alignment vertical="center" wrapText="1"/>
    </xf>
    <xf numFmtId="0" fontId="3" fillId="0" borderId="5" xfId="0" applyFont="1" applyBorder="1" applyAlignment="1">
      <alignment horizontal="center" vertical="center" wrapText="1"/>
    </xf>
    <xf numFmtId="1" fontId="4" fillId="0" borderId="5" xfId="0" applyNumberFormat="1" applyFont="1" applyBorder="1" applyAlignment="1">
      <alignment horizontal="center"/>
    </xf>
    <xf numFmtId="1" fontId="3" fillId="0" borderId="5" xfId="0" applyNumberFormat="1" applyFont="1" applyBorder="1" applyAlignment="1">
      <alignment vertical="center"/>
    </xf>
    <xf numFmtId="0" fontId="5" fillId="0" borderId="5" xfId="0" applyFont="1" applyBorder="1"/>
    <xf numFmtId="0" fontId="5" fillId="0" borderId="6" xfId="0" applyFont="1" applyBorder="1"/>
    <xf numFmtId="0" fontId="0" fillId="0" borderId="4" xfId="0" applyBorder="1"/>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1" fontId="5" fillId="0" borderId="1" xfId="0" applyNumberFormat="1" applyFont="1" applyBorder="1" applyAlignment="1">
      <alignment vertical="center"/>
    </xf>
    <xf numFmtId="0" fontId="5" fillId="0" borderId="5" xfId="0" applyFont="1" applyBorder="1" applyAlignment="1">
      <alignment horizontal="center" vertical="center" wrapText="1"/>
    </xf>
    <xf numFmtId="0" fontId="5" fillId="4" borderId="5" xfId="0" applyFont="1" applyFill="1" applyBorder="1" applyAlignment="1">
      <alignment horizontal="center" vertical="center" wrapText="1"/>
    </xf>
    <xf numFmtId="1" fontId="5" fillId="0" borderId="5" xfId="0" applyNumberFormat="1" applyFont="1" applyBorder="1" applyAlignment="1">
      <alignment vertical="center"/>
    </xf>
    <xf numFmtId="1" fontId="5" fillId="4" borderId="5"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0" fontId="1" fillId="0" borderId="4" xfId="0" applyFont="1" applyBorder="1" applyAlignment="1">
      <alignment vertical="center"/>
    </xf>
    <xf numFmtId="0" fontId="5" fillId="0" borderId="0" xfId="0" applyFont="1" applyAlignment="1">
      <alignment vertical="center"/>
    </xf>
    <xf numFmtId="0" fontId="4" fillId="0" borderId="3" xfId="0" applyFont="1" applyBorder="1" applyAlignment="1">
      <alignment vertical="center" wrapText="1"/>
    </xf>
    <xf numFmtId="0" fontId="4" fillId="0" borderId="4"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horizontal="center" vertical="top" wrapText="1"/>
    </xf>
    <xf numFmtId="0" fontId="0" fillId="0" borderId="3" xfId="0" applyBorder="1" applyAlignment="1">
      <alignment vertical="center" wrapText="1"/>
    </xf>
    <xf numFmtId="0" fontId="5" fillId="0" borderId="2" xfId="0" applyFont="1" applyBorder="1" applyAlignment="1">
      <alignment vertical="center"/>
    </xf>
    <xf numFmtId="0" fontId="5" fillId="0" borderId="5" xfId="0" applyFont="1" applyBorder="1" applyAlignment="1">
      <alignment horizontal="center" vertical="top" wrapText="1"/>
    </xf>
    <xf numFmtId="1" fontId="1" fillId="0" borderId="5" xfId="0" applyNumberFormat="1" applyFont="1" applyBorder="1"/>
    <xf numFmtId="1" fontId="1" fillId="0" borderId="6" xfId="0" applyNumberFormat="1" applyFont="1" applyBorder="1"/>
    <xf numFmtId="1" fontId="5" fillId="0" borderId="1" xfId="0" applyNumberFormat="1" applyFont="1" applyBorder="1"/>
    <xf numFmtId="0" fontId="2" fillId="0" borderId="1" xfId="0" applyFont="1" applyBorder="1" applyAlignment="1">
      <alignment horizontal="center"/>
    </xf>
    <xf numFmtId="0" fontId="1" fillId="0" borderId="2" xfId="0" applyFont="1" applyBorder="1" applyAlignment="1">
      <alignmen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 fontId="5" fillId="0" borderId="1" xfId="0" applyNumberFormat="1" applyFont="1" applyBorder="1" applyAlignment="1">
      <alignment horizontal="center" vertical="center" wrapText="1"/>
    </xf>
    <xf numFmtId="0" fontId="2" fillId="0" borderId="1" xfId="0" applyFont="1" applyBorder="1" applyAlignment="1">
      <alignment horizontal="center"/>
    </xf>
    <xf numFmtId="1" fontId="5"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1" fontId="5" fillId="3" borderId="5" xfId="0" applyNumberFormat="1" applyFont="1" applyFill="1" applyBorder="1" applyAlignment="1">
      <alignment horizontal="center" vertical="center" wrapText="1"/>
    </xf>
    <xf numFmtId="1" fontId="5" fillId="5" borderId="10" xfId="0" applyNumberFormat="1" applyFont="1" applyFill="1" applyBorder="1" applyAlignment="1">
      <alignment horizontal="center" vertical="center" wrapText="1"/>
    </xf>
    <xf numFmtId="1" fontId="5" fillId="5" borderId="11" xfId="0" applyNumberFormat="1" applyFont="1" applyFill="1" applyBorder="1" applyAlignment="1">
      <alignment horizontal="center" vertical="center" wrapText="1"/>
    </xf>
    <xf numFmtId="1" fontId="5" fillId="5" borderId="12" xfId="0" applyNumberFormat="1" applyFont="1" applyFill="1" applyBorder="1" applyAlignment="1">
      <alignment horizontal="center" vertical="center" wrapText="1"/>
    </xf>
    <xf numFmtId="1" fontId="5" fillId="3" borderId="13" xfId="0" applyNumberFormat="1" applyFont="1" applyFill="1" applyBorder="1" applyAlignment="1">
      <alignment horizontal="center" vertical="center" wrapText="1"/>
    </xf>
    <xf numFmtId="1" fontId="5" fillId="3" borderId="15" xfId="0" applyNumberFormat="1" applyFont="1" applyFill="1" applyBorder="1" applyAlignment="1">
      <alignment horizontal="center" vertical="center" wrapText="1"/>
    </xf>
    <xf numFmtId="1" fontId="5" fillId="3" borderId="14" xfId="0" applyNumberFormat="1" applyFont="1" applyFill="1" applyBorder="1" applyAlignment="1">
      <alignment horizontal="center" vertical="center" wrapText="1"/>
    </xf>
    <xf numFmtId="1" fontId="5" fillId="0" borderId="10" xfId="0" applyNumberFormat="1" applyFont="1" applyBorder="1" applyAlignment="1">
      <alignment horizontal="center" vertical="center" wrapText="1"/>
    </xf>
    <xf numFmtId="1" fontId="5" fillId="0" borderId="11" xfId="0" applyNumberFormat="1" applyFont="1" applyBorder="1" applyAlignment="1">
      <alignment horizontal="center" vertical="center" wrapText="1"/>
    </xf>
    <xf numFmtId="1" fontId="5" fillId="0" borderId="12" xfId="0" applyNumberFormat="1" applyFont="1" applyBorder="1" applyAlignment="1">
      <alignment horizontal="center" vertical="center" wrapText="1"/>
    </xf>
    <xf numFmtId="1" fontId="5" fillId="5" borderId="13" xfId="0" applyNumberFormat="1" applyFont="1" applyFill="1" applyBorder="1" applyAlignment="1">
      <alignment horizontal="center" vertical="center" wrapText="1"/>
    </xf>
    <xf numFmtId="1" fontId="5" fillId="5" borderId="14" xfId="0" applyNumberFormat="1"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16" xfId="0" applyFont="1" applyBorder="1" applyAlignment="1">
      <alignment horizontal="center"/>
    </xf>
    <xf numFmtId="1" fontId="5" fillId="5" borderId="5" xfId="0" applyNumberFormat="1" applyFont="1" applyFill="1" applyBorder="1" applyAlignment="1">
      <alignment horizontal="center" vertical="center" wrapText="1"/>
    </xf>
    <xf numFmtId="0" fontId="5" fillId="5" borderId="5" xfId="0" applyFont="1" applyFill="1" applyBorder="1" applyAlignment="1">
      <alignment horizontal="center" vertical="center" wrapText="1"/>
    </xf>
    <xf numFmtId="1" fontId="5" fillId="0" borderId="10" xfId="0" applyNumberFormat="1" applyFont="1" applyFill="1" applyBorder="1" applyAlignment="1">
      <alignment horizontal="center" vertical="center" wrapText="1"/>
    </xf>
    <xf numFmtId="1" fontId="5" fillId="0" borderId="11" xfId="0" applyNumberFormat="1" applyFont="1" applyFill="1" applyBorder="1" applyAlignment="1">
      <alignment horizontal="center" vertical="center" wrapText="1"/>
    </xf>
    <xf numFmtId="1" fontId="5" fillId="0" borderId="1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55541-042D-430C-A835-E6E16E3EEBB1}">
  <dimension ref="B1:AD51"/>
  <sheetViews>
    <sheetView tabSelected="1" topLeftCell="G8" zoomScale="86" zoomScaleNormal="100" workbookViewId="0">
      <selection activeCell="L15" sqref="L15"/>
    </sheetView>
  </sheetViews>
  <sheetFormatPr baseColWidth="10" defaultColWidth="9.140625" defaultRowHeight="15" x14ac:dyDescent="0.25"/>
  <cols>
    <col min="2" max="2" width="35.85546875" customWidth="1"/>
    <col min="3" max="3" width="26.85546875" customWidth="1"/>
    <col min="4" max="4" width="19.85546875" customWidth="1"/>
    <col min="5" max="5" width="36.5703125" customWidth="1"/>
    <col min="6" max="6" width="15.85546875" customWidth="1"/>
    <col min="7" max="7" width="24" customWidth="1"/>
    <col min="8" max="8" width="13" customWidth="1"/>
    <col min="9" max="9" width="21.85546875" customWidth="1"/>
    <col min="10" max="11" width="17.5703125" customWidth="1"/>
    <col min="12" max="12" width="10.28515625" customWidth="1"/>
    <col min="13" max="13" width="10.42578125" customWidth="1"/>
    <col min="14" max="14" width="14.42578125" customWidth="1"/>
    <col min="15" max="16" width="13.140625" customWidth="1"/>
    <col min="17" max="18" width="13.42578125" customWidth="1"/>
    <col min="19" max="20" width="14.42578125" customWidth="1"/>
    <col min="21" max="22" width="19.42578125" customWidth="1"/>
    <col min="23" max="23" width="22" customWidth="1"/>
    <col min="24" max="24" width="21" customWidth="1"/>
    <col min="25" max="26" width="20.28515625" customWidth="1"/>
    <col min="27" max="28" width="19.42578125" customWidth="1"/>
    <col min="29" max="30" width="15.85546875" customWidth="1"/>
  </cols>
  <sheetData>
    <row r="1" spans="2:28" ht="15.75" thickBot="1" x14ac:dyDescent="0.3"/>
    <row r="2" spans="2:28" ht="33.75" x14ac:dyDescent="0.25">
      <c r="B2" s="60" t="s">
        <v>35</v>
      </c>
      <c r="C2" s="61"/>
      <c r="D2" s="61"/>
      <c r="E2" s="61"/>
      <c r="F2" s="61"/>
      <c r="G2" s="61"/>
      <c r="H2" s="61"/>
      <c r="I2" s="61"/>
      <c r="J2" s="61"/>
      <c r="K2" s="61"/>
      <c r="L2" s="61"/>
      <c r="M2" s="61"/>
      <c r="N2" s="61"/>
      <c r="O2" s="61"/>
      <c r="P2" s="61"/>
      <c r="Q2" s="61"/>
      <c r="R2" s="61"/>
      <c r="S2" s="61"/>
      <c r="T2" s="61"/>
      <c r="U2" s="61"/>
      <c r="V2" s="61"/>
      <c r="W2" s="61"/>
      <c r="X2" s="61"/>
      <c r="Y2" s="61"/>
      <c r="Z2" s="61"/>
      <c r="AA2" s="61"/>
      <c r="AB2" s="62"/>
    </row>
    <row r="3" spans="2:28" ht="60" x14ac:dyDescent="0.25">
      <c r="B3" s="25" t="s">
        <v>0</v>
      </c>
      <c r="C3" s="3"/>
      <c r="D3" s="3" t="s">
        <v>37</v>
      </c>
      <c r="E3" s="3" t="s">
        <v>14</v>
      </c>
      <c r="F3" s="3" t="s">
        <v>33</v>
      </c>
      <c r="G3" s="3" t="s">
        <v>40</v>
      </c>
      <c r="H3" s="3" t="s">
        <v>48</v>
      </c>
      <c r="I3" s="3" t="s">
        <v>38</v>
      </c>
      <c r="J3" s="3" t="s">
        <v>39</v>
      </c>
      <c r="K3" s="3" t="s">
        <v>49</v>
      </c>
      <c r="L3" s="3" t="s">
        <v>41</v>
      </c>
      <c r="M3" s="3" t="s">
        <v>42</v>
      </c>
      <c r="N3" s="3" t="s">
        <v>50</v>
      </c>
      <c r="O3" s="3" t="s">
        <v>91</v>
      </c>
      <c r="P3" s="3" t="s">
        <v>92</v>
      </c>
      <c r="Q3" s="3" t="s">
        <v>89</v>
      </c>
      <c r="R3" s="3" t="s">
        <v>90</v>
      </c>
      <c r="S3" s="3" t="s">
        <v>93</v>
      </c>
      <c r="T3" s="3" t="s">
        <v>94</v>
      </c>
      <c r="U3" s="3" t="s">
        <v>95</v>
      </c>
      <c r="V3" s="3" t="s">
        <v>96</v>
      </c>
      <c r="W3" s="3" t="s">
        <v>51</v>
      </c>
      <c r="X3" s="3" t="s">
        <v>52</v>
      </c>
      <c r="Y3" s="3" t="s">
        <v>25</v>
      </c>
      <c r="Z3" s="3" t="s">
        <v>26</v>
      </c>
      <c r="AA3" s="3" t="s">
        <v>104</v>
      </c>
      <c r="AB3" s="59" t="s">
        <v>105</v>
      </c>
    </row>
    <row r="4" spans="2:28" x14ac:dyDescent="0.25">
      <c r="B4" s="26"/>
      <c r="C4" s="4"/>
      <c r="D4" s="4" t="s">
        <v>17</v>
      </c>
      <c r="E4" s="4" t="s">
        <v>15</v>
      </c>
      <c r="F4" s="4" t="s">
        <v>22</v>
      </c>
      <c r="G4" s="4" t="s">
        <v>72</v>
      </c>
      <c r="H4" s="67" t="s">
        <v>12</v>
      </c>
      <c r="I4" s="68"/>
      <c r="J4" s="69"/>
      <c r="K4" s="64" t="s">
        <v>23</v>
      </c>
      <c r="L4" s="64"/>
      <c r="M4" s="64"/>
      <c r="N4" s="64" t="s">
        <v>43</v>
      </c>
      <c r="O4" s="64"/>
      <c r="P4" s="64"/>
      <c r="Q4" s="64"/>
      <c r="R4" s="58"/>
      <c r="S4" s="67" t="s">
        <v>24</v>
      </c>
      <c r="T4" s="68"/>
      <c r="U4" s="68"/>
      <c r="V4" s="69"/>
      <c r="W4" s="67" t="s">
        <v>12</v>
      </c>
      <c r="X4" s="69"/>
      <c r="Y4" s="67" t="s">
        <v>10</v>
      </c>
      <c r="Z4" s="69"/>
      <c r="AA4" s="67" t="s">
        <v>11</v>
      </c>
      <c r="AB4" s="89"/>
    </row>
    <row r="5" spans="2:28" x14ac:dyDescent="0.25">
      <c r="B5" s="27" t="s">
        <v>1</v>
      </c>
      <c r="C5" s="6"/>
      <c r="D5" s="5">
        <v>19.600000000000001</v>
      </c>
      <c r="E5" s="6">
        <v>6.0000000000000001E-3</v>
      </c>
      <c r="F5" s="7">
        <f>D5*1000*E5</f>
        <v>117.60000000000001</v>
      </c>
      <c r="G5" s="7">
        <f t="shared" ref="G5:G11" si="0">F5*2.1392*1.15</f>
        <v>289.30540800000006</v>
      </c>
      <c r="H5" s="7"/>
      <c r="I5" s="7">
        <v>100</v>
      </c>
      <c r="J5" s="7"/>
      <c r="K5" s="6"/>
      <c r="L5" s="7">
        <f t="shared" ref="L5:L11" si="1">G5*I5/100</f>
        <v>289.30540800000006</v>
      </c>
      <c r="M5" s="7"/>
      <c r="N5" s="6">
        <v>40</v>
      </c>
      <c r="O5" s="6">
        <v>15</v>
      </c>
      <c r="P5" s="6">
        <v>25</v>
      </c>
      <c r="Q5" s="6">
        <v>0.1</v>
      </c>
      <c r="R5" s="6">
        <v>2.5</v>
      </c>
      <c r="S5" s="7">
        <f>L5*O5/100</f>
        <v>43.395811200000004</v>
      </c>
      <c r="T5" s="7">
        <f>L5*P5/100</f>
        <v>72.326352000000014</v>
      </c>
      <c r="U5" s="7">
        <f>L5*O5/100</f>
        <v>43.395811200000004</v>
      </c>
      <c r="V5" s="7">
        <f>L5*P5/100</f>
        <v>72.326352000000014</v>
      </c>
      <c r="W5" s="7">
        <v>10</v>
      </c>
      <c r="X5" s="7">
        <v>90</v>
      </c>
      <c r="Y5" s="5">
        <f>U5*W5/100</f>
        <v>4.3395811200000001</v>
      </c>
      <c r="Z5" s="7">
        <f>V5*X5/100</f>
        <v>65.09371680000001</v>
      </c>
      <c r="AA5" s="7">
        <f t="shared" ref="AA5:AB11" si="2">Y5*44/12</f>
        <v>15.911797440000001</v>
      </c>
      <c r="AB5" s="21">
        <f t="shared" si="2"/>
        <v>238.67696160000003</v>
      </c>
    </row>
    <row r="6" spans="2:28" x14ac:dyDescent="0.25">
      <c r="B6" s="27" t="s">
        <v>2</v>
      </c>
      <c r="C6" s="6"/>
      <c r="D6" s="5">
        <v>6.9</v>
      </c>
      <c r="E6" s="6">
        <v>4.0000000000000001E-3</v>
      </c>
      <c r="F6" s="7">
        <f t="shared" ref="F6:F11" si="3">D6*1000*E6</f>
        <v>27.6</v>
      </c>
      <c r="G6" s="7">
        <f t="shared" si="0"/>
        <v>67.898208000000011</v>
      </c>
      <c r="H6" s="7"/>
      <c r="I6" s="7">
        <v>100</v>
      </c>
      <c r="J6" s="7"/>
      <c r="K6" s="7"/>
      <c r="L6" s="7">
        <f t="shared" si="1"/>
        <v>67.898208000000011</v>
      </c>
      <c r="M6" s="7"/>
      <c r="N6" s="6">
        <v>40</v>
      </c>
      <c r="O6" s="6">
        <v>15</v>
      </c>
      <c r="P6" s="6">
        <v>25</v>
      </c>
      <c r="Q6" s="6">
        <v>0.1</v>
      </c>
      <c r="R6" s="6">
        <v>2.5</v>
      </c>
      <c r="S6" s="7">
        <f>L6*O6/100</f>
        <v>10.184731200000002</v>
      </c>
      <c r="T6" s="7">
        <f>L6*P6/100</f>
        <v>16.974552000000003</v>
      </c>
      <c r="U6" s="7">
        <f>L6*O6/100</f>
        <v>10.184731200000002</v>
      </c>
      <c r="V6" s="7">
        <f t="shared" ref="V6" si="4">L6*P6/100</f>
        <v>16.974552000000003</v>
      </c>
      <c r="W6" s="7">
        <v>10</v>
      </c>
      <c r="X6" s="7">
        <v>90</v>
      </c>
      <c r="Y6" s="5">
        <f>U6*W6/100</f>
        <v>1.0184731200000001</v>
      </c>
      <c r="Z6" s="7">
        <f t="shared" ref="Z6:Z10" si="5">V6*X6/100</f>
        <v>15.277096800000002</v>
      </c>
      <c r="AA6" s="7">
        <f t="shared" si="2"/>
        <v>3.7344014400000005</v>
      </c>
      <c r="AB6" s="21">
        <f>Z6*44/12</f>
        <v>56.016021600000009</v>
      </c>
    </row>
    <row r="7" spans="2:28" x14ac:dyDescent="0.25">
      <c r="B7" s="27" t="s">
        <v>3</v>
      </c>
      <c r="C7" s="6"/>
      <c r="D7" s="5">
        <v>3.6</v>
      </c>
      <c r="E7" s="6">
        <v>5.0000000000000001E-3</v>
      </c>
      <c r="F7" s="7">
        <f t="shared" si="3"/>
        <v>18</v>
      </c>
      <c r="G7" s="7">
        <f t="shared" si="0"/>
        <v>44.281439999999996</v>
      </c>
      <c r="H7" s="7"/>
      <c r="I7" s="7">
        <v>100</v>
      </c>
      <c r="J7" s="7"/>
      <c r="K7" s="7"/>
      <c r="L7" s="7">
        <f t="shared" si="1"/>
        <v>44.281439999999996</v>
      </c>
      <c r="M7" s="7"/>
      <c r="N7" s="6">
        <v>40</v>
      </c>
      <c r="O7" s="6">
        <v>15</v>
      </c>
      <c r="P7" s="6">
        <v>25</v>
      </c>
      <c r="Q7" s="6">
        <v>0.1</v>
      </c>
      <c r="R7" s="6">
        <v>2.5</v>
      </c>
      <c r="S7" s="7">
        <f>L7*O7/100</f>
        <v>6.6422159999999995</v>
      </c>
      <c r="T7" s="7">
        <f>L7*P7/100</f>
        <v>11.070359999999999</v>
      </c>
      <c r="U7" s="7">
        <f>L7*O7/100</f>
        <v>6.6422159999999995</v>
      </c>
      <c r="V7" s="7">
        <f>L7*P7/100</f>
        <v>11.070359999999999</v>
      </c>
      <c r="W7" s="7">
        <v>10</v>
      </c>
      <c r="X7" s="7">
        <v>90</v>
      </c>
      <c r="Y7" s="5">
        <f t="shared" ref="Y7:Y11" si="6">U7*W7/100</f>
        <v>0.66422159999999986</v>
      </c>
      <c r="Z7" s="7">
        <f t="shared" si="5"/>
        <v>9.9633239999999983</v>
      </c>
      <c r="AA7" s="7">
        <f t="shared" si="2"/>
        <v>2.4354791999999996</v>
      </c>
      <c r="AB7" s="21">
        <f t="shared" si="2"/>
        <v>36.532187999999998</v>
      </c>
    </row>
    <row r="8" spans="2:28" x14ac:dyDescent="0.25">
      <c r="B8" s="27" t="s">
        <v>4</v>
      </c>
      <c r="C8" s="6"/>
      <c r="D8" s="5">
        <v>17.100000000000001</v>
      </c>
      <c r="E8" s="6">
        <v>2.4E-2</v>
      </c>
      <c r="F8" s="7">
        <f t="shared" si="3"/>
        <v>410.40000000000003</v>
      </c>
      <c r="G8" s="7">
        <f t="shared" si="0"/>
        <v>1009.616832</v>
      </c>
      <c r="H8" s="7">
        <v>19</v>
      </c>
      <c r="I8" s="7">
        <v>19</v>
      </c>
      <c r="J8" s="7">
        <v>62</v>
      </c>
      <c r="K8" s="7">
        <f>G8*H8/100</f>
        <v>191.82719808000002</v>
      </c>
      <c r="L8" s="7">
        <f t="shared" si="1"/>
        <v>191.82719808000002</v>
      </c>
      <c r="M8" s="7">
        <f>G8*J8/100</f>
        <v>625.96243584000001</v>
      </c>
      <c r="N8" s="6">
        <v>40</v>
      </c>
      <c r="O8" s="6">
        <v>15</v>
      </c>
      <c r="P8" s="6">
        <v>25</v>
      </c>
      <c r="Q8" s="6">
        <v>0.1</v>
      </c>
      <c r="R8" s="6">
        <v>2.5</v>
      </c>
      <c r="S8" s="7">
        <f>(K8*N8/100)+(L8*O8/100)+(M8*Q8/100)</f>
        <v>106.13092137984</v>
      </c>
      <c r="T8" s="7">
        <f>(K8*N8/100)+(L8*P8/100)+(M8*R8/100)</f>
        <v>140.33673964800002</v>
      </c>
      <c r="U8" s="7">
        <f>(L8*O8/100)+(M8*Q8/100)</f>
        <v>29.400042147840004</v>
      </c>
      <c r="V8" s="7">
        <f>(L8*P8/100)+(M8*R8/100)</f>
        <v>63.605860416000006</v>
      </c>
      <c r="W8" s="7">
        <v>10</v>
      </c>
      <c r="X8" s="7">
        <v>90</v>
      </c>
      <c r="Y8" s="5">
        <f>U8*W8/100</f>
        <v>2.9400042147840004</v>
      </c>
      <c r="Z8" s="7">
        <f>V8*X8/100</f>
        <v>57.245274374400005</v>
      </c>
      <c r="AA8" s="7">
        <f t="shared" si="2"/>
        <v>10.780015454208003</v>
      </c>
      <c r="AB8" s="21">
        <f t="shared" si="2"/>
        <v>209.8993393728</v>
      </c>
    </row>
    <row r="9" spans="2:28" x14ac:dyDescent="0.25">
      <c r="B9" s="27" t="s">
        <v>5</v>
      </c>
      <c r="C9" s="6"/>
      <c r="D9" s="5">
        <v>5.2</v>
      </c>
      <c r="E9" s="6">
        <v>3.2000000000000001E-2</v>
      </c>
      <c r="F9" s="7">
        <f t="shared" si="3"/>
        <v>166.4</v>
      </c>
      <c r="G9" s="7">
        <f t="shared" si="0"/>
        <v>409.35731200000004</v>
      </c>
      <c r="H9" s="7">
        <v>19</v>
      </c>
      <c r="I9" s="7">
        <v>19</v>
      </c>
      <c r="J9" s="7">
        <v>62</v>
      </c>
      <c r="K9" s="7">
        <f>G9*H9/100</f>
        <v>77.777889280000011</v>
      </c>
      <c r="L9" s="7">
        <f t="shared" si="1"/>
        <v>77.777889280000011</v>
      </c>
      <c r="M9" s="7">
        <f>G9*J9/100</f>
        <v>253.80153344000001</v>
      </c>
      <c r="N9" s="6">
        <v>40</v>
      </c>
      <c r="O9" s="6">
        <v>15</v>
      </c>
      <c r="P9" s="6">
        <v>25</v>
      </c>
      <c r="Q9" s="6">
        <v>0.1</v>
      </c>
      <c r="R9" s="6">
        <v>2.5</v>
      </c>
      <c r="S9" s="7">
        <f>(K9*N9/100)+(L9*O9/100)+(M9*Q9/100)</f>
        <v>43.031640637440006</v>
      </c>
      <c r="T9" s="7">
        <f>(K9*N9/100)+(L9*P9/100)+(M9*R9/100)</f>
        <v>56.90066636800001</v>
      </c>
      <c r="U9" s="7">
        <f>(L9*O9/100)+(M9*Q9/100)</f>
        <v>11.920484925440004</v>
      </c>
      <c r="V9" s="7">
        <f>(L9*P9/100)+(M9*R9/100)</f>
        <v>25.789510656000004</v>
      </c>
      <c r="W9" s="7">
        <v>10</v>
      </c>
      <c r="X9" s="7">
        <v>90</v>
      </c>
      <c r="Y9" s="5">
        <f t="shared" si="6"/>
        <v>1.1920484925440005</v>
      </c>
      <c r="Z9" s="7">
        <f t="shared" si="5"/>
        <v>23.210559590400003</v>
      </c>
      <c r="AA9" s="7">
        <f t="shared" si="2"/>
        <v>4.3708444726613349</v>
      </c>
      <c r="AB9" s="21">
        <f t="shared" si="2"/>
        <v>85.105385164800012</v>
      </c>
    </row>
    <row r="10" spans="2:28" x14ac:dyDescent="0.25">
      <c r="B10" s="27" t="s">
        <v>6</v>
      </c>
      <c r="C10" s="6"/>
      <c r="D10" s="5">
        <v>2</v>
      </c>
      <c r="E10" s="6">
        <v>6.0000000000000001E-3</v>
      </c>
      <c r="F10" s="7">
        <f t="shared" si="3"/>
        <v>12</v>
      </c>
      <c r="G10" s="7">
        <f>F10*2.1392*1.15</f>
        <v>29.520959999999999</v>
      </c>
      <c r="H10" s="7">
        <v>19</v>
      </c>
      <c r="I10" s="7">
        <v>19</v>
      </c>
      <c r="J10" s="7">
        <v>62</v>
      </c>
      <c r="K10" s="7">
        <f>G10*H10/100</f>
        <v>5.6089823999999995</v>
      </c>
      <c r="L10" s="7">
        <f t="shared" si="1"/>
        <v>5.6089823999999995</v>
      </c>
      <c r="M10" s="7">
        <f>G10*J10/100</f>
        <v>18.302995200000002</v>
      </c>
      <c r="N10" s="6">
        <v>40</v>
      </c>
      <c r="O10" s="6">
        <v>15</v>
      </c>
      <c r="P10" s="6">
        <v>25</v>
      </c>
      <c r="Q10" s="6">
        <v>0.1</v>
      </c>
      <c r="R10" s="6">
        <v>2.5</v>
      </c>
      <c r="S10" s="7">
        <f>(K10*N10/100)+(L10*O10/100)+(M10*Q10/100)</f>
        <v>3.1032433151999994</v>
      </c>
      <c r="T10" s="7">
        <f>(K10*N10/100)+(L10*P10/100)+(M10*R10/100)</f>
        <v>4.1034134399999997</v>
      </c>
      <c r="U10" s="7">
        <f>(L10*O10/100)+(M10*Q10/100)</f>
        <v>0.85965035519999988</v>
      </c>
      <c r="V10" s="7">
        <f>(L10*P10/100)+(M10*R10/100)</f>
        <v>1.8598204799999998</v>
      </c>
      <c r="W10" s="7">
        <v>10</v>
      </c>
      <c r="X10" s="7">
        <v>90</v>
      </c>
      <c r="Y10" s="5">
        <f>U10*W10/100</f>
        <v>8.5965035519999983E-2</v>
      </c>
      <c r="Z10" s="7">
        <f t="shared" si="5"/>
        <v>1.6738384319999997</v>
      </c>
      <c r="AA10" s="7">
        <f t="shared" si="2"/>
        <v>0.31520513023999991</v>
      </c>
      <c r="AB10" s="21">
        <f t="shared" si="2"/>
        <v>6.1374075839999991</v>
      </c>
    </row>
    <row r="11" spans="2:28" x14ac:dyDescent="0.25">
      <c r="B11" s="27" t="s">
        <v>7</v>
      </c>
      <c r="C11" s="6"/>
      <c r="D11" s="5">
        <v>0.8</v>
      </c>
      <c r="E11" s="6">
        <v>2.3E-2</v>
      </c>
      <c r="F11" s="7">
        <f t="shared" si="3"/>
        <v>18.399999999999999</v>
      </c>
      <c r="G11" s="7">
        <f t="shared" si="0"/>
        <v>45.265471999999995</v>
      </c>
      <c r="H11" s="7">
        <v>19</v>
      </c>
      <c r="I11" s="7">
        <v>19</v>
      </c>
      <c r="J11" s="7">
        <v>62</v>
      </c>
      <c r="K11" s="7">
        <f>G11*H11/100</f>
        <v>8.6004396799999991</v>
      </c>
      <c r="L11" s="7">
        <f t="shared" si="1"/>
        <v>8.6004396799999991</v>
      </c>
      <c r="M11" s="7">
        <f>G11*J11/100</f>
        <v>28.064592639999997</v>
      </c>
      <c r="N11" s="6">
        <v>40</v>
      </c>
      <c r="O11" s="6">
        <v>15</v>
      </c>
      <c r="P11" s="6">
        <v>25</v>
      </c>
      <c r="Q11" s="6">
        <v>0.1</v>
      </c>
      <c r="R11" s="6">
        <v>2.5</v>
      </c>
      <c r="S11" s="7">
        <f>(K11*N11/100)+(L11*O11/100)+(M11*Q11/100)</f>
        <v>4.75830641664</v>
      </c>
      <c r="T11" s="7">
        <f>(K11*N11/100)+(L11*P11/100)+(M11*R11/100)</f>
        <v>6.2919006079999997</v>
      </c>
      <c r="U11" s="7">
        <f>(L11*O11/100)+(M11*Q11/100)</f>
        <v>1.31813054464</v>
      </c>
      <c r="V11" s="7">
        <f>(L11*P11/100)+(M11*R11/100)</f>
        <v>2.8517247359999995</v>
      </c>
      <c r="W11" s="7">
        <v>10</v>
      </c>
      <c r="X11" s="7">
        <v>90</v>
      </c>
      <c r="Y11" s="5">
        <f t="shared" si="6"/>
        <v>0.13181305446399999</v>
      </c>
      <c r="Z11" s="7">
        <f>V11*X11/100</f>
        <v>2.5665522623999992</v>
      </c>
      <c r="AA11" s="7">
        <f>Y11*44/12</f>
        <v>0.48331453303466665</v>
      </c>
      <c r="AB11" s="21">
        <f t="shared" si="2"/>
        <v>9.4106916287999969</v>
      </c>
    </row>
    <row r="12" spans="2:28" x14ac:dyDescent="0.25">
      <c r="B12" s="28" t="s">
        <v>9</v>
      </c>
      <c r="C12" s="23"/>
      <c r="D12" s="8">
        <f>SUM(D5:D11)</f>
        <v>55.2</v>
      </c>
      <c r="E12" s="6"/>
      <c r="F12" s="9">
        <f>SUM(F5:F11)</f>
        <v>770.4</v>
      </c>
      <c r="G12" s="9">
        <f>SUM(G5:G11)</f>
        <v>1895.2456320000003</v>
      </c>
      <c r="H12" s="9"/>
      <c r="I12" s="9"/>
      <c r="J12" s="9"/>
      <c r="K12" s="9">
        <f t="shared" ref="K12:M12" si="7">SUM(K5:K11)</f>
        <v>283.81450944000005</v>
      </c>
      <c r="L12" s="9">
        <f t="shared" si="7"/>
        <v>685.29956543999992</v>
      </c>
      <c r="M12" s="9">
        <f t="shared" si="7"/>
        <v>926.13155712000014</v>
      </c>
      <c r="N12" s="8"/>
      <c r="O12" s="8"/>
      <c r="P12" s="8"/>
      <c r="Q12" s="8"/>
      <c r="R12" s="8"/>
      <c r="S12" s="9">
        <f>SUM(S5:S11)</f>
        <v>217.24687014912001</v>
      </c>
      <c r="T12" s="9">
        <f t="shared" ref="T12:V12" si="8">SUM(T5:T11)</f>
        <v>308.00398406400006</v>
      </c>
      <c r="U12" s="9">
        <f t="shared" si="8"/>
        <v>103.72106637312001</v>
      </c>
      <c r="V12" s="9">
        <f t="shared" si="8"/>
        <v>194.478180288</v>
      </c>
      <c r="W12" s="7"/>
      <c r="X12" s="7"/>
      <c r="Y12" s="9">
        <f>SUM(Y5:Y11)</f>
        <v>10.372106637312001</v>
      </c>
      <c r="Z12" s="9">
        <f>SUM(Z5:Z11)</f>
        <v>175.03036225920002</v>
      </c>
      <c r="AA12" s="9">
        <f>SUM(AA5:AA11)</f>
        <v>38.031057670144001</v>
      </c>
      <c r="AB12" s="22">
        <f>SUM(AB5:AB11)</f>
        <v>641.77799495040017</v>
      </c>
    </row>
    <row r="13" spans="2:28" x14ac:dyDescent="0.25">
      <c r="B13" s="28"/>
      <c r="C13" s="23"/>
      <c r="D13" s="8"/>
      <c r="E13" s="6"/>
      <c r="F13" s="9"/>
      <c r="G13" s="9"/>
      <c r="H13" s="9"/>
      <c r="I13" s="9"/>
      <c r="J13" s="9"/>
      <c r="K13" s="9"/>
      <c r="L13" s="9"/>
      <c r="M13" s="9"/>
      <c r="N13" s="8"/>
      <c r="O13" s="8"/>
      <c r="P13" s="8"/>
      <c r="Q13" s="8"/>
      <c r="R13" s="8"/>
      <c r="S13" s="9"/>
      <c r="T13" s="9"/>
      <c r="U13" s="9"/>
      <c r="V13" s="9"/>
      <c r="W13" s="7"/>
      <c r="X13" s="7"/>
      <c r="Y13" s="9"/>
      <c r="Z13" s="4"/>
      <c r="AA13" s="9"/>
      <c r="AB13" s="22"/>
    </row>
    <row r="14" spans="2:28" ht="143.25" customHeight="1" x14ac:dyDescent="0.25">
      <c r="B14" s="25" t="s">
        <v>18</v>
      </c>
      <c r="C14" s="24"/>
      <c r="D14" s="37" t="s">
        <v>54</v>
      </c>
      <c r="E14" s="37" t="s">
        <v>55</v>
      </c>
      <c r="F14" s="11"/>
      <c r="G14" s="38" t="s">
        <v>98</v>
      </c>
      <c r="H14" s="63" t="s">
        <v>99</v>
      </c>
      <c r="I14" s="63"/>
      <c r="J14" s="63"/>
      <c r="K14" s="39"/>
      <c r="L14" s="39"/>
      <c r="M14" s="39"/>
      <c r="N14" s="92" t="s">
        <v>106</v>
      </c>
      <c r="O14" s="93"/>
      <c r="P14" s="93"/>
      <c r="Q14" s="93"/>
      <c r="R14" s="94"/>
      <c r="S14" s="14"/>
      <c r="T14" s="14"/>
      <c r="U14" s="87" t="s">
        <v>80</v>
      </c>
      <c r="V14" s="88"/>
      <c r="W14" s="37" t="s">
        <v>81</v>
      </c>
      <c r="X14" s="37" t="s">
        <v>82</v>
      </c>
      <c r="Y14" s="14"/>
      <c r="Z14" s="14"/>
      <c r="AA14" s="14"/>
      <c r="AB14" s="29"/>
    </row>
    <row r="15" spans="2:28" ht="151.5" customHeight="1" x14ac:dyDescent="0.25">
      <c r="B15" s="25" t="s">
        <v>65</v>
      </c>
      <c r="C15" s="24"/>
      <c r="D15" s="37"/>
      <c r="E15" s="44" t="s">
        <v>76</v>
      </c>
      <c r="F15" s="11"/>
      <c r="G15" s="45" t="s">
        <v>79</v>
      </c>
      <c r="H15" s="65" t="s">
        <v>100</v>
      </c>
      <c r="I15" s="65"/>
      <c r="J15" s="65"/>
      <c r="K15" s="39"/>
      <c r="L15" s="39"/>
      <c r="M15" s="39"/>
      <c r="N15" s="74" t="s">
        <v>101</v>
      </c>
      <c r="O15" s="75"/>
      <c r="P15" s="75"/>
      <c r="Q15" s="75"/>
      <c r="R15" s="76"/>
      <c r="S15" s="57"/>
      <c r="T15" s="57"/>
      <c r="U15" s="38"/>
      <c r="V15" s="38"/>
      <c r="W15" s="66" t="s">
        <v>83</v>
      </c>
      <c r="X15" s="66"/>
      <c r="Y15" s="14"/>
      <c r="Z15" s="14"/>
      <c r="AA15" s="14"/>
      <c r="AB15" s="29"/>
    </row>
    <row r="16" spans="2:28" ht="122.25" customHeight="1" thickBot="1" x14ac:dyDescent="0.3">
      <c r="B16" s="46" t="s">
        <v>68</v>
      </c>
      <c r="C16" s="30"/>
      <c r="D16" s="40"/>
      <c r="E16" s="41" t="s">
        <v>102</v>
      </c>
      <c r="F16" s="32"/>
      <c r="G16" s="43" t="s">
        <v>84</v>
      </c>
      <c r="H16" s="73" t="s">
        <v>67</v>
      </c>
      <c r="I16" s="73"/>
      <c r="J16" s="73"/>
      <c r="K16" s="42"/>
      <c r="L16" s="42"/>
      <c r="M16" s="42"/>
      <c r="N16" s="77" t="s">
        <v>103</v>
      </c>
      <c r="O16" s="78"/>
      <c r="P16" s="78"/>
      <c r="Q16" s="78"/>
      <c r="R16" s="79"/>
      <c r="S16" s="34"/>
      <c r="T16" s="34"/>
      <c r="U16" s="40"/>
      <c r="V16" s="40"/>
      <c r="W16" s="90" t="s">
        <v>85</v>
      </c>
      <c r="X16" s="91"/>
      <c r="Y16" s="34"/>
      <c r="Z16" s="34"/>
      <c r="AA16" s="34"/>
      <c r="AB16" s="35"/>
    </row>
    <row r="18" spans="2:30" ht="15.75" thickBot="1" x14ac:dyDescent="0.3"/>
    <row r="19" spans="2:30" ht="33.75" x14ac:dyDescent="0.25">
      <c r="B19" s="70" t="s">
        <v>36</v>
      </c>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2"/>
    </row>
    <row r="20" spans="2:30" ht="75" x14ac:dyDescent="0.25">
      <c r="B20" s="25" t="s">
        <v>8</v>
      </c>
      <c r="C20" s="3" t="s">
        <v>34</v>
      </c>
      <c r="D20" s="15" t="s">
        <v>31</v>
      </c>
      <c r="E20" s="15" t="s">
        <v>30</v>
      </c>
      <c r="F20" s="15" t="s">
        <v>29</v>
      </c>
      <c r="G20" s="3" t="s">
        <v>14</v>
      </c>
      <c r="H20" s="3" t="s">
        <v>33</v>
      </c>
      <c r="I20" s="3" t="s">
        <v>40</v>
      </c>
      <c r="J20" s="3" t="s">
        <v>48</v>
      </c>
      <c r="K20" s="3" t="s">
        <v>19</v>
      </c>
      <c r="L20" s="3" t="s">
        <v>20</v>
      </c>
      <c r="M20" s="3" t="s">
        <v>49</v>
      </c>
      <c r="N20" s="3" t="s">
        <v>41</v>
      </c>
      <c r="O20" s="3" t="s">
        <v>42</v>
      </c>
      <c r="P20" s="3" t="s">
        <v>50</v>
      </c>
      <c r="Q20" s="3" t="s">
        <v>91</v>
      </c>
      <c r="R20" s="3" t="s">
        <v>92</v>
      </c>
      <c r="S20" s="3" t="s">
        <v>89</v>
      </c>
      <c r="T20" s="3" t="s">
        <v>90</v>
      </c>
      <c r="U20" s="3" t="s">
        <v>93</v>
      </c>
      <c r="V20" s="3" t="s">
        <v>94</v>
      </c>
      <c r="W20" s="3" t="s">
        <v>95</v>
      </c>
      <c r="X20" s="3" t="s">
        <v>96</v>
      </c>
      <c r="Y20" s="3" t="s">
        <v>27</v>
      </c>
      <c r="Z20" s="3" t="s">
        <v>28</v>
      </c>
      <c r="AA20" s="3" t="s">
        <v>25</v>
      </c>
      <c r="AB20" s="3" t="s">
        <v>26</v>
      </c>
      <c r="AC20" s="3" t="s">
        <v>104</v>
      </c>
      <c r="AD20" s="59" t="s">
        <v>105</v>
      </c>
    </row>
    <row r="21" spans="2:30" x14ac:dyDescent="0.25">
      <c r="B21" s="26"/>
      <c r="C21" s="4"/>
      <c r="D21" s="4" t="s">
        <v>13</v>
      </c>
      <c r="E21" s="4" t="s">
        <v>12</v>
      </c>
      <c r="F21" s="4" t="s">
        <v>17</v>
      </c>
      <c r="G21" s="4" t="s">
        <v>15</v>
      </c>
      <c r="H21" s="4" t="s">
        <v>22</v>
      </c>
      <c r="I21" s="4" t="s">
        <v>73</v>
      </c>
      <c r="J21" s="67" t="s">
        <v>12</v>
      </c>
      <c r="K21" s="68"/>
      <c r="L21" s="69"/>
      <c r="M21" s="64" t="s">
        <v>23</v>
      </c>
      <c r="N21" s="64"/>
      <c r="O21" s="64"/>
      <c r="P21" s="67" t="s">
        <v>21</v>
      </c>
      <c r="Q21" s="68"/>
      <c r="R21" s="68"/>
      <c r="S21" s="68"/>
      <c r="T21" s="69"/>
      <c r="U21" s="67" t="s">
        <v>24</v>
      </c>
      <c r="V21" s="68"/>
      <c r="W21" s="68"/>
      <c r="X21" s="69"/>
      <c r="Y21" s="67" t="s">
        <v>12</v>
      </c>
      <c r="Z21" s="69"/>
      <c r="AA21" s="67" t="s">
        <v>10</v>
      </c>
      <c r="AB21" s="69"/>
      <c r="AC21" s="67" t="s">
        <v>11</v>
      </c>
      <c r="AD21" s="89"/>
    </row>
    <row r="22" spans="2:30" ht="45" x14ac:dyDescent="0.25">
      <c r="B22" s="52" t="s">
        <v>78</v>
      </c>
      <c r="C22" s="6"/>
      <c r="D22" s="7">
        <v>4.901302436039999</v>
      </c>
      <c r="E22" s="7">
        <v>44</v>
      </c>
      <c r="F22" s="7">
        <f>D22*E22/100</f>
        <v>2.1565730718575993</v>
      </c>
      <c r="G22" s="16">
        <v>2.9000000000000001E-2</v>
      </c>
      <c r="H22" s="7">
        <f>F22*1000*G22</f>
        <v>62.540619083870382</v>
      </c>
      <c r="I22" s="7">
        <f>H22*2.1392*1.15</f>
        <v>153.85492619584787</v>
      </c>
      <c r="J22" s="7">
        <v>19</v>
      </c>
      <c r="K22" s="7">
        <v>19</v>
      </c>
      <c r="L22" s="7">
        <v>62</v>
      </c>
      <c r="M22" s="7">
        <f>I22*J22/100</f>
        <v>29.232435977211093</v>
      </c>
      <c r="N22" s="7">
        <f>I22*K22/100</f>
        <v>29.232435977211093</v>
      </c>
      <c r="O22" s="7">
        <f>I22*L22/100</f>
        <v>95.390054241425673</v>
      </c>
      <c r="P22" s="7">
        <v>40</v>
      </c>
      <c r="Q22" s="7">
        <v>15</v>
      </c>
      <c r="R22" s="7">
        <v>25</v>
      </c>
      <c r="S22" s="5">
        <v>0.1</v>
      </c>
      <c r="T22" s="5">
        <v>2.5</v>
      </c>
      <c r="U22" s="7">
        <f>(M22*P22/100)+(N22*Q22/100)+(O22*S22/100)</f>
        <v>16.173229841707528</v>
      </c>
      <c r="V22" s="7">
        <f>(M22*P22/100)+(N22*R22/100)+(O22*T22/100)</f>
        <v>21.385834741222855</v>
      </c>
      <c r="W22" s="7">
        <f>(N22*Q22/100)+(O22*S22/100)</f>
        <v>4.4802554508230896</v>
      </c>
      <c r="X22" s="7">
        <f>(N22*R22/100)+(O22*T22/100)</f>
        <v>9.6928603503384156</v>
      </c>
      <c r="Y22" s="7">
        <v>10</v>
      </c>
      <c r="Z22" s="7">
        <v>90</v>
      </c>
      <c r="AA22" s="7">
        <f>W22*Y22/100</f>
        <v>0.44802554508230896</v>
      </c>
      <c r="AB22" s="7">
        <f>X22*Z22/100</f>
        <v>8.7235743153045746</v>
      </c>
      <c r="AC22" s="7">
        <f>AA22*44/12</f>
        <v>1.642760331968466</v>
      </c>
      <c r="AD22" s="21">
        <f>AB22*44/12</f>
        <v>31.986439156116774</v>
      </c>
    </row>
    <row r="23" spans="2:30" x14ac:dyDescent="0.25">
      <c r="B23" s="27" t="s">
        <v>45</v>
      </c>
      <c r="C23" s="6"/>
      <c r="D23" s="7">
        <v>4.5885980274700007</v>
      </c>
      <c r="E23" s="7">
        <v>47</v>
      </c>
      <c r="F23" s="7">
        <f>D23*E23/100</f>
        <v>2.1566410729109005</v>
      </c>
      <c r="G23" s="17">
        <v>5.0000000000000001E-3</v>
      </c>
      <c r="H23" s="7">
        <f>F23*1000*G23</f>
        <v>10.783205364554503</v>
      </c>
      <c r="I23" s="7">
        <f>H23*2.1392*1.15</f>
        <v>26.527547853233241</v>
      </c>
      <c r="J23" s="7"/>
      <c r="K23" s="7">
        <v>100</v>
      </c>
      <c r="L23" s="7"/>
      <c r="M23" s="7"/>
      <c r="N23" s="7">
        <f>I23*K23/100</f>
        <v>26.527547853233241</v>
      </c>
      <c r="O23" s="7"/>
      <c r="P23" s="7">
        <v>40</v>
      </c>
      <c r="Q23" s="7">
        <v>15</v>
      </c>
      <c r="R23" s="7">
        <v>25</v>
      </c>
      <c r="S23" s="5">
        <v>0.1</v>
      </c>
      <c r="T23" s="5">
        <v>2.5</v>
      </c>
      <c r="U23" s="7">
        <f>(N23*Q23/100)</f>
        <v>3.9791321779849862</v>
      </c>
      <c r="V23" s="7">
        <f>(N23*R23/100)</f>
        <v>6.6318869633083102</v>
      </c>
      <c r="W23" s="7">
        <f>U23</f>
        <v>3.9791321779849862</v>
      </c>
      <c r="X23" s="7">
        <f>V23</f>
        <v>6.6318869633083102</v>
      </c>
      <c r="Y23" s="7">
        <v>10</v>
      </c>
      <c r="Z23" s="7">
        <v>90</v>
      </c>
      <c r="AA23" s="7">
        <f>W23*Y23/100</f>
        <v>0.39791321779849859</v>
      </c>
      <c r="AB23" s="7">
        <f>X23*Z23/100</f>
        <v>5.96869826697748</v>
      </c>
      <c r="AC23" s="7">
        <f>AA23*44/12</f>
        <v>1.4590151319278279</v>
      </c>
      <c r="AD23" s="21">
        <f>AB23*44/12</f>
        <v>21.885226978917427</v>
      </c>
    </row>
    <row r="24" spans="2:30" x14ac:dyDescent="0.25">
      <c r="B24" s="28" t="s">
        <v>9</v>
      </c>
      <c r="C24" s="23"/>
      <c r="D24" s="9"/>
      <c r="E24" s="9"/>
      <c r="F24" s="9">
        <f>SUM(F22:F23)</f>
        <v>4.3132141447684997</v>
      </c>
      <c r="G24" s="7"/>
      <c r="H24" s="9">
        <f>SUM(H22:H23)</f>
        <v>73.323824448424887</v>
      </c>
      <c r="I24" s="9">
        <f>SUM(I22:I23)</f>
        <v>180.38247404908111</v>
      </c>
      <c r="J24" s="7"/>
      <c r="K24" s="9"/>
      <c r="L24" s="7"/>
      <c r="M24" s="9">
        <f>SUM(M22:M23)</f>
        <v>29.232435977211093</v>
      </c>
      <c r="N24" s="9">
        <f>SUM(N22:N23)</f>
        <v>55.759983830444334</v>
      </c>
      <c r="O24" s="9">
        <f>SUM(O22:O23)</f>
        <v>95.390054241425673</v>
      </c>
      <c r="P24" s="9"/>
      <c r="Q24" s="9"/>
      <c r="R24" s="9"/>
      <c r="S24" s="9"/>
      <c r="T24" s="9"/>
      <c r="U24" s="9">
        <f>SUM(U22:U23)</f>
        <v>20.152362019692514</v>
      </c>
      <c r="V24" s="9">
        <f t="shared" ref="V24:X24" si="9">SUM(V22:V23)</f>
        <v>28.017721704531166</v>
      </c>
      <c r="W24" s="9">
        <f t="shared" si="9"/>
        <v>8.4593876288080754</v>
      </c>
      <c r="X24" s="9">
        <f t="shared" si="9"/>
        <v>16.324747313646725</v>
      </c>
      <c r="Y24" s="7"/>
      <c r="Z24" s="7"/>
      <c r="AA24" s="9">
        <f>SUM(AA22:AA23)</f>
        <v>0.84593876288080749</v>
      </c>
      <c r="AB24" s="9">
        <f>SUM(AB22:AB23)</f>
        <v>14.692272582282055</v>
      </c>
      <c r="AC24" s="9">
        <f>SUM(AC22:AC23)</f>
        <v>3.1017754638962938</v>
      </c>
      <c r="AD24" s="22">
        <f>SUM(AD22:AD23)</f>
        <v>53.871666135034204</v>
      </c>
    </row>
    <row r="25" spans="2:30" s="47" customFormat="1" ht="178.5" customHeight="1" x14ac:dyDescent="0.25">
      <c r="B25" s="48" t="s">
        <v>18</v>
      </c>
      <c r="C25" s="37" t="s">
        <v>44</v>
      </c>
      <c r="D25" s="37" t="s">
        <v>32</v>
      </c>
      <c r="E25" s="37" t="s">
        <v>86</v>
      </c>
      <c r="F25" s="37"/>
      <c r="G25" s="37" t="s">
        <v>87</v>
      </c>
      <c r="H25" s="39"/>
      <c r="I25" s="38" t="s">
        <v>56</v>
      </c>
      <c r="J25" s="63" t="s">
        <v>97</v>
      </c>
      <c r="K25" s="63"/>
      <c r="L25" s="63"/>
      <c r="M25" s="50"/>
      <c r="N25" s="39"/>
      <c r="O25" s="50"/>
      <c r="P25" s="80" t="s">
        <v>107</v>
      </c>
      <c r="Q25" s="81"/>
      <c r="R25" s="81"/>
      <c r="S25" s="81"/>
      <c r="T25" s="82"/>
      <c r="U25"/>
      <c r="V25" s="50"/>
      <c r="W25" s="87" t="s">
        <v>80</v>
      </c>
      <c r="X25" s="88"/>
      <c r="Y25" s="37" t="s">
        <v>81</v>
      </c>
      <c r="Z25" s="37" t="s">
        <v>82</v>
      </c>
      <c r="AA25" s="50"/>
      <c r="AB25" s="50"/>
      <c r="AC25" s="50"/>
      <c r="AD25" s="53"/>
    </row>
    <row r="26" spans="2:30" s="19" customFormat="1" ht="170.25" customHeight="1" x14ac:dyDescent="0.2">
      <c r="B26" s="48" t="s">
        <v>65</v>
      </c>
      <c r="C26" s="51"/>
      <c r="D26" s="10"/>
      <c r="E26" s="14"/>
      <c r="F26" s="10"/>
      <c r="G26" s="44" t="s">
        <v>76</v>
      </c>
      <c r="H26" s="14"/>
      <c r="I26" s="45" t="s">
        <v>79</v>
      </c>
      <c r="J26" s="65" t="s">
        <v>100</v>
      </c>
      <c r="K26" s="65"/>
      <c r="L26" s="65"/>
      <c r="M26" s="14"/>
      <c r="N26" s="14"/>
      <c r="O26" s="14"/>
      <c r="P26" s="74" t="s">
        <v>74</v>
      </c>
      <c r="Q26" s="75"/>
      <c r="R26" s="75"/>
      <c r="S26" s="75"/>
      <c r="T26" s="76"/>
      <c r="U26" s="13"/>
      <c r="V26" s="14"/>
      <c r="W26" s="12"/>
      <c r="X26" s="14"/>
      <c r="Y26" s="85" t="s">
        <v>75</v>
      </c>
      <c r="Z26" s="86"/>
      <c r="AA26" s="14"/>
      <c r="AB26" s="14"/>
      <c r="AC26" s="14"/>
      <c r="AD26" s="29"/>
    </row>
    <row r="27" spans="2:30" s="19" customFormat="1" ht="149.25" customHeight="1" thickBot="1" x14ac:dyDescent="0.25">
      <c r="B27" s="49" t="s">
        <v>68</v>
      </c>
      <c r="C27" s="54"/>
      <c r="D27" s="31"/>
      <c r="E27" s="31"/>
      <c r="F27" s="31"/>
      <c r="G27" s="41" t="s">
        <v>66</v>
      </c>
      <c r="H27" s="34"/>
      <c r="I27" s="43" t="s">
        <v>84</v>
      </c>
      <c r="J27" s="73" t="s">
        <v>67</v>
      </c>
      <c r="K27" s="73"/>
      <c r="L27" s="73"/>
      <c r="M27" s="34"/>
      <c r="N27" s="34"/>
      <c r="O27" s="34"/>
      <c r="P27" s="77" t="s">
        <v>77</v>
      </c>
      <c r="Q27" s="78"/>
      <c r="R27" s="78"/>
      <c r="S27" s="78"/>
      <c r="T27" s="79"/>
      <c r="U27" s="33"/>
      <c r="V27" s="14"/>
      <c r="W27" s="10"/>
      <c r="X27" s="14"/>
      <c r="Y27" s="83" t="s">
        <v>88</v>
      </c>
      <c r="Z27" s="84"/>
      <c r="AA27" s="34"/>
      <c r="AB27" s="34"/>
      <c r="AC27" s="34"/>
      <c r="AD27" s="35"/>
    </row>
    <row r="29" spans="2:30" ht="15.75" thickBot="1" x14ac:dyDescent="0.3"/>
    <row r="30" spans="2:30" ht="33.75" x14ac:dyDescent="0.25">
      <c r="E30" s="1"/>
      <c r="G30" s="70" t="s">
        <v>46</v>
      </c>
      <c r="H30" s="71"/>
      <c r="I30" s="71"/>
      <c r="J30" s="71"/>
      <c r="K30" s="72"/>
    </row>
    <row r="31" spans="2:30" ht="30" x14ac:dyDescent="0.25">
      <c r="G31" s="27"/>
      <c r="H31" s="3" t="s">
        <v>25</v>
      </c>
      <c r="I31" s="3" t="s">
        <v>26</v>
      </c>
      <c r="J31" s="3" t="s">
        <v>104</v>
      </c>
      <c r="K31" s="59" t="s">
        <v>105</v>
      </c>
    </row>
    <row r="32" spans="2:30" x14ac:dyDescent="0.25">
      <c r="G32" s="27"/>
      <c r="H32" s="4" t="s">
        <v>10</v>
      </c>
      <c r="I32" s="4" t="s">
        <v>10</v>
      </c>
      <c r="J32" s="4" t="s">
        <v>11</v>
      </c>
      <c r="K32" s="20" t="s">
        <v>11</v>
      </c>
    </row>
    <row r="33" spans="2:13" x14ac:dyDescent="0.25">
      <c r="G33" s="27" t="s">
        <v>47</v>
      </c>
      <c r="H33" s="7">
        <f>Y12</f>
        <v>10.372106637312001</v>
      </c>
      <c r="I33" s="7">
        <f>Z12</f>
        <v>175.03036225920002</v>
      </c>
      <c r="J33" s="7">
        <f>AA12</f>
        <v>38.031057670144001</v>
      </c>
      <c r="K33" s="21">
        <f>AB12</f>
        <v>641.77799495040017</v>
      </c>
    </row>
    <row r="34" spans="2:13" x14ac:dyDescent="0.25">
      <c r="G34" s="27" t="s">
        <v>8</v>
      </c>
      <c r="H34" s="7">
        <f>AA24</f>
        <v>0.84593876288080749</v>
      </c>
      <c r="I34" s="7">
        <f>AB24</f>
        <v>14.692272582282055</v>
      </c>
      <c r="J34" s="7">
        <f>AC24</f>
        <v>3.1017754638962938</v>
      </c>
      <c r="K34" s="21">
        <f>AD24</f>
        <v>53.871666135034204</v>
      </c>
    </row>
    <row r="35" spans="2:13" ht="15.75" thickBot="1" x14ac:dyDescent="0.3">
      <c r="G35" s="36" t="s">
        <v>9</v>
      </c>
      <c r="H35" s="55">
        <f>SUM(H33:H34)</f>
        <v>11.218045400192809</v>
      </c>
      <c r="I35" s="55">
        <f t="shared" ref="I35:K35" si="10">SUM(I33:I34)</f>
        <v>189.72263484148206</v>
      </c>
      <c r="J35" s="55">
        <f>SUM(J33:J34)</f>
        <v>41.132833134040297</v>
      </c>
      <c r="K35" s="56">
        <f t="shared" si="10"/>
        <v>695.64966108543433</v>
      </c>
      <c r="M35" s="2"/>
    </row>
    <row r="39" spans="2:13" ht="31.5" x14ac:dyDescent="0.5">
      <c r="B39" s="18" t="s">
        <v>53</v>
      </c>
    </row>
    <row r="40" spans="2:13" x14ac:dyDescent="0.25">
      <c r="B40" t="s">
        <v>61</v>
      </c>
    </row>
    <row r="41" spans="2:13" x14ac:dyDescent="0.25">
      <c r="B41" t="s">
        <v>62</v>
      </c>
    </row>
    <row r="42" spans="2:13" x14ac:dyDescent="0.25">
      <c r="B42" t="s">
        <v>57</v>
      </c>
    </row>
    <row r="43" spans="2:13" x14ac:dyDescent="0.25">
      <c r="B43" t="s">
        <v>16</v>
      </c>
    </row>
    <row r="44" spans="2:13" x14ac:dyDescent="0.25">
      <c r="B44" t="s">
        <v>71</v>
      </c>
    </row>
    <row r="45" spans="2:13" x14ac:dyDescent="0.25">
      <c r="B45" t="s">
        <v>69</v>
      </c>
    </row>
    <row r="46" spans="2:13" x14ac:dyDescent="0.25">
      <c r="B46" t="s">
        <v>60</v>
      </c>
    </row>
    <row r="47" spans="2:13" x14ac:dyDescent="0.25">
      <c r="B47" t="s">
        <v>63</v>
      </c>
    </row>
    <row r="48" spans="2:13" x14ac:dyDescent="0.25">
      <c r="B48" t="s">
        <v>58</v>
      </c>
    </row>
    <row r="49" spans="2:2" x14ac:dyDescent="0.25">
      <c r="B49" t="s">
        <v>59</v>
      </c>
    </row>
    <row r="50" spans="2:2" x14ac:dyDescent="0.25">
      <c r="B50" t="s">
        <v>64</v>
      </c>
    </row>
    <row r="51" spans="2:2" x14ac:dyDescent="0.25">
      <c r="B51" t="s">
        <v>70</v>
      </c>
    </row>
  </sheetData>
  <mergeCells count="35">
    <mergeCell ref="AC21:AD21"/>
    <mergeCell ref="N14:R14"/>
    <mergeCell ref="N15:R15"/>
    <mergeCell ref="N16:R16"/>
    <mergeCell ref="W4:X4"/>
    <mergeCell ref="Y4:Z4"/>
    <mergeCell ref="P21:T21"/>
    <mergeCell ref="U21:X21"/>
    <mergeCell ref="Y21:Z21"/>
    <mergeCell ref="B19:AD19"/>
    <mergeCell ref="H16:J16"/>
    <mergeCell ref="W16:X16"/>
    <mergeCell ref="H4:J4"/>
    <mergeCell ref="AA4:AB4"/>
    <mergeCell ref="U14:V14"/>
    <mergeCell ref="AA21:AB21"/>
    <mergeCell ref="P26:T26"/>
    <mergeCell ref="P27:T27"/>
    <mergeCell ref="P25:T25"/>
    <mergeCell ref="Y27:Z27"/>
    <mergeCell ref="Y26:Z26"/>
    <mergeCell ref="W25:X25"/>
    <mergeCell ref="G30:K30"/>
    <mergeCell ref="M21:O21"/>
    <mergeCell ref="J26:L26"/>
    <mergeCell ref="J27:L27"/>
    <mergeCell ref="J21:L21"/>
    <mergeCell ref="J25:L25"/>
    <mergeCell ref="B2:AB2"/>
    <mergeCell ref="H14:J14"/>
    <mergeCell ref="K4:M4"/>
    <mergeCell ref="N4:Q4"/>
    <mergeCell ref="H15:J15"/>
    <mergeCell ref="W15:X15"/>
    <mergeCell ref="S4:V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Global_estimates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felix de tombeur</dc:creator>
  <cp:lastModifiedBy>felix de tombeur</cp:lastModifiedBy>
  <dcterms:created xsi:type="dcterms:W3CDTF">2015-06-05T18:19:34Z</dcterms:created>
  <dcterms:modified xsi:type="dcterms:W3CDTF">2024-03-21T15:24:18Z</dcterms:modified>
</cp:coreProperties>
</file>