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C319DFAE-CB92-406A-8897-BE8817F4D852}" xr6:coauthVersionLast="47" xr6:coauthVersionMax="47" xr10:uidLastSave="{00000000-0000-0000-0000-000000000000}"/>
  <bookViews>
    <workbookView xWindow="-110" yWindow="-110" windowWidth="19420" windowHeight="10420" activeTab="5" xr2:uid="{00000000-000D-0000-FFFF-FFFF00000000}"/>
  </bookViews>
  <sheets>
    <sheet name="Table S1" sheetId="1" r:id="rId1"/>
    <sheet name="Table S2" sheetId="2" r:id="rId2"/>
    <sheet name="Table S3" sheetId="3" r:id="rId3"/>
    <sheet name="Table S4" sheetId="5" r:id="rId4"/>
    <sheet name="Table S5" sheetId="6" r:id="rId5"/>
    <sheet name="Table S6" sheetId="7" r:id="rId6"/>
    <sheet name="Table S7" sheetId="8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" i="7" l="1"/>
  <c r="F10" i="7"/>
  <c r="I10" i="7" s="1"/>
  <c r="J15" i="8"/>
  <c r="I15" i="8"/>
  <c r="H15" i="8"/>
  <c r="J14" i="8"/>
  <c r="I14" i="8"/>
  <c r="H14" i="8"/>
  <c r="J13" i="8"/>
  <c r="I13" i="8"/>
  <c r="H13" i="8"/>
  <c r="J12" i="8"/>
  <c r="I12" i="8"/>
  <c r="H12" i="8"/>
  <c r="J11" i="8"/>
  <c r="I11" i="8"/>
  <c r="H11" i="8"/>
  <c r="J10" i="8"/>
  <c r="I10" i="8"/>
  <c r="H10" i="8"/>
  <c r="J9" i="8"/>
  <c r="I9" i="8"/>
  <c r="H9" i="8"/>
  <c r="J8" i="8"/>
  <c r="I8" i="8"/>
  <c r="H8" i="8"/>
  <c r="J7" i="8"/>
  <c r="I7" i="8"/>
  <c r="H7" i="8"/>
  <c r="J6" i="8"/>
  <c r="I6" i="8"/>
  <c r="H6" i="8"/>
  <c r="J5" i="8"/>
  <c r="I5" i="8"/>
  <c r="H5" i="8"/>
  <c r="J4" i="8"/>
  <c r="I4" i="8"/>
  <c r="H4" i="8"/>
  <c r="H15" i="7"/>
  <c r="F15" i="7"/>
  <c r="I15" i="7" s="1"/>
  <c r="H14" i="7"/>
  <c r="F14" i="7"/>
  <c r="I14" i="7" s="1"/>
  <c r="H13" i="7"/>
  <c r="F13" i="7"/>
  <c r="H12" i="7"/>
  <c r="F12" i="7"/>
  <c r="I12" i="7" s="1"/>
  <c r="H11" i="7"/>
  <c r="F11" i="7"/>
  <c r="I11" i="7" s="1"/>
  <c r="H9" i="7"/>
  <c r="F9" i="7"/>
  <c r="I9" i="7" s="1"/>
  <c r="H8" i="7"/>
  <c r="F8" i="7"/>
  <c r="I8" i="7" s="1"/>
  <c r="H7" i="7"/>
  <c r="I7" i="7" s="1"/>
  <c r="F7" i="7"/>
  <c r="H6" i="7"/>
  <c r="I6" i="7" s="1"/>
  <c r="F6" i="7"/>
  <c r="H5" i="7"/>
  <c r="F5" i="7"/>
  <c r="I5" i="7" s="1"/>
  <c r="H4" i="7"/>
  <c r="F4" i="7"/>
  <c r="I4" i="7" s="1"/>
  <c r="I13" i="7" l="1"/>
  <c r="J9" i="6"/>
  <c r="I9" i="6"/>
  <c r="H9" i="6"/>
  <c r="J8" i="6"/>
  <c r="I8" i="6"/>
  <c r="H8" i="6"/>
  <c r="J7" i="6"/>
  <c r="I7" i="6"/>
  <c r="H7" i="6"/>
  <c r="J6" i="6"/>
  <c r="I6" i="6"/>
  <c r="H6" i="6"/>
  <c r="J5" i="6"/>
  <c r="I5" i="6"/>
  <c r="H5" i="6"/>
  <c r="J4" i="6"/>
  <c r="I4" i="6"/>
  <c r="H4" i="6"/>
  <c r="I9" i="5"/>
  <c r="H9" i="5"/>
  <c r="F9" i="5"/>
  <c r="H8" i="5"/>
  <c r="I8" i="5" s="1"/>
  <c r="F8" i="5"/>
  <c r="H7" i="5"/>
  <c r="F7" i="5"/>
  <c r="I7" i="5" s="1"/>
  <c r="H6" i="5"/>
  <c r="F6" i="5"/>
  <c r="I6" i="5" s="1"/>
  <c r="I5" i="5"/>
  <c r="H5" i="5"/>
  <c r="F5" i="5"/>
  <c r="H4" i="5"/>
  <c r="I4" i="5" s="1"/>
  <c r="F4" i="5"/>
  <c r="F7" i="2"/>
  <c r="G7" i="2"/>
  <c r="H7" i="2"/>
  <c r="F8" i="2"/>
  <c r="G8" i="2"/>
  <c r="H8" i="2"/>
  <c r="F9" i="2"/>
  <c r="G9" i="2"/>
  <c r="H9" i="2"/>
  <c r="F10" i="2"/>
  <c r="G10" i="2"/>
  <c r="H10" i="2"/>
  <c r="F11" i="2"/>
  <c r="G11" i="2"/>
  <c r="H11" i="2"/>
  <c r="F12" i="2"/>
  <c r="G12" i="2"/>
  <c r="H12" i="2"/>
  <c r="H6" i="2"/>
  <c r="G6" i="2"/>
  <c r="F6" i="2"/>
  <c r="H5" i="2"/>
  <c r="G5" i="2"/>
  <c r="F5" i="2"/>
  <c r="H4" i="2"/>
  <c r="G4" i="2"/>
  <c r="F4" i="2"/>
</calcChain>
</file>

<file path=xl/sharedStrings.xml><?xml version="1.0" encoding="utf-8"?>
<sst xmlns="http://schemas.openxmlformats.org/spreadsheetml/2006/main" count="190" uniqueCount="140">
  <si>
    <t>Compounds</t>
    <phoneticPr fontId="1" type="noConversion"/>
  </si>
  <si>
    <t>Class</t>
  </si>
  <si>
    <t>Ion mode</t>
  </si>
  <si>
    <t>Ionization model</t>
  </si>
  <si>
    <t>Formula</t>
  </si>
  <si>
    <t>positive</t>
  </si>
  <si>
    <t>[M+H]+</t>
  </si>
  <si>
    <t>zeaxanthin</t>
  </si>
  <si>
    <t>xanthophylls</t>
  </si>
  <si>
    <t>568.428</t>
  </si>
  <si>
    <t>C40H56O2</t>
  </si>
  <si>
    <t>19.7838726</t>
  </si>
  <si>
    <t>16.7488176</t>
  </si>
  <si>
    <t>16.495276</t>
  </si>
  <si>
    <t>8.89405227</t>
  </si>
  <si>
    <t>9.58613237</t>
  </si>
  <si>
    <t>8.09202359</t>
  </si>
  <si>
    <t>violaxanthin</t>
  </si>
  <si>
    <t>600.4179</t>
  </si>
  <si>
    <t>C40H56O4</t>
  </si>
  <si>
    <t>182.056623</t>
  </si>
  <si>
    <t>159.601014</t>
  </si>
  <si>
    <t>168.808161</t>
  </si>
  <si>
    <t>59.8907183</t>
  </si>
  <si>
    <t>66.1327818</t>
  </si>
  <si>
    <t>54.9264432</t>
  </si>
  <si>
    <t>antheraxanthin</t>
  </si>
  <si>
    <t>584.4229</t>
  </si>
  <si>
    <t>C40H56O3</t>
  </si>
  <si>
    <t>93.1789687</t>
  </si>
  <si>
    <t>72.7302365</t>
  </si>
  <si>
    <t>73.2419573</t>
  </si>
  <si>
    <t>23.8843589</t>
  </si>
  <si>
    <t>26.6695967</t>
  </si>
  <si>
    <t>21.164401</t>
  </si>
  <si>
    <t>Col-1</t>
    <phoneticPr fontId="1" type="noConversion"/>
  </si>
  <si>
    <t>Col-2</t>
    <phoneticPr fontId="1" type="noConversion"/>
  </si>
  <si>
    <t>Col-3</t>
    <phoneticPr fontId="1" type="noConversion"/>
  </si>
  <si>
    <t>OECsCCD2L #8-1</t>
    <phoneticPr fontId="1" type="noConversion"/>
  </si>
  <si>
    <t>OECsCCD2L #8-2</t>
    <phoneticPr fontId="1" type="noConversion"/>
  </si>
  <si>
    <t>OECsCCD2L #8-3</t>
    <phoneticPr fontId="1" type="noConversion"/>
  </si>
  <si>
    <t>Sample</t>
  </si>
  <si>
    <t>OECsCCD2L #9-1</t>
    <phoneticPr fontId="1" type="noConversion"/>
  </si>
  <si>
    <t>OECsCCD2L #9-2</t>
    <phoneticPr fontId="1" type="noConversion"/>
  </si>
  <si>
    <t>OECsCCD2L #9-3</t>
    <phoneticPr fontId="1" type="noConversion"/>
  </si>
  <si>
    <t>Weight (g)</t>
    <phoneticPr fontId="1" type="noConversion"/>
  </si>
  <si>
    <t>Volume (mL)</t>
    <phoneticPr fontId="1" type="noConversion"/>
  </si>
  <si>
    <t>λ = 663 nm</t>
    <phoneticPr fontId="1" type="noConversion"/>
  </si>
  <si>
    <t>λ = 645 nm</t>
    <phoneticPr fontId="1" type="noConversion"/>
  </si>
  <si>
    <t>Total chlorophyll (mg/g)</t>
    <phoneticPr fontId="1" type="noConversion"/>
  </si>
  <si>
    <t>Chlorophyll a (mg/g)</t>
    <phoneticPr fontId="1" type="noConversion"/>
  </si>
  <si>
    <t>Chlorophyll b (mg/g)</t>
    <phoneticPr fontId="1" type="noConversion"/>
  </si>
  <si>
    <t>Molecular weight</t>
    <phoneticPr fontId="1" type="noConversion"/>
  </si>
  <si>
    <t>Col-1 (μg/g)</t>
    <phoneticPr fontId="1" type="noConversion"/>
  </si>
  <si>
    <t>Col-2 (μg/g)</t>
    <phoneticPr fontId="1" type="noConversion"/>
  </si>
  <si>
    <t>Col-3 (μg/g)</t>
    <phoneticPr fontId="1" type="noConversion"/>
  </si>
  <si>
    <t>OECsCCD2L #8-1 (μg/g)</t>
    <phoneticPr fontId="1" type="noConversion"/>
  </si>
  <si>
    <t>OECsCCD2L #8-2 (μg/g)</t>
    <phoneticPr fontId="1" type="noConversion"/>
  </si>
  <si>
    <t>OECsCCD2L #8-3 (μg/g)</t>
    <phoneticPr fontId="1" type="noConversion"/>
  </si>
  <si>
    <t>16.5215263</t>
  </si>
  <si>
    <t>17.0926111</t>
  </si>
  <si>
    <t>14.3620544</t>
  </si>
  <si>
    <t>115.63594</t>
  </si>
  <si>
    <t>119.871616</t>
  </si>
  <si>
    <t>131.208359</t>
  </si>
  <si>
    <t>66.4137287</t>
  </si>
  <si>
    <t>65.3628679</t>
  </si>
  <si>
    <t>53.4274924</t>
  </si>
  <si>
    <t>114.145872</t>
  </si>
  <si>
    <t>110.036226</t>
  </si>
  <si>
    <t>116.921053</t>
  </si>
  <si>
    <t>52.3410411</t>
  </si>
  <si>
    <t>55.6859737</t>
  </si>
  <si>
    <t>45.7821752</t>
  </si>
  <si>
    <t>110.844507</t>
  </si>
  <si>
    <t>117.363953</t>
  </si>
  <si>
    <t>123.043034</t>
  </si>
  <si>
    <t>Control-1 (μg/g)</t>
    <phoneticPr fontId="1" type="noConversion"/>
  </si>
  <si>
    <t>Control-2 (μg/g)</t>
    <phoneticPr fontId="1" type="noConversion"/>
  </si>
  <si>
    <t>Control-3 (μg/g)</t>
    <phoneticPr fontId="1" type="noConversion"/>
  </si>
  <si>
    <t>ILT-1 (μg/g)</t>
    <phoneticPr fontId="1" type="noConversion"/>
  </si>
  <si>
    <t>ILT-2 (μg/g)</t>
    <phoneticPr fontId="1" type="noConversion"/>
  </si>
  <si>
    <t>ILT-3 (μg/g)</t>
    <phoneticPr fontId="1" type="noConversion"/>
  </si>
  <si>
    <t>violaxanthin</t>
    <phoneticPr fontId="1" type="noConversion"/>
  </si>
  <si>
    <t>antheraxanthin</t>
    <phoneticPr fontId="1" type="noConversion"/>
  </si>
  <si>
    <r>
      <t xml:space="preserve">Table S1 Determination of zeaxanthin, violaxanthin, and antheraxanthin  contents in Col and transgenic lines overexpressing </t>
    </r>
    <r>
      <rPr>
        <b/>
        <i/>
        <sz val="13"/>
        <color theme="1"/>
        <rFont val="Times New Roman"/>
        <family val="1"/>
      </rPr>
      <t>CsCCD2L</t>
    </r>
    <r>
      <rPr>
        <b/>
        <sz val="13"/>
        <color theme="1"/>
        <rFont val="Times New Roman"/>
        <family val="1"/>
      </rPr>
      <t xml:space="preserve"> under strong light treatment</t>
    </r>
    <phoneticPr fontId="1" type="noConversion"/>
  </si>
  <si>
    <r>
      <t xml:space="preserve">Table S2 Determination of chlorophyll in Col and transgenic lines overexpressing </t>
    </r>
    <r>
      <rPr>
        <b/>
        <i/>
        <sz val="13"/>
        <color theme="1"/>
        <rFont val="Times New Roman"/>
        <family val="1"/>
      </rPr>
      <t>CsCCD2L</t>
    </r>
    <r>
      <rPr>
        <b/>
        <sz val="13"/>
        <color theme="1"/>
        <rFont val="Times New Roman"/>
        <family val="1"/>
      </rPr>
      <t xml:space="preserve"> under strong light treatment</t>
    </r>
    <phoneticPr fontId="1" type="noConversion"/>
  </si>
  <si>
    <t>Table S3 Determination of zeaxanthin, violaxanthin, and antheraxanthin contents in saffron the vegetative stage under intense light treatment</t>
    <phoneticPr fontId="1" type="noConversion"/>
  </si>
  <si>
    <t>Sample</t>
    <phoneticPr fontId="1" type="noConversion"/>
  </si>
  <si>
    <t>Dilution Factor</t>
    <phoneticPr fontId="1" type="noConversion"/>
  </si>
  <si>
    <t>Calculated Concentration of CrocinⅠ(ng/mL)</t>
    <phoneticPr fontId="1" type="noConversion"/>
  </si>
  <si>
    <t>Content of CrocinⅠ(%)</t>
    <phoneticPr fontId="1" type="noConversion"/>
  </si>
  <si>
    <t>Calculated Concentration of CrocinⅡ(ng/mL)</t>
    <phoneticPr fontId="1" type="noConversion"/>
  </si>
  <si>
    <t>Content of CrocinⅡ(%)</t>
    <phoneticPr fontId="1" type="noConversion"/>
  </si>
  <si>
    <t>Total crocin content(%)</t>
    <phoneticPr fontId="1" type="noConversion"/>
  </si>
  <si>
    <t>Control-1</t>
    <phoneticPr fontId="1" type="noConversion"/>
  </si>
  <si>
    <t>Control-2</t>
    <phoneticPr fontId="1" type="noConversion"/>
  </si>
  <si>
    <t>Control-3</t>
    <phoneticPr fontId="1" type="noConversion"/>
  </si>
  <si>
    <t>ILT-1</t>
    <phoneticPr fontId="1" type="noConversion"/>
  </si>
  <si>
    <t>ILT-2</t>
    <phoneticPr fontId="1" type="noConversion"/>
  </si>
  <si>
    <t>ILT-3</t>
    <phoneticPr fontId="1" type="noConversion"/>
  </si>
  <si>
    <t>ILT: Intense light treat</t>
    <phoneticPr fontId="1" type="noConversion"/>
  </si>
  <si>
    <t>λ=440nm</t>
    <phoneticPr fontId="1" type="noConversion"/>
  </si>
  <si>
    <t>λ=330nm</t>
    <phoneticPr fontId="1" type="noConversion"/>
  </si>
  <si>
    <t>λ=257nm</t>
    <phoneticPr fontId="1" type="noConversion"/>
  </si>
  <si>
    <t>Coloring strength</t>
    <phoneticPr fontId="1" type="noConversion"/>
  </si>
  <si>
    <t>Aroma strength</t>
    <phoneticPr fontId="1" type="noConversion"/>
  </si>
  <si>
    <t>Flavor strength</t>
    <phoneticPr fontId="1" type="noConversion"/>
  </si>
  <si>
    <t>Control</t>
    <phoneticPr fontId="1" type="noConversion"/>
  </si>
  <si>
    <t>ILT</t>
    <phoneticPr fontId="1" type="noConversion"/>
  </si>
  <si>
    <t>Fresh weight (g)</t>
    <phoneticPr fontId="1" type="noConversion"/>
  </si>
  <si>
    <t>Dry weight (g)</t>
    <phoneticPr fontId="1" type="noConversion"/>
  </si>
  <si>
    <t>Moisture content (%)</t>
    <phoneticPr fontId="1" type="noConversion"/>
  </si>
  <si>
    <r>
      <t>λ=440</t>
    </r>
    <r>
      <rPr>
        <b/>
        <sz val="11"/>
        <color rgb="FF000000"/>
        <rFont val="宋体"/>
        <family val="1"/>
        <charset val="134"/>
      </rPr>
      <t xml:space="preserve"> </t>
    </r>
    <r>
      <rPr>
        <b/>
        <sz val="11"/>
        <color rgb="FF000000"/>
        <rFont val="Times New Roman"/>
        <family val="1"/>
      </rPr>
      <t>nm</t>
    </r>
    <phoneticPr fontId="1" type="noConversion"/>
  </si>
  <si>
    <r>
      <t>λ=330</t>
    </r>
    <r>
      <rPr>
        <b/>
        <sz val="11"/>
        <color rgb="FF000000"/>
        <rFont val="宋体"/>
        <family val="1"/>
        <charset val="134"/>
      </rPr>
      <t xml:space="preserve"> </t>
    </r>
    <r>
      <rPr>
        <b/>
        <sz val="11"/>
        <color rgb="FF000000"/>
        <rFont val="Times New Roman"/>
        <family val="1"/>
      </rPr>
      <t>nm</t>
    </r>
    <phoneticPr fontId="1" type="noConversion"/>
  </si>
  <si>
    <r>
      <t>λ=257</t>
    </r>
    <r>
      <rPr>
        <b/>
        <sz val="11"/>
        <color rgb="FF000000"/>
        <rFont val="宋体"/>
        <family val="1"/>
        <charset val="134"/>
      </rPr>
      <t xml:space="preserve"> </t>
    </r>
    <r>
      <rPr>
        <b/>
        <sz val="11"/>
        <color rgb="FF000000"/>
        <rFont val="Times New Roman"/>
        <family val="1"/>
      </rPr>
      <t>nm</t>
    </r>
    <phoneticPr fontId="1" type="noConversion"/>
  </si>
  <si>
    <r>
      <t>Theformula: strength= (D*20000)/(100</t>
    </r>
    <r>
      <rPr>
        <sz val="11"/>
        <color theme="1"/>
        <rFont val="Cambria Math"/>
        <family val="1"/>
      </rPr>
      <t>−</t>
    </r>
    <r>
      <rPr>
        <sz val="11"/>
        <color theme="1"/>
        <rFont val="等线"/>
        <family val="3"/>
        <charset val="134"/>
        <scheme val="minor"/>
      </rPr>
      <t>M); D represents the absorbance at 440 nm, 330 nm and 257 nm; 20000 represents the dilution factor of the extract; M represents the moisture content</t>
    </r>
    <phoneticPr fontId="1" type="noConversion"/>
  </si>
  <si>
    <t>Table S5 Effect of strong light treatment at the orange stigma stage on saffron quality</t>
    <phoneticPr fontId="1" type="noConversion"/>
  </si>
  <si>
    <t>White-1</t>
    <phoneticPr fontId="1" type="noConversion"/>
  </si>
  <si>
    <t>White-2</t>
    <phoneticPr fontId="1" type="noConversion"/>
  </si>
  <si>
    <t>White-3</t>
    <phoneticPr fontId="1" type="noConversion"/>
  </si>
  <si>
    <t>Orange-1</t>
    <phoneticPr fontId="1" type="noConversion"/>
  </si>
  <si>
    <t>Orange-2</t>
    <phoneticPr fontId="1" type="noConversion"/>
  </si>
  <si>
    <t>Orange-3</t>
    <phoneticPr fontId="1" type="noConversion"/>
  </si>
  <si>
    <t>Red-1</t>
    <phoneticPr fontId="1" type="noConversion"/>
  </si>
  <si>
    <t>Red-2</t>
    <phoneticPr fontId="1" type="noConversion"/>
  </si>
  <si>
    <t>Red-3</t>
    <phoneticPr fontId="1" type="noConversion"/>
  </si>
  <si>
    <t>White represents strong light treatment at the white stigma stage; Orange represents strong light treatment at the orange stigma stage; Red represents strong light treatment at the red stigma stage.</t>
  </si>
  <si>
    <t>White represents strong light treatment at the white stigma stage; Orange represents strong light treatment at the orange stigma stage; Red represents strong light treatment at the red stigma stage.</t>
    <phoneticPr fontId="1" type="noConversion"/>
  </si>
  <si>
    <r>
      <t>Calculated Concentration of Crocin</t>
    </r>
    <r>
      <rPr>
        <b/>
        <sz val="11"/>
        <color theme="1"/>
        <rFont val="等线"/>
        <family val="2"/>
      </rPr>
      <t>Ⅰ</t>
    </r>
    <r>
      <rPr>
        <b/>
        <sz val="11"/>
        <color theme="1"/>
        <rFont val="Times New Roman"/>
        <family val="1"/>
      </rPr>
      <t>(ng/mL)</t>
    </r>
    <phoneticPr fontId="1" type="noConversion"/>
  </si>
  <si>
    <r>
      <t>Content of Crocin</t>
    </r>
    <r>
      <rPr>
        <b/>
        <sz val="11"/>
        <color theme="1"/>
        <rFont val="等线"/>
        <family val="2"/>
      </rPr>
      <t>Ⅰ</t>
    </r>
    <r>
      <rPr>
        <b/>
        <sz val="11"/>
        <color theme="1"/>
        <rFont val="Times New Roman"/>
        <family val="1"/>
      </rPr>
      <t>(%)</t>
    </r>
    <phoneticPr fontId="1" type="noConversion"/>
  </si>
  <si>
    <r>
      <t>Calculated Concentration of Crocin</t>
    </r>
    <r>
      <rPr>
        <b/>
        <sz val="11"/>
        <color theme="1"/>
        <rFont val="等线"/>
        <family val="2"/>
      </rPr>
      <t>Ⅱ</t>
    </r>
    <r>
      <rPr>
        <b/>
        <sz val="11"/>
        <color theme="1"/>
        <rFont val="Times New Roman"/>
        <family val="1"/>
      </rPr>
      <t>(ng/mL)</t>
    </r>
    <phoneticPr fontId="1" type="noConversion"/>
  </si>
  <si>
    <r>
      <t>Content of Crocin</t>
    </r>
    <r>
      <rPr>
        <b/>
        <sz val="11"/>
        <color theme="1"/>
        <rFont val="等线"/>
        <family val="2"/>
      </rPr>
      <t>Ⅱ</t>
    </r>
    <r>
      <rPr>
        <b/>
        <sz val="11"/>
        <color theme="1"/>
        <rFont val="Times New Roman"/>
        <family val="1"/>
      </rPr>
      <t>(%)</t>
    </r>
    <phoneticPr fontId="1" type="noConversion"/>
  </si>
  <si>
    <t>Table S6 Effect of strong light treatment at different stages on the contents of crocin</t>
    <phoneticPr fontId="1" type="noConversion"/>
  </si>
  <si>
    <t>Table S4 Effect of strong light treatment at the orange stigma stage on the contents of crocin</t>
    <phoneticPr fontId="1" type="noConversion"/>
  </si>
  <si>
    <t>Table S7 Effect of strong light treatment at different stages on saffron quality</t>
    <phoneticPr fontId="1" type="noConversion"/>
  </si>
  <si>
    <t>White</t>
    <phoneticPr fontId="1" type="noConversion"/>
  </si>
  <si>
    <t>Orange</t>
    <phoneticPr fontId="1" type="noConversion"/>
  </si>
  <si>
    <t>Red</t>
    <phoneticPr fontId="1" type="noConversion"/>
  </si>
  <si>
    <t>The formula: Strength= (D*20000)/(100−M); D represents the absorbance at 440 nm, 330 nm and 257 nm; 20000 represents the dilution factor of the extract; M represents the moisture content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</si>
</sst>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00_ "/>
    <numFmt numFmtId="177" formatCode="0.000_ "/>
    <numFmt numFmtId="178" formatCode="0.0000000_ "/>
    <numFmt numFmtId="179" formatCode="0.000%"/>
  </numFmts>
  <fonts count="1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000000"/>
      <name val="Times New Roman"/>
      <family val="2"/>
    </font>
    <font>
      <b/>
      <sz val="11"/>
      <color rgb="FF000000"/>
      <name val="Times New Roman"/>
      <family val="1"/>
    </font>
    <font>
      <b/>
      <sz val="13"/>
      <color theme="1"/>
      <name val="Times New Roman"/>
      <family val="1"/>
    </font>
    <font>
      <b/>
      <sz val="13"/>
      <color theme="1"/>
      <name val="等线"/>
      <family val="2"/>
      <scheme val="minor"/>
    </font>
    <font>
      <b/>
      <i/>
      <sz val="13"/>
      <color theme="1"/>
      <name val="Times New Roman"/>
      <family val="1"/>
    </font>
    <font>
      <sz val="11"/>
      <color theme="1"/>
      <name val="等线"/>
      <family val="2"/>
      <scheme val="minor"/>
    </font>
    <font>
      <b/>
      <sz val="11"/>
      <color rgb="FF000000"/>
      <name val="宋体"/>
      <family val="1"/>
      <charset val="134"/>
    </font>
    <font>
      <sz val="11"/>
      <color theme="1"/>
      <name val="Cambria Math"/>
      <family val="1"/>
    </font>
    <font>
      <sz val="11"/>
      <color theme="1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b/>
      <sz val="11"/>
      <color theme="1"/>
      <name val="等线"/>
      <family val="2"/>
    </font>
    <font>
      <sz val="1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>
      <alignment vertical="center"/>
    </xf>
  </cellStyleXfs>
  <cellXfs count="65">
    <xf numFmtId="0" fontId="0" fillId="0" borderId="0" xfId="0"/>
    <xf numFmtId="49" fontId="2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0" fontId="5" fillId="0" borderId="0" xfId="0" applyFont="1"/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177" fontId="0" fillId="0" borderId="0" xfId="0" applyNumberFormat="1" applyAlignment="1">
      <alignment vertical="center"/>
    </xf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0" xfId="0" applyAlignment="1">
      <alignment horizontal="center" vertical="center"/>
    </xf>
    <xf numFmtId="10" fontId="0" fillId="0" borderId="0" xfId="1" applyNumberFormat="1" applyFont="1" applyBorder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0" fillId="0" borderId="9" xfId="0" applyBorder="1" applyAlignment="1">
      <alignment horizontal="center" vertical="center"/>
    </xf>
    <xf numFmtId="10" fontId="0" fillId="0" borderId="9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0" fontId="0" fillId="0" borderId="1" xfId="1" applyNumberFormat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2" fontId="0" fillId="0" borderId="0" xfId="0" applyNumberFormat="1"/>
    <xf numFmtId="177" fontId="0" fillId="0" borderId="0" xfId="0" applyNumberFormat="1"/>
    <xf numFmtId="178" fontId="0" fillId="0" borderId="0" xfId="0" applyNumberFormat="1"/>
    <xf numFmtId="177" fontId="0" fillId="0" borderId="9" xfId="0" applyNumberFormat="1" applyBorder="1"/>
    <xf numFmtId="178" fontId="0" fillId="0" borderId="9" xfId="0" applyNumberFormat="1" applyBorder="1"/>
    <xf numFmtId="2" fontId="0" fillId="0" borderId="1" xfId="0" applyNumberFormat="1" applyBorder="1"/>
    <xf numFmtId="177" fontId="0" fillId="0" borderId="1" xfId="0" applyNumberFormat="1" applyBorder="1"/>
    <xf numFmtId="178" fontId="0" fillId="0" borderId="1" xfId="0" applyNumberFormat="1" applyBorder="1"/>
    <xf numFmtId="179" fontId="0" fillId="0" borderId="0" xfId="1" applyNumberFormat="1" applyFont="1" applyAlignment="1">
      <alignment horizontal="center" vertical="center"/>
    </xf>
    <xf numFmtId="179" fontId="0" fillId="0" borderId="0" xfId="1" applyNumberFormat="1" applyFont="1" applyBorder="1" applyAlignment="1">
      <alignment horizontal="center" vertical="center"/>
    </xf>
    <xf numFmtId="179" fontId="0" fillId="0" borderId="9" xfId="1" applyNumberFormat="1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6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177" fontId="0" fillId="0" borderId="8" xfId="0" applyNumberFormat="1" applyBorder="1"/>
    <xf numFmtId="178" fontId="0" fillId="0" borderId="8" xfId="0" applyNumberFormat="1" applyBorder="1"/>
    <xf numFmtId="0" fontId="11" fillId="0" borderId="7" xfId="0" applyFont="1" applyBorder="1"/>
    <xf numFmtId="0" fontId="4" fillId="0" borderId="0" xfId="0" applyFont="1" applyAlignment="1">
      <alignment horizontal="left"/>
    </xf>
    <xf numFmtId="0" fontId="5" fillId="0" borderId="0" xfId="0" applyFont="1"/>
    <xf numFmtId="0" fontId="4" fillId="0" borderId="1" xfId="0" applyFont="1" applyBorder="1" applyAlignment="1">
      <alignment horizontal="left"/>
    </xf>
    <xf numFmtId="0" fontId="5" fillId="0" borderId="1" xfId="0" applyFont="1" applyBorder="1"/>
    <xf numFmtId="0" fontId="4" fillId="0" borderId="4" xfId="0" applyFont="1" applyBorder="1" applyAlignment="1">
      <alignment horizontal="left"/>
    </xf>
    <xf numFmtId="0" fontId="0" fillId="0" borderId="3" xfId="0" applyBorder="1"/>
    <xf numFmtId="0" fontId="0" fillId="0" borderId="5" xfId="0" applyBorder="1"/>
    <xf numFmtId="0" fontId="0" fillId="0" borderId="1" xfId="0" applyBorder="1"/>
    <xf numFmtId="0" fontId="0" fillId="0" borderId="0" xfId="0"/>
    <xf numFmtId="176" fontId="0" fillId="0" borderId="3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2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0" fillId="0" borderId="3" xfId="0" applyBorder="1" applyAlignment="1">
      <alignment horizontal="left" vertical="top" wrapText="1"/>
    </xf>
    <xf numFmtId="0" fontId="4" fillId="0" borderId="0" xfId="0" applyFont="1"/>
    <xf numFmtId="0" fontId="4" fillId="0" borderId="9" xfId="0" applyFont="1" applyBorder="1"/>
    <xf numFmtId="0" fontId="0" fillId="0" borderId="0" xfId="0" applyAlignment="1">
      <alignment wrapText="1"/>
    </xf>
    <xf numFmtId="176" fontId="0" fillId="0" borderId="8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2" fontId="0" fillId="0" borderId="0" xfId="0" applyNumberFormat="1"/>
    <xf numFmtId="176" fontId="0" fillId="0" borderId="0" xfId="0" applyNumberFormat="1"/>
    <xf numFmtId="0" fontId="0" fillId="0" borderId="9" xfId="0" applyBorder="1"/>
    <xf numFmtId="176" fontId="0" fillId="0" borderId="8" xfId="0" applyNumberFormat="1" applyBorder="1"/>
    <xf numFmtId="2" fontId="0" fillId="0" borderId="8" xfId="0" applyNumberFormat="1" applyBorder="1"/>
    <xf numFmtId="0" fontId="13" fillId="0" borderId="0" xfId="0" applyFont="1" applyAlignment="1">
      <alignment horizontal="center" vertical="center"/>
    </xf>
    <xf numFmtId="179" fontId="13" fillId="0" borderId="0" xfId="1" applyNumberFormat="1" applyFont="1" applyAlignment="1">
      <alignment horizontal="center" vertical="center"/>
    </xf>
    <xf numFmtId="10" fontId="13" fillId="0" borderId="0" xfId="0" applyNumberFormat="1" applyFont="1" applyAlignment="1">
      <alignment horizontal="center" vertical="center"/>
    </xf>
  </cellXfs>
  <cellStyles count="2">
    <cellStyle name="百分比" xfId="1" builtinId="5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"/>
  <sheetViews>
    <sheetView workbookViewId="0">
      <selection activeCell="J8" sqref="J8"/>
    </sheetView>
  </sheetViews>
  <sheetFormatPr defaultRowHeight="14" x14ac:dyDescent="0.3"/>
  <cols>
    <col min="1" max="1" width="15.08203125" customWidth="1"/>
    <col min="2" max="2" width="11.75" customWidth="1"/>
    <col min="3" max="3" width="15.08203125" customWidth="1"/>
    <col min="4" max="4" width="11.08203125" customWidth="1"/>
    <col min="5" max="5" width="16.33203125" customWidth="1"/>
    <col min="6" max="6" width="13.5" customWidth="1"/>
    <col min="7" max="7" width="11.25" customWidth="1"/>
    <col min="8" max="8" width="12.25" customWidth="1"/>
    <col min="9" max="9" width="12.58203125" customWidth="1"/>
    <col min="10" max="10" width="22" customWidth="1"/>
    <col min="11" max="11" width="22.08203125" customWidth="1"/>
    <col min="12" max="12" width="18" customWidth="1"/>
  </cols>
  <sheetData>
    <row r="1" spans="1:12" x14ac:dyDescent="0.3">
      <c r="A1" s="35" t="s">
        <v>85</v>
      </c>
      <c r="B1" s="35"/>
      <c r="C1" s="35"/>
      <c r="D1" s="35"/>
      <c r="E1" s="35"/>
      <c r="F1" s="35"/>
      <c r="G1" s="36"/>
      <c r="H1" s="36"/>
      <c r="I1" s="36"/>
      <c r="J1" s="36"/>
      <c r="K1" s="36"/>
      <c r="L1" s="36"/>
    </row>
    <row r="2" spans="1:12" ht="14.5" thickBot="1" x14ac:dyDescent="0.35">
      <c r="A2" s="37"/>
      <c r="B2" s="37"/>
      <c r="C2" s="37"/>
      <c r="D2" s="37"/>
      <c r="E2" s="37"/>
      <c r="F2" s="37"/>
      <c r="G2" s="38"/>
      <c r="H2" s="38"/>
      <c r="I2" s="38"/>
      <c r="J2" s="38"/>
      <c r="K2" s="38"/>
      <c r="L2" s="38"/>
    </row>
    <row r="3" spans="1:12" ht="14.5" thickBot="1" x14ac:dyDescent="0.35">
      <c r="A3" s="3" t="s">
        <v>0</v>
      </c>
      <c r="B3" s="3" t="s">
        <v>1</v>
      </c>
      <c r="C3" s="3" t="s">
        <v>52</v>
      </c>
      <c r="D3" s="3" t="s">
        <v>2</v>
      </c>
      <c r="E3" s="3" t="s">
        <v>3</v>
      </c>
      <c r="F3" s="3" t="s">
        <v>4</v>
      </c>
      <c r="G3" s="3" t="s">
        <v>53</v>
      </c>
      <c r="H3" s="3" t="s">
        <v>54</v>
      </c>
      <c r="I3" s="3" t="s">
        <v>55</v>
      </c>
      <c r="J3" s="3" t="s">
        <v>56</v>
      </c>
      <c r="K3" s="3" t="s">
        <v>57</v>
      </c>
      <c r="L3" s="3" t="s">
        <v>58</v>
      </c>
    </row>
    <row r="4" spans="1:12" x14ac:dyDescent="0.3">
      <c r="A4" s="1" t="s">
        <v>7</v>
      </c>
      <c r="B4" s="1" t="s">
        <v>8</v>
      </c>
      <c r="C4" s="1" t="s">
        <v>9</v>
      </c>
      <c r="D4" s="1" t="s">
        <v>5</v>
      </c>
      <c r="E4" s="1" t="s">
        <v>6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</row>
    <row r="5" spans="1:12" x14ac:dyDescent="0.3">
      <c r="A5" s="1" t="s">
        <v>17</v>
      </c>
      <c r="B5" s="1" t="s">
        <v>8</v>
      </c>
      <c r="C5" s="1" t="s">
        <v>18</v>
      </c>
      <c r="D5" s="1" t="s">
        <v>5</v>
      </c>
      <c r="E5" s="1" t="s">
        <v>6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</row>
    <row r="6" spans="1:12" ht="14.5" thickBot="1" x14ac:dyDescent="0.35">
      <c r="A6" s="2" t="s">
        <v>26</v>
      </c>
      <c r="B6" s="2" t="s">
        <v>8</v>
      </c>
      <c r="C6" s="2" t="s">
        <v>27</v>
      </c>
      <c r="D6" s="2" t="s">
        <v>5</v>
      </c>
      <c r="E6" s="2" t="s">
        <v>6</v>
      </c>
      <c r="F6" s="2" t="s">
        <v>28</v>
      </c>
      <c r="G6" s="2" t="s">
        <v>29</v>
      </c>
      <c r="H6" s="2" t="s">
        <v>30</v>
      </c>
      <c r="I6" s="2" t="s">
        <v>31</v>
      </c>
      <c r="J6" s="2" t="s">
        <v>32</v>
      </c>
      <c r="K6" s="2" t="s">
        <v>33</v>
      </c>
      <c r="L6" s="2" t="s">
        <v>34</v>
      </c>
    </row>
  </sheetData>
  <mergeCells count="1">
    <mergeCell ref="A1:L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815B3-495A-45C6-92CD-DBD0262336B7}">
  <dimension ref="A1:L12"/>
  <sheetViews>
    <sheetView workbookViewId="0">
      <selection activeCell="A3" sqref="A3:H3"/>
    </sheetView>
  </sheetViews>
  <sheetFormatPr defaultRowHeight="14" x14ac:dyDescent="0.3"/>
  <cols>
    <col min="1" max="1" width="14.83203125" customWidth="1"/>
    <col min="2" max="2" width="11.75" customWidth="1"/>
    <col min="3" max="3" width="15.08203125" customWidth="1"/>
    <col min="4" max="4" width="12.75" customWidth="1"/>
    <col min="5" max="5" width="13.83203125" customWidth="1"/>
    <col min="6" max="6" width="20" customWidth="1"/>
    <col min="7" max="7" width="19.33203125" customWidth="1"/>
    <col min="8" max="8" width="21.75" customWidth="1"/>
  </cols>
  <sheetData>
    <row r="1" spans="1:12" ht="15" customHeight="1" x14ac:dyDescent="0.35">
      <c r="A1" s="39" t="s">
        <v>86</v>
      </c>
      <c r="B1" s="40"/>
      <c r="C1" s="40"/>
      <c r="D1" s="40"/>
      <c r="E1" s="40"/>
      <c r="F1" s="40"/>
      <c r="G1" s="40"/>
      <c r="H1" s="40"/>
      <c r="I1" s="4"/>
      <c r="J1" s="4"/>
      <c r="K1" s="4"/>
      <c r="L1" s="4"/>
    </row>
    <row r="2" spans="1:12" ht="15" customHeight="1" thickBot="1" x14ac:dyDescent="0.4">
      <c r="A2" s="41"/>
      <c r="B2" s="42"/>
      <c r="C2" s="42"/>
      <c r="D2" s="42"/>
      <c r="E2" s="42"/>
      <c r="F2" s="42"/>
      <c r="G2" s="42"/>
      <c r="H2" s="42"/>
      <c r="I2" s="4"/>
      <c r="J2" s="4"/>
      <c r="K2" s="4"/>
      <c r="L2" s="4"/>
    </row>
    <row r="3" spans="1:12" ht="15" customHeight="1" thickBot="1" x14ac:dyDescent="0.35">
      <c r="A3" s="30" t="s">
        <v>41</v>
      </c>
      <c r="B3" s="31" t="s">
        <v>45</v>
      </c>
      <c r="C3" s="31" t="s">
        <v>46</v>
      </c>
      <c r="D3" s="31" t="s">
        <v>48</v>
      </c>
      <c r="E3" s="31" t="s">
        <v>47</v>
      </c>
      <c r="F3" s="31" t="s">
        <v>50</v>
      </c>
      <c r="G3" s="31" t="s">
        <v>51</v>
      </c>
      <c r="H3" s="31" t="s">
        <v>49</v>
      </c>
    </row>
    <row r="4" spans="1:12" x14ac:dyDescent="0.3">
      <c r="A4" s="5" t="s">
        <v>35</v>
      </c>
      <c r="B4" s="5">
        <v>3.7199999999999997E-2</v>
      </c>
      <c r="C4" s="5">
        <v>0.8</v>
      </c>
      <c r="D4" s="5">
        <v>2.004</v>
      </c>
      <c r="E4" s="5">
        <v>3.1070000000000002</v>
      </c>
      <c r="F4" s="5">
        <f>((12.72*E4-2.59*D4)*C4/B4/1000)</f>
        <v>0.73829419354838743</v>
      </c>
      <c r="G4" s="5">
        <f>((22.88*D4-4.67*E4)*C4/B4/1000)</f>
        <v>0.67401784946236565</v>
      </c>
      <c r="H4" s="5">
        <f>((20.29*D4+8.05*E4)*C4/B4/1000)</f>
        <v>1.4123120430107527</v>
      </c>
    </row>
    <row r="5" spans="1:12" x14ac:dyDescent="0.3">
      <c r="A5" s="5" t="s">
        <v>36</v>
      </c>
      <c r="B5" s="5">
        <v>3.1699999999999999E-2</v>
      </c>
      <c r="C5" s="5">
        <v>0.8</v>
      </c>
      <c r="D5" s="5">
        <v>1.6</v>
      </c>
      <c r="E5" s="5">
        <v>2.98</v>
      </c>
      <c r="F5" s="5">
        <f t="shared" ref="F5:F12" si="0">((12.72*E5-2.59*D5)*C5/B5/1000)</f>
        <v>0.85202776025236604</v>
      </c>
      <c r="G5" s="5">
        <f t="shared" ref="G5:G12" si="1">((22.88*D5-4.67*E5)*C5/B5/1000)</f>
        <v>0.5726536277602523</v>
      </c>
      <c r="H5" s="5">
        <f t="shared" ref="H5:H12" si="2">((20.29*D5+8.05*E5)*C5/B5/1000)</f>
        <v>1.4246813880126186</v>
      </c>
    </row>
    <row r="6" spans="1:12" x14ac:dyDescent="0.3">
      <c r="A6" s="5" t="s">
        <v>37</v>
      </c>
      <c r="B6" s="5">
        <v>3.85E-2</v>
      </c>
      <c r="C6" s="5">
        <v>0.8</v>
      </c>
      <c r="D6" s="5">
        <v>1.778</v>
      </c>
      <c r="E6" s="5">
        <v>3.05</v>
      </c>
      <c r="F6" s="5">
        <f t="shared" si="0"/>
        <v>0.71046192207792203</v>
      </c>
      <c r="G6" s="5">
        <f t="shared" si="1"/>
        <v>0.54934316883116885</v>
      </c>
      <c r="H6" s="5">
        <f t="shared" si="2"/>
        <v>1.2598050909090912</v>
      </c>
    </row>
    <row r="7" spans="1:12" x14ac:dyDescent="0.3">
      <c r="A7" s="5" t="s">
        <v>38</v>
      </c>
      <c r="B7" s="5">
        <v>4.0500000000000001E-2</v>
      </c>
      <c r="C7" s="5">
        <v>0.8</v>
      </c>
      <c r="D7" s="5">
        <v>1.7350000000000001</v>
      </c>
      <c r="E7" s="5">
        <v>3.0310000000000001</v>
      </c>
      <c r="F7" s="5">
        <f t="shared" si="0"/>
        <v>0.67280335802469138</v>
      </c>
      <c r="G7" s="5">
        <f t="shared" si="1"/>
        <v>0.50453392592592605</v>
      </c>
      <c r="H7" s="5">
        <f t="shared" si="2"/>
        <v>1.1773372839506175</v>
      </c>
    </row>
    <row r="8" spans="1:12" x14ac:dyDescent="0.3">
      <c r="A8" s="5" t="s">
        <v>39</v>
      </c>
      <c r="B8" s="6">
        <v>3.5999999999999997E-2</v>
      </c>
      <c r="C8" s="5">
        <v>0.8</v>
      </c>
      <c r="D8" s="5">
        <v>1.5189999999999999</v>
      </c>
      <c r="E8" s="5">
        <v>2.968</v>
      </c>
      <c r="F8" s="5">
        <f t="shared" si="0"/>
        <v>0.75152777777777791</v>
      </c>
      <c r="G8" s="5">
        <f t="shared" si="1"/>
        <v>0.46431466666666671</v>
      </c>
      <c r="H8" s="5">
        <f t="shared" si="2"/>
        <v>1.2158424444444444</v>
      </c>
    </row>
    <row r="9" spans="1:12" x14ac:dyDescent="0.3">
      <c r="A9" s="5" t="s">
        <v>40</v>
      </c>
      <c r="B9" s="5">
        <v>4.19E-2</v>
      </c>
      <c r="C9" s="5">
        <v>0.8</v>
      </c>
      <c r="D9" s="7">
        <v>1.67</v>
      </c>
      <c r="E9" s="5">
        <v>3.0169999999999999</v>
      </c>
      <c r="F9" s="5">
        <f t="shared" si="0"/>
        <v>0.65013727923627695</v>
      </c>
      <c r="G9" s="5">
        <f t="shared" si="1"/>
        <v>0.46052906921241038</v>
      </c>
      <c r="H9" s="5">
        <f t="shared" si="2"/>
        <v>1.1106663484486874</v>
      </c>
    </row>
    <row r="10" spans="1:12" x14ac:dyDescent="0.3">
      <c r="A10" s="5" t="s">
        <v>42</v>
      </c>
      <c r="B10" s="5">
        <v>4.0500000000000001E-2</v>
      </c>
      <c r="C10" s="5">
        <v>0.8</v>
      </c>
      <c r="D10" s="5">
        <v>1.306</v>
      </c>
      <c r="E10" s="5">
        <v>2.7810000000000001</v>
      </c>
      <c r="F10" s="5">
        <f t="shared" si="0"/>
        <v>0.6319363950617285</v>
      </c>
      <c r="G10" s="5">
        <f t="shared" si="1"/>
        <v>0.33370883950617286</v>
      </c>
      <c r="H10" s="5">
        <f t="shared" si="2"/>
        <v>0.96564523456790119</v>
      </c>
    </row>
    <row r="11" spans="1:12" x14ac:dyDescent="0.3">
      <c r="A11" s="5" t="s">
        <v>43</v>
      </c>
      <c r="B11" s="6">
        <v>3.7999999999999999E-2</v>
      </c>
      <c r="C11" s="5">
        <v>0.8</v>
      </c>
      <c r="D11" s="5">
        <v>1.647</v>
      </c>
      <c r="E11" s="5">
        <v>2.9969999999999999</v>
      </c>
      <c r="F11" s="5">
        <f t="shared" si="0"/>
        <v>0.71276021052631588</v>
      </c>
      <c r="G11" s="5">
        <f t="shared" si="1"/>
        <v>0.49868147368421062</v>
      </c>
      <c r="H11" s="5">
        <f t="shared" si="2"/>
        <v>1.2114416842105262</v>
      </c>
    </row>
    <row r="12" spans="1:12" ht="14.5" thickBot="1" x14ac:dyDescent="0.35">
      <c r="A12" s="9" t="s">
        <v>44</v>
      </c>
      <c r="B12" s="9">
        <v>4.1200000000000001E-2</v>
      </c>
      <c r="C12" s="9">
        <v>0.8</v>
      </c>
      <c r="D12" s="9">
        <v>1.8109999999999999</v>
      </c>
      <c r="E12" s="9">
        <v>3.0150000000000001</v>
      </c>
      <c r="F12" s="9">
        <f t="shared" si="0"/>
        <v>0.65359825242718461</v>
      </c>
      <c r="G12" s="9">
        <f t="shared" si="1"/>
        <v>0.53117728155339805</v>
      </c>
      <c r="H12" s="9">
        <f t="shared" si="2"/>
        <v>1.1847755339805826</v>
      </c>
    </row>
  </sheetData>
  <mergeCells count="1">
    <mergeCell ref="A1:H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88728-C062-4B69-B369-1A09E16A7828}">
  <dimension ref="A1:L8"/>
  <sheetViews>
    <sheetView workbookViewId="0">
      <selection activeCell="A8" sqref="A8"/>
    </sheetView>
  </sheetViews>
  <sheetFormatPr defaultRowHeight="14" x14ac:dyDescent="0.3"/>
  <cols>
    <col min="1" max="1" width="17.83203125" customWidth="1"/>
    <col min="2" max="2" width="16.83203125" customWidth="1"/>
    <col min="3" max="3" width="19.25" customWidth="1"/>
    <col min="4" max="4" width="17.25" customWidth="1"/>
    <col min="5" max="5" width="17" customWidth="1"/>
    <col min="6" max="6" width="16.58203125" customWidth="1"/>
    <col min="7" max="7" width="19.33203125" customWidth="1"/>
    <col min="8" max="8" width="15.58203125" customWidth="1"/>
    <col min="9" max="9" width="14.58203125" customWidth="1"/>
    <col min="10" max="10" width="16" customWidth="1"/>
    <col min="11" max="11" width="13.08203125" customWidth="1"/>
    <col min="12" max="12" width="12.33203125" customWidth="1"/>
  </cols>
  <sheetData>
    <row r="1" spans="1:12" x14ac:dyDescent="0.3">
      <c r="A1" s="35" t="s">
        <v>87</v>
      </c>
      <c r="B1" s="35"/>
      <c r="C1" s="35"/>
      <c r="D1" s="35"/>
      <c r="E1" s="35"/>
      <c r="F1" s="35"/>
      <c r="G1" s="36"/>
      <c r="H1" s="36"/>
      <c r="I1" s="36"/>
      <c r="J1" s="36"/>
      <c r="K1" s="36"/>
      <c r="L1" s="36"/>
    </row>
    <row r="2" spans="1:12" ht="14.5" thickBot="1" x14ac:dyDescent="0.35">
      <c r="A2" s="37"/>
      <c r="B2" s="37"/>
      <c r="C2" s="37"/>
      <c r="D2" s="37"/>
      <c r="E2" s="37"/>
      <c r="F2" s="37"/>
      <c r="G2" s="38"/>
      <c r="H2" s="38"/>
      <c r="I2" s="38"/>
      <c r="J2" s="38"/>
      <c r="K2" s="38"/>
      <c r="L2" s="38"/>
    </row>
    <row r="3" spans="1:12" ht="14.5" thickBot="1" x14ac:dyDescent="0.35">
      <c r="A3" s="3" t="s">
        <v>0</v>
      </c>
      <c r="B3" s="3" t="s">
        <v>1</v>
      </c>
      <c r="C3" s="3" t="s">
        <v>52</v>
      </c>
      <c r="D3" s="3" t="s">
        <v>2</v>
      </c>
      <c r="E3" s="3" t="s">
        <v>3</v>
      </c>
      <c r="F3" s="3" t="s">
        <v>4</v>
      </c>
      <c r="G3" s="3" t="s">
        <v>77</v>
      </c>
      <c r="H3" s="3" t="s">
        <v>78</v>
      </c>
      <c r="I3" s="3" t="s">
        <v>79</v>
      </c>
      <c r="J3" s="3" t="s">
        <v>80</v>
      </c>
      <c r="K3" s="3" t="s">
        <v>81</v>
      </c>
      <c r="L3" s="3" t="s">
        <v>82</v>
      </c>
    </row>
    <row r="4" spans="1:12" x14ac:dyDescent="0.3">
      <c r="A4" s="1" t="s">
        <v>7</v>
      </c>
      <c r="B4" s="1" t="s">
        <v>8</v>
      </c>
      <c r="C4" s="1" t="s">
        <v>9</v>
      </c>
      <c r="D4" s="1" t="s">
        <v>5</v>
      </c>
      <c r="E4" s="1" t="s">
        <v>6</v>
      </c>
      <c r="F4" s="1" t="s">
        <v>10</v>
      </c>
      <c r="G4" s="1" t="s">
        <v>59</v>
      </c>
      <c r="H4" s="1" t="s">
        <v>60</v>
      </c>
      <c r="I4" s="1" t="s">
        <v>61</v>
      </c>
      <c r="J4" s="1" t="s">
        <v>62</v>
      </c>
      <c r="K4" s="1" t="s">
        <v>63</v>
      </c>
      <c r="L4" s="1" t="s">
        <v>64</v>
      </c>
    </row>
    <row r="5" spans="1:12" x14ac:dyDescent="0.3">
      <c r="A5" s="1" t="s">
        <v>83</v>
      </c>
      <c r="B5" s="1" t="s">
        <v>8</v>
      </c>
      <c r="C5" s="1" t="s">
        <v>18</v>
      </c>
      <c r="D5" s="1" t="s">
        <v>5</v>
      </c>
      <c r="E5" s="1" t="s">
        <v>6</v>
      </c>
      <c r="F5" s="1" t="s">
        <v>19</v>
      </c>
      <c r="G5" s="1" t="s">
        <v>65</v>
      </c>
      <c r="H5" s="1" t="s">
        <v>66</v>
      </c>
      <c r="I5" s="1" t="s">
        <v>67</v>
      </c>
      <c r="J5" s="1" t="s">
        <v>68</v>
      </c>
      <c r="K5" s="1" t="s">
        <v>69</v>
      </c>
      <c r="L5" s="1" t="s">
        <v>70</v>
      </c>
    </row>
    <row r="6" spans="1:12" ht="14.5" thickBot="1" x14ac:dyDescent="0.35">
      <c r="A6" s="2" t="s">
        <v>84</v>
      </c>
      <c r="B6" s="2" t="s">
        <v>8</v>
      </c>
      <c r="C6" s="2" t="s">
        <v>27</v>
      </c>
      <c r="D6" s="2" t="s">
        <v>5</v>
      </c>
      <c r="E6" s="2" t="s">
        <v>6</v>
      </c>
      <c r="F6" s="2" t="s">
        <v>28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75</v>
      </c>
      <c r="L6" s="2" t="s">
        <v>76</v>
      </c>
    </row>
    <row r="8" spans="1:12" x14ac:dyDescent="0.3">
      <c r="A8" s="1" t="s">
        <v>101</v>
      </c>
    </row>
  </sheetData>
  <mergeCells count="1">
    <mergeCell ref="A1:L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4C5A2-48C5-4CF9-8622-CD322D24B7D0}">
  <dimension ref="A1:I16"/>
  <sheetViews>
    <sheetView workbookViewId="0">
      <selection activeCell="D14" sqref="D14"/>
    </sheetView>
  </sheetViews>
  <sheetFormatPr defaultRowHeight="14" x14ac:dyDescent="0.3"/>
  <cols>
    <col min="1" max="1" width="10.08203125" customWidth="1"/>
    <col min="2" max="2" width="11.58203125" customWidth="1"/>
    <col min="3" max="3" width="14.08203125" customWidth="1"/>
    <col min="4" max="4" width="14.4140625" customWidth="1"/>
    <col min="5" max="5" width="19.58203125" customWidth="1"/>
    <col min="6" max="6" width="16.75" customWidth="1"/>
    <col min="7" max="7" width="14.9140625" customWidth="1"/>
    <col min="8" max="8" width="16.1640625" customWidth="1"/>
    <col min="9" max="9" width="14.1640625" customWidth="1"/>
  </cols>
  <sheetData>
    <row r="1" spans="1:9" x14ac:dyDescent="0.3">
      <c r="A1" s="35" t="s">
        <v>134</v>
      </c>
      <c r="B1" s="43"/>
      <c r="C1" s="43"/>
      <c r="D1" s="43"/>
      <c r="E1" s="43"/>
      <c r="F1" s="43"/>
      <c r="G1" s="43"/>
      <c r="H1" s="43"/>
      <c r="I1" s="43"/>
    </row>
    <row r="2" spans="1:9" ht="14.5" thickBot="1" x14ac:dyDescent="0.35">
      <c r="A2" s="42"/>
      <c r="B2" s="42"/>
      <c r="C2" s="42"/>
      <c r="D2" s="42"/>
      <c r="E2" s="42"/>
      <c r="F2" s="42"/>
      <c r="G2" s="42"/>
      <c r="H2" s="42"/>
      <c r="I2" s="42"/>
    </row>
    <row r="3" spans="1:9" ht="14.5" thickBot="1" x14ac:dyDescent="0.35">
      <c r="A3" s="3" t="s">
        <v>88</v>
      </c>
      <c r="B3" s="3" t="s">
        <v>45</v>
      </c>
      <c r="C3" s="3" t="s">
        <v>46</v>
      </c>
      <c r="D3" s="3" t="s">
        <v>89</v>
      </c>
      <c r="E3" s="3" t="s">
        <v>90</v>
      </c>
      <c r="F3" s="3" t="s">
        <v>91</v>
      </c>
      <c r="G3" s="3" t="s">
        <v>92</v>
      </c>
      <c r="H3" s="3" t="s">
        <v>93</v>
      </c>
      <c r="I3" s="3" t="s">
        <v>94</v>
      </c>
    </row>
    <row r="4" spans="1:9" x14ac:dyDescent="0.3">
      <c r="A4" t="s">
        <v>95</v>
      </c>
      <c r="B4" s="44">
        <v>5.0000000000000001E-3</v>
      </c>
      <c r="C4" s="48">
        <v>25</v>
      </c>
      <c r="D4" s="10">
        <v>30</v>
      </c>
      <c r="E4" s="10">
        <v>556</v>
      </c>
      <c r="F4" s="11">
        <f>((25*E4)/(5*1000000))*30</f>
        <v>8.3400000000000002E-2</v>
      </c>
      <c r="G4" s="10">
        <v>684</v>
      </c>
      <c r="H4" s="11">
        <f>((25*G4)/(5*1000000))*30</f>
        <v>0.1026</v>
      </c>
      <c r="I4" s="12">
        <f>F4+H4</f>
        <v>0.186</v>
      </c>
    </row>
    <row r="5" spans="1:9" x14ac:dyDescent="0.3">
      <c r="A5" t="s">
        <v>96</v>
      </c>
      <c r="B5" s="45"/>
      <c r="C5" s="45"/>
      <c r="D5" s="10">
        <v>30</v>
      </c>
      <c r="E5" s="10">
        <v>554</v>
      </c>
      <c r="F5" s="11">
        <f t="shared" ref="F5:F6" si="0">((25*E5)/(5*1000000))*30</f>
        <v>8.3099999999999993E-2</v>
      </c>
      <c r="G5" s="10">
        <v>670</v>
      </c>
      <c r="H5" s="11">
        <f t="shared" ref="H5:H6" si="1">((25*G5)/(5*1000000))*30</f>
        <v>0.10050000000000001</v>
      </c>
      <c r="I5" s="12">
        <f t="shared" ref="I5:I9" si="2">F5+H5</f>
        <v>0.18359999999999999</v>
      </c>
    </row>
    <row r="6" spans="1:9" x14ac:dyDescent="0.3">
      <c r="A6" t="s">
        <v>97</v>
      </c>
      <c r="B6" s="45"/>
      <c r="C6" s="45"/>
      <c r="D6" s="10">
        <v>30</v>
      </c>
      <c r="E6" s="10">
        <v>549</v>
      </c>
      <c r="F6" s="11">
        <f t="shared" si="0"/>
        <v>8.2350000000000007E-2</v>
      </c>
      <c r="G6" s="10">
        <v>703</v>
      </c>
      <c r="H6" s="11">
        <f t="shared" si="1"/>
        <v>0.10545</v>
      </c>
      <c r="I6" s="12">
        <f t="shared" si="2"/>
        <v>0.18780000000000002</v>
      </c>
    </row>
    <row r="7" spans="1:9" x14ac:dyDescent="0.3">
      <c r="A7" t="s">
        <v>98</v>
      </c>
      <c r="B7" s="46">
        <v>4.8999999999999998E-3</v>
      </c>
      <c r="C7" s="45">
        <v>25</v>
      </c>
      <c r="D7" s="10">
        <v>30</v>
      </c>
      <c r="E7" s="10">
        <v>417</v>
      </c>
      <c r="F7" s="11">
        <f>((25*E7)/(4.9*1000000))*30</f>
        <v>6.3826530612244886E-2</v>
      </c>
      <c r="G7" s="10">
        <v>514</v>
      </c>
      <c r="H7" s="11">
        <f>((25*G7)/(4.9*1000000))*30</f>
        <v>7.8673469387755102E-2</v>
      </c>
      <c r="I7" s="12">
        <f t="shared" si="2"/>
        <v>0.14249999999999999</v>
      </c>
    </row>
    <row r="8" spans="1:9" x14ac:dyDescent="0.3">
      <c r="A8" t="s">
        <v>99</v>
      </c>
      <c r="B8" s="45"/>
      <c r="C8" s="45"/>
      <c r="D8" s="10">
        <v>30</v>
      </c>
      <c r="E8" s="10">
        <v>419</v>
      </c>
      <c r="F8" s="11">
        <f t="shared" ref="F8:F9" si="3">((25*E8)/(4.9*1000000))*30</f>
        <v>6.4132653061224482E-2</v>
      </c>
      <c r="G8" s="10">
        <v>535</v>
      </c>
      <c r="H8" s="11">
        <f t="shared" ref="H8:H9" si="4">((25*G8)/(4.9*1000000))*30</f>
        <v>8.1887755102040827E-2</v>
      </c>
      <c r="I8" s="12">
        <f t="shared" si="2"/>
        <v>0.14602040816326531</v>
      </c>
    </row>
    <row r="9" spans="1:9" ht="14.5" thickBot="1" x14ac:dyDescent="0.35">
      <c r="A9" s="8" t="s">
        <v>100</v>
      </c>
      <c r="B9" s="47"/>
      <c r="C9" s="47"/>
      <c r="D9" s="15">
        <v>30</v>
      </c>
      <c r="E9" s="15">
        <v>383</v>
      </c>
      <c r="F9" s="16">
        <f t="shared" si="3"/>
        <v>5.8622448979591839E-2</v>
      </c>
      <c r="G9" s="15">
        <v>468</v>
      </c>
      <c r="H9" s="16">
        <f t="shared" si="4"/>
        <v>7.1632653061224488E-2</v>
      </c>
      <c r="I9" s="17">
        <f t="shared" si="2"/>
        <v>0.13025510204081633</v>
      </c>
    </row>
    <row r="11" spans="1:9" x14ac:dyDescent="0.3">
      <c r="A11" s="49" t="s">
        <v>101</v>
      </c>
      <c r="B11" s="50"/>
    </row>
    <row r="16" spans="1:9" x14ac:dyDescent="0.3">
      <c r="D16" s="1"/>
    </row>
  </sheetData>
  <mergeCells count="6">
    <mergeCell ref="A11:B11"/>
    <mergeCell ref="A1:I2"/>
    <mergeCell ref="B4:B6"/>
    <mergeCell ref="B7:B9"/>
    <mergeCell ref="C4:C6"/>
    <mergeCell ref="C7:C9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33B1F-9D6D-4898-9858-A2D2B54997E3}">
  <dimension ref="A1:J13"/>
  <sheetViews>
    <sheetView workbookViewId="0">
      <selection activeCell="D16" sqref="D16"/>
    </sheetView>
  </sheetViews>
  <sheetFormatPr defaultRowHeight="14" x14ac:dyDescent="0.3"/>
  <cols>
    <col min="2" max="2" width="13.9140625" customWidth="1"/>
    <col min="3" max="3" width="14.25" customWidth="1"/>
    <col min="4" max="4" width="18.58203125" customWidth="1"/>
    <col min="8" max="8" width="16.25" customWidth="1"/>
    <col min="9" max="9" width="15.6640625" customWidth="1"/>
    <col min="10" max="10" width="13.4140625" customWidth="1"/>
  </cols>
  <sheetData>
    <row r="1" spans="1:10" x14ac:dyDescent="0.3">
      <c r="A1" s="35" t="s">
        <v>117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ht="14.5" thickBot="1" x14ac:dyDescent="0.35">
      <c r="A2" s="42"/>
      <c r="B2" s="42"/>
      <c r="C2" s="42"/>
      <c r="D2" s="42"/>
      <c r="E2" s="42"/>
      <c r="F2" s="42"/>
      <c r="G2" s="42"/>
      <c r="H2" s="42"/>
      <c r="I2" s="42"/>
      <c r="J2" s="42"/>
    </row>
    <row r="3" spans="1:10" ht="15" thickBot="1" x14ac:dyDescent="0.35">
      <c r="A3" s="3" t="s">
        <v>88</v>
      </c>
      <c r="B3" s="3" t="s">
        <v>110</v>
      </c>
      <c r="C3" s="3" t="s">
        <v>111</v>
      </c>
      <c r="D3" s="3" t="s">
        <v>112</v>
      </c>
      <c r="E3" s="3" t="s">
        <v>113</v>
      </c>
      <c r="F3" s="3" t="s">
        <v>114</v>
      </c>
      <c r="G3" s="3" t="s">
        <v>115</v>
      </c>
      <c r="H3" s="3" t="s">
        <v>105</v>
      </c>
      <c r="I3" s="3" t="s">
        <v>106</v>
      </c>
      <c r="J3" s="3" t="s">
        <v>107</v>
      </c>
    </row>
    <row r="4" spans="1:10" x14ac:dyDescent="0.3">
      <c r="A4" s="48" t="s">
        <v>108</v>
      </c>
      <c r="B4">
        <v>0.91269999999999996</v>
      </c>
      <c r="C4">
        <v>0.24369999999999997</v>
      </c>
      <c r="D4" s="18">
        <v>73.299002958255727</v>
      </c>
      <c r="E4" s="19">
        <v>0.84899999999999998</v>
      </c>
      <c r="F4" s="19">
        <v>0.104</v>
      </c>
      <c r="G4" s="19">
        <v>0.42199999999999999</v>
      </c>
      <c r="H4" s="20">
        <f>(E4*20000)/(100-73.3)</f>
        <v>635.95505617977517</v>
      </c>
      <c r="I4" s="20">
        <f t="shared" ref="I4:J6" si="0">(F4*20000)/(100-73.3)</f>
        <v>77.902621722846433</v>
      </c>
      <c r="J4" s="20">
        <f t="shared" si="0"/>
        <v>316.10486891385767</v>
      </c>
    </row>
    <row r="5" spans="1:10" x14ac:dyDescent="0.3">
      <c r="A5" s="45"/>
      <c r="D5" s="18"/>
      <c r="E5" s="19">
        <v>0.84199999999999997</v>
      </c>
      <c r="F5" s="19">
        <v>0.106</v>
      </c>
      <c r="G5" s="19">
        <v>0.41899999999999998</v>
      </c>
      <c r="H5" s="20">
        <f>(E5*20000)/(100-73.3)</f>
        <v>630.71161048689135</v>
      </c>
      <c r="I5" s="20">
        <f t="shared" si="0"/>
        <v>79.400749063670403</v>
      </c>
      <c r="J5" s="20">
        <f t="shared" si="0"/>
        <v>313.85767790262167</v>
      </c>
    </row>
    <row r="6" spans="1:10" x14ac:dyDescent="0.3">
      <c r="A6" s="45"/>
      <c r="D6" s="18"/>
      <c r="E6" s="19">
        <v>0.83499999999999996</v>
      </c>
      <c r="F6" s="19">
        <v>9.9000000000000005E-2</v>
      </c>
      <c r="G6" s="19">
        <v>0.41099999999999998</v>
      </c>
      <c r="H6" s="20">
        <f>(E6*20000)/(100-73.3)</f>
        <v>625.46816479400741</v>
      </c>
      <c r="I6" s="20">
        <f t="shared" si="0"/>
        <v>74.157303370786508</v>
      </c>
      <c r="J6" s="20">
        <f t="shared" si="0"/>
        <v>307.86516853932579</v>
      </c>
    </row>
    <row r="7" spans="1:10" x14ac:dyDescent="0.3">
      <c r="A7" s="45" t="s">
        <v>109</v>
      </c>
      <c r="B7">
        <v>0.5161</v>
      </c>
      <c r="C7">
        <v>0.15169999999999995</v>
      </c>
      <c r="D7" s="18">
        <v>70.606471614028294</v>
      </c>
      <c r="E7" s="19">
        <v>0.65400000000000003</v>
      </c>
      <c r="F7" s="19">
        <v>0.13</v>
      </c>
      <c r="G7" s="19">
        <v>0.41599999999999998</v>
      </c>
      <c r="H7" s="20">
        <f>(E7*20000)/(100-70.61)</f>
        <v>445.04933650901665</v>
      </c>
      <c r="I7" s="20">
        <f t="shared" ref="I7:J9" si="1">(F7*20000)/(100-70.61)</f>
        <v>88.465464443688333</v>
      </c>
      <c r="J7" s="20">
        <f t="shared" si="1"/>
        <v>283.08948621980267</v>
      </c>
    </row>
    <row r="8" spans="1:10" x14ac:dyDescent="0.3">
      <c r="A8" s="45"/>
      <c r="D8" s="18"/>
      <c r="E8" s="19">
        <v>0.64800000000000002</v>
      </c>
      <c r="F8" s="19">
        <v>0.128</v>
      </c>
      <c r="G8" s="19">
        <v>0.41299999999999998</v>
      </c>
      <c r="H8" s="20">
        <f>(E8*20000)/(100-70.61)</f>
        <v>440.96631507315414</v>
      </c>
      <c r="I8" s="20">
        <f t="shared" si="1"/>
        <v>87.104457298400817</v>
      </c>
      <c r="J8" s="20">
        <f t="shared" si="1"/>
        <v>281.04797550187141</v>
      </c>
    </row>
    <row r="9" spans="1:10" ht="14.5" thickBot="1" x14ac:dyDescent="0.35">
      <c r="A9" s="47"/>
      <c r="B9" s="8"/>
      <c r="C9" s="8"/>
      <c r="D9" s="23"/>
      <c r="E9" s="24">
        <v>0.65400000000000003</v>
      </c>
      <c r="F9" s="24">
        <v>0.13200000000000001</v>
      </c>
      <c r="G9" s="24">
        <v>0.41799999999999998</v>
      </c>
      <c r="H9" s="25">
        <f>(E9*20000)/(100-70.61)</f>
        <v>445.04933650901665</v>
      </c>
      <c r="I9" s="25">
        <f t="shared" si="1"/>
        <v>89.826471588975835</v>
      </c>
      <c r="J9" s="25">
        <f t="shared" si="1"/>
        <v>284.45049336509015</v>
      </c>
    </row>
    <row r="10" spans="1:10" x14ac:dyDescent="0.3">
      <c r="A10" s="51" t="s">
        <v>116</v>
      </c>
      <c r="B10" s="51"/>
      <c r="C10" s="51"/>
      <c r="D10" s="51"/>
      <c r="E10" s="51"/>
      <c r="F10" s="51"/>
      <c r="G10" s="51"/>
      <c r="H10" s="51"/>
      <c r="I10" s="51"/>
      <c r="J10" s="51"/>
    </row>
    <row r="11" spans="1:10" x14ac:dyDescent="0.3">
      <c r="A11" s="49"/>
      <c r="B11" s="50"/>
    </row>
    <row r="12" spans="1:10" x14ac:dyDescent="0.3">
      <c r="A12" t="s">
        <v>139</v>
      </c>
    </row>
    <row r="13" spans="1:10" x14ac:dyDescent="0.3">
      <c r="A13" s="49" t="s">
        <v>101</v>
      </c>
      <c r="B13" s="50"/>
    </row>
  </sheetData>
  <mergeCells count="6">
    <mergeCell ref="A1:J2"/>
    <mergeCell ref="A11:B11"/>
    <mergeCell ref="A10:J10"/>
    <mergeCell ref="A13:B13"/>
    <mergeCell ref="A4:A6"/>
    <mergeCell ref="A7:A9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DAB4D-7065-4F2C-A7E8-6986488EB9A0}">
  <dimension ref="A1:I19"/>
  <sheetViews>
    <sheetView tabSelected="1" workbookViewId="0">
      <selection activeCell="D7" sqref="D7"/>
    </sheetView>
  </sheetViews>
  <sheetFormatPr defaultRowHeight="14" x14ac:dyDescent="0.3"/>
  <cols>
    <col min="1" max="1" width="12.6640625" customWidth="1"/>
    <col min="2" max="2" width="15.08203125" customWidth="1"/>
    <col min="3" max="3" width="14.9140625" customWidth="1"/>
    <col min="4" max="4" width="13.83203125" customWidth="1"/>
    <col min="5" max="6" width="14.25" customWidth="1"/>
    <col min="7" max="7" width="13.83203125" customWidth="1"/>
    <col min="8" max="8" width="14" customWidth="1"/>
    <col min="9" max="9" width="13.6640625" customWidth="1"/>
  </cols>
  <sheetData>
    <row r="1" spans="1:9" x14ac:dyDescent="0.3">
      <c r="A1" s="52" t="s">
        <v>133</v>
      </c>
      <c r="B1" s="52"/>
      <c r="C1" s="52"/>
      <c r="D1" s="52"/>
      <c r="E1" s="52"/>
      <c r="F1" s="52"/>
      <c r="G1" s="52"/>
      <c r="H1" s="52"/>
      <c r="I1" s="52"/>
    </row>
    <row r="2" spans="1:9" x14ac:dyDescent="0.3">
      <c r="A2" s="53"/>
      <c r="B2" s="53"/>
      <c r="C2" s="53"/>
      <c r="D2" s="53"/>
      <c r="E2" s="53"/>
      <c r="F2" s="53"/>
      <c r="G2" s="53"/>
      <c r="H2" s="53"/>
      <c r="I2" s="53"/>
    </row>
    <row r="3" spans="1:9" x14ac:dyDescent="0.3">
      <c r="A3" s="29" t="s">
        <v>88</v>
      </c>
      <c r="B3" s="29" t="s">
        <v>45</v>
      </c>
      <c r="C3" s="29" t="s">
        <v>46</v>
      </c>
      <c r="D3" s="29" t="s">
        <v>89</v>
      </c>
      <c r="E3" s="29" t="s">
        <v>129</v>
      </c>
      <c r="F3" s="29" t="s">
        <v>130</v>
      </c>
      <c r="G3" s="29" t="s">
        <v>131</v>
      </c>
      <c r="H3" s="29" t="s">
        <v>132</v>
      </c>
      <c r="I3" s="29" t="s">
        <v>94</v>
      </c>
    </row>
    <row r="4" spans="1:9" x14ac:dyDescent="0.3">
      <c r="A4" s="10" t="s">
        <v>95</v>
      </c>
      <c r="B4" s="55">
        <v>5.1000000000000004E-3</v>
      </c>
      <c r="C4" s="10">
        <v>25</v>
      </c>
      <c r="D4" s="10">
        <v>30</v>
      </c>
      <c r="E4" s="10">
        <v>319</v>
      </c>
      <c r="F4" s="26">
        <f>((25*E4)/(5.1*1000000))*30</f>
        <v>4.6911764705882347E-2</v>
      </c>
      <c r="G4" s="10">
        <v>308</v>
      </c>
      <c r="H4" s="26">
        <f>((25*G4)/(5.1*1000000))*30</f>
        <v>4.5294117647058825E-2</v>
      </c>
      <c r="I4" s="12">
        <f>F4+H4</f>
        <v>9.2205882352941165E-2</v>
      </c>
    </row>
    <row r="5" spans="1:9" x14ac:dyDescent="0.3">
      <c r="A5" s="10" t="s">
        <v>96</v>
      </c>
      <c r="B5" s="45"/>
      <c r="C5" s="10"/>
      <c r="D5" s="10">
        <v>30</v>
      </c>
      <c r="E5" s="10">
        <v>322</v>
      </c>
      <c r="F5" s="26">
        <f t="shared" ref="F5:F12" si="0">((25*E5)/(5.1*1000000))*30</f>
        <v>4.7352941176470584E-2</v>
      </c>
      <c r="G5" s="10">
        <v>263</v>
      </c>
      <c r="H5" s="26">
        <f t="shared" ref="H5:H6" si="1">((25*G5)/(5.1*1000000))*30</f>
        <v>3.8676470588235298E-2</v>
      </c>
      <c r="I5" s="12">
        <f t="shared" ref="I5:I15" si="2">F5+H5</f>
        <v>8.6029411764705882E-2</v>
      </c>
    </row>
    <row r="6" spans="1:9" x14ac:dyDescent="0.3">
      <c r="A6" s="10" t="s">
        <v>97</v>
      </c>
      <c r="B6" s="45"/>
      <c r="C6" s="10"/>
      <c r="D6" s="10">
        <v>30</v>
      </c>
      <c r="E6" s="10">
        <v>308</v>
      </c>
      <c r="F6" s="26">
        <f t="shared" si="0"/>
        <v>4.5294117647058825E-2</v>
      </c>
      <c r="G6" s="10">
        <v>276</v>
      </c>
      <c r="H6" s="26">
        <f t="shared" si="1"/>
        <v>4.0588235294117647E-2</v>
      </c>
      <c r="I6" s="12">
        <f t="shared" si="2"/>
        <v>8.5882352941176465E-2</v>
      </c>
    </row>
    <row r="7" spans="1:9" x14ac:dyDescent="0.3">
      <c r="A7" s="10" t="s">
        <v>118</v>
      </c>
      <c r="B7" s="46">
        <v>4.8999999999999998E-3</v>
      </c>
      <c r="C7" s="10">
        <v>25</v>
      </c>
      <c r="D7" s="10">
        <v>30</v>
      </c>
      <c r="E7" s="10">
        <v>317</v>
      </c>
      <c r="F7" s="26">
        <f>((25*E7)/(4.9*1000000))*30</f>
        <v>4.8520408163265305E-2</v>
      </c>
      <c r="G7" s="10">
        <v>328</v>
      </c>
      <c r="H7" s="26">
        <f>((25*G7)/(4.9*1000000))*30</f>
        <v>5.020408163265306E-2</v>
      </c>
      <c r="I7" s="12">
        <f t="shared" si="2"/>
        <v>9.8724489795918358E-2</v>
      </c>
    </row>
    <row r="8" spans="1:9" x14ac:dyDescent="0.3">
      <c r="A8" s="10" t="s">
        <v>119</v>
      </c>
      <c r="B8" s="45"/>
      <c r="C8" s="10"/>
      <c r="D8" s="10">
        <v>30</v>
      </c>
      <c r="E8" s="10">
        <v>332</v>
      </c>
      <c r="F8" s="26">
        <f t="shared" ref="F8:F9" si="3">((25*E8)/(4.9*1000000))*30</f>
        <v>5.0816326530612244E-2</v>
      </c>
      <c r="G8" s="10">
        <v>342</v>
      </c>
      <c r="H8" s="26">
        <f t="shared" ref="H8:H9" si="4">((25*G8)/(4.9*1000000))*30</f>
        <v>5.2346938775510207E-2</v>
      </c>
      <c r="I8" s="12">
        <f t="shared" si="2"/>
        <v>0.10316326530612245</v>
      </c>
    </row>
    <row r="9" spans="1:9" x14ac:dyDescent="0.3">
      <c r="A9" s="10" t="s">
        <v>120</v>
      </c>
      <c r="B9" s="45"/>
      <c r="C9" s="10"/>
      <c r="D9" s="10">
        <v>30</v>
      </c>
      <c r="E9" s="62">
        <v>315</v>
      </c>
      <c r="F9" s="63">
        <f t="shared" si="3"/>
        <v>4.8214285714285716E-2</v>
      </c>
      <c r="G9" s="62">
        <v>329</v>
      </c>
      <c r="H9" s="63">
        <f t="shared" si="4"/>
        <v>5.0357142857142857E-2</v>
      </c>
      <c r="I9" s="64">
        <f t="shared" si="2"/>
        <v>9.8571428571428574E-2</v>
      </c>
    </row>
    <row r="10" spans="1:9" x14ac:dyDescent="0.3">
      <c r="A10" s="10" t="s">
        <v>121</v>
      </c>
      <c r="B10" s="46">
        <v>5.1000000000000004E-3</v>
      </c>
      <c r="C10" s="10">
        <v>25</v>
      </c>
      <c r="D10" s="10">
        <v>30</v>
      </c>
      <c r="E10" s="62">
        <v>246</v>
      </c>
      <c r="F10" s="63">
        <f t="shared" ref="F10:H10" si="5">((25*E10)/(5.1*1000000))*30</f>
        <v>3.6176470588235296E-2</v>
      </c>
      <c r="G10" s="62">
        <v>141</v>
      </c>
      <c r="H10" s="63">
        <f t="shared" si="5"/>
        <v>2.073529411764706E-2</v>
      </c>
      <c r="I10" s="64">
        <f t="shared" si="2"/>
        <v>5.6911764705882356E-2</v>
      </c>
    </row>
    <row r="11" spans="1:9" x14ac:dyDescent="0.3">
      <c r="A11" s="10" t="s">
        <v>122</v>
      </c>
      <c r="B11" s="45"/>
      <c r="C11" s="10"/>
      <c r="D11" s="10">
        <v>30</v>
      </c>
      <c r="E11" s="62">
        <v>263</v>
      </c>
      <c r="F11" s="63">
        <f t="shared" si="0"/>
        <v>3.8676470588235298E-2</v>
      </c>
      <c r="G11" s="62">
        <v>166</v>
      </c>
      <c r="H11" s="63">
        <f t="shared" ref="H11:H12" si="6">((25*G11)/(5.1*1000000))*30</f>
        <v>2.4411764705882355E-2</v>
      </c>
      <c r="I11" s="64">
        <f t="shared" si="2"/>
        <v>6.3088235294117653E-2</v>
      </c>
    </row>
    <row r="12" spans="1:9" x14ac:dyDescent="0.3">
      <c r="A12" s="10" t="s">
        <v>123</v>
      </c>
      <c r="B12" s="45"/>
      <c r="C12" s="10"/>
      <c r="D12" s="10">
        <v>30</v>
      </c>
      <c r="E12" s="62">
        <v>227</v>
      </c>
      <c r="F12" s="63">
        <f t="shared" si="0"/>
        <v>3.3382352941176474E-2</v>
      </c>
      <c r="G12" s="62">
        <v>116</v>
      </c>
      <c r="H12" s="63">
        <f t="shared" si="6"/>
        <v>1.7058823529411765E-2</v>
      </c>
      <c r="I12" s="64">
        <f t="shared" si="2"/>
        <v>5.0441176470588239E-2</v>
      </c>
    </row>
    <row r="13" spans="1:9" x14ac:dyDescent="0.3">
      <c r="A13" s="10" t="s">
        <v>124</v>
      </c>
      <c r="B13" s="46">
        <v>5.0000000000000001E-3</v>
      </c>
      <c r="C13" s="10">
        <v>25</v>
      </c>
      <c r="D13" s="10">
        <v>30</v>
      </c>
      <c r="E13" s="10">
        <v>363</v>
      </c>
      <c r="F13" s="27">
        <f>((25*E13)/(5*1000000))*30</f>
        <v>5.4449999999999998E-2</v>
      </c>
      <c r="G13" s="10">
        <v>291</v>
      </c>
      <c r="H13" s="27">
        <f>((25*G13)/(5*1000000))*30</f>
        <v>4.3649999999999994E-2</v>
      </c>
      <c r="I13" s="12">
        <f t="shared" si="2"/>
        <v>9.8099999999999993E-2</v>
      </c>
    </row>
    <row r="14" spans="1:9" x14ac:dyDescent="0.3">
      <c r="A14" s="10" t="s">
        <v>125</v>
      </c>
      <c r="B14" s="45"/>
      <c r="C14" s="10"/>
      <c r="D14" s="10">
        <v>30</v>
      </c>
      <c r="E14" s="10">
        <v>354</v>
      </c>
      <c r="F14" s="27">
        <f t="shared" ref="F14:F15" si="7">((25*E14)/(5*1000000))*30</f>
        <v>5.3100000000000001E-2</v>
      </c>
      <c r="G14" s="10">
        <v>351</v>
      </c>
      <c r="H14" s="27">
        <f t="shared" ref="H14:H15" si="8">((25*G14)/(5*1000000))*30</f>
        <v>5.2650000000000002E-2</v>
      </c>
      <c r="I14" s="12">
        <f t="shared" si="2"/>
        <v>0.10575000000000001</v>
      </c>
    </row>
    <row r="15" spans="1:9" x14ac:dyDescent="0.3">
      <c r="A15" s="13" t="s">
        <v>126</v>
      </c>
      <c r="B15" s="56"/>
      <c r="C15" s="13"/>
      <c r="D15" s="13">
        <v>30</v>
      </c>
      <c r="E15" s="13">
        <v>415</v>
      </c>
      <c r="F15" s="28">
        <f t="shared" si="7"/>
        <v>6.225E-2</v>
      </c>
      <c r="G15" s="13">
        <v>352</v>
      </c>
      <c r="H15" s="28">
        <f t="shared" si="8"/>
        <v>5.28E-2</v>
      </c>
      <c r="I15" s="14">
        <f t="shared" si="2"/>
        <v>0.11505</v>
      </c>
    </row>
    <row r="17" spans="1:9" x14ac:dyDescent="0.3">
      <c r="A17" s="54" t="s">
        <v>128</v>
      </c>
      <c r="B17" s="43"/>
      <c r="C17" s="43"/>
      <c r="D17" s="43"/>
      <c r="E17" s="43"/>
      <c r="F17" s="43"/>
      <c r="G17" s="43"/>
      <c r="H17" s="43"/>
      <c r="I17" s="43"/>
    </row>
    <row r="18" spans="1:9" x14ac:dyDescent="0.3">
      <c r="A18" s="43"/>
      <c r="B18" s="43"/>
      <c r="C18" s="43"/>
      <c r="D18" s="43"/>
      <c r="E18" s="43"/>
      <c r="F18" s="43"/>
      <c r="G18" s="43"/>
      <c r="H18" s="43"/>
      <c r="I18" s="43"/>
    </row>
    <row r="19" spans="1:9" x14ac:dyDescent="0.3">
      <c r="A19" s="43"/>
      <c r="B19" s="43"/>
      <c r="C19" s="43"/>
      <c r="D19" s="43"/>
      <c r="E19" s="43"/>
      <c r="F19" s="43"/>
      <c r="G19" s="43"/>
      <c r="H19" s="43"/>
      <c r="I19" s="43"/>
    </row>
  </sheetData>
  <mergeCells count="6">
    <mergeCell ref="A1:I2"/>
    <mergeCell ref="A17:I19"/>
    <mergeCell ref="B4:B6"/>
    <mergeCell ref="B7:B9"/>
    <mergeCell ref="B10:B12"/>
    <mergeCell ref="B13:B15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92A24-32E5-4C0B-84D8-2579AF57C919}">
  <dimension ref="A1:J19"/>
  <sheetViews>
    <sheetView workbookViewId="0">
      <selection activeCell="H26" sqref="H26"/>
    </sheetView>
  </sheetViews>
  <sheetFormatPr defaultRowHeight="14" x14ac:dyDescent="0.3"/>
  <cols>
    <col min="2" max="2" width="14.9140625" customWidth="1"/>
    <col min="3" max="3" width="12" customWidth="1"/>
    <col min="4" max="4" width="11.5" customWidth="1"/>
    <col min="8" max="8" width="15.83203125" customWidth="1"/>
    <col min="9" max="9" width="14.75" customWidth="1"/>
    <col min="10" max="10" width="14.6640625" customWidth="1"/>
  </cols>
  <sheetData>
    <row r="1" spans="1:10" x14ac:dyDescent="0.3">
      <c r="A1" s="35" t="s">
        <v>135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ht="14.5" thickBot="1" x14ac:dyDescent="0.35">
      <c r="A2" s="42"/>
      <c r="B2" s="42"/>
      <c r="C2" s="42"/>
      <c r="D2" s="42"/>
      <c r="E2" s="42"/>
      <c r="F2" s="42"/>
      <c r="G2" s="42"/>
      <c r="H2" s="42"/>
      <c r="I2" s="42"/>
      <c r="J2" s="42"/>
    </row>
    <row r="3" spans="1:10" x14ac:dyDescent="0.3">
      <c r="A3" s="34" t="s">
        <v>88</v>
      </c>
      <c r="B3" s="34" t="s">
        <v>110</v>
      </c>
      <c r="C3" s="34" t="s">
        <v>111</v>
      </c>
      <c r="D3" s="34" t="s">
        <v>112</v>
      </c>
      <c r="E3" s="34" t="s">
        <v>102</v>
      </c>
      <c r="F3" s="34" t="s">
        <v>103</v>
      </c>
      <c r="G3" s="34" t="s">
        <v>104</v>
      </c>
      <c r="H3" s="34" t="s">
        <v>105</v>
      </c>
      <c r="I3" s="34" t="s">
        <v>106</v>
      </c>
      <c r="J3" s="34" t="s">
        <v>107</v>
      </c>
    </row>
    <row r="4" spans="1:10" x14ac:dyDescent="0.3">
      <c r="A4" s="45" t="s">
        <v>108</v>
      </c>
      <c r="B4" s="60">
        <v>1.2670000000000003</v>
      </c>
      <c r="C4" s="60">
        <v>0.36469999999999986</v>
      </c>
      <c r="D4" s="61">
        <v>71.2154696132597</v>
      </c>
      <c r="E4" s="32">
        <v>0.90600000000000003</v>
      </c>
      <c r="F4" s="32">
        <v>0.108</v>
      </c>
      <c r="G4" s="32">
        <v>0.47899999999999998</v>
      </c>
      <c r="H4" s="33">
        <f>(E4*20000)/(100-71.22)</f>
        <v>629.60389159138288</v>
      </c>
      <c r="I4" s="33">
        <f t="shared" ref="H4:J6" si="0">(F4*20000)/(100-71.22)</f>
        <v>75.052119527449619</v>
      </c>
      <c r="J4" s="33">
        <f t="shared" si="0"/>
        <v>332.87004864489228</v>
      </c>
    </row>
    <row r="5" spans="1:10" x14ac:dyDescent="0.3">
      <c r="A5" s="45"/>
      <c r="B5" s="43"/>
      <c r="C5" s="43"/>
      <c r="D5" s="43"/>
      <c r="E5" s="19">
        <v>1.0129999999999999</v>
      </c>
      <c r="F5" s="19">
        <v>0.11899999999999999</v>
      </c>
      <c r="G5" s="19">
        <v>0.49199999999999999</v>
      </c>
      <c r="H5" s="20">
        <f t="shared" si="0"/>
        <v>703.96108408617079</v>
      </c>
      <c r="I5" s="20">
        <f t="shared" si="0"/>
        <v>82.696316886726891</v>
      </c>
      <c r="J5" s="20">
        <f t="shared" si="0"/>
        <v>341.9041000694927</v>
      </c>
    </row>
    <row r="6" spans="1:10" x14ac:dyDescent="0.3">
      <c r="A6" s="45"/>
      <c r="B6" s="43"/>
      <c r="C6" s="43"/>
      <c r="D6" s="43"/>
      <c r="E6" s="19">
        <v>0.998</v>
      </c>
      <c r="F6" s="19">
        <v>0.115</v>
      </c>
      <c r="G6" s="19">
        <v>0.48899999999999999</v>
      </c>
      <c r="H6" s="20">
        <f t="shared" si="0"/>
        <v>693.53717859624737</v>
      </c>
      <c r="I6" s="20">
        <f t="shared" si="0"/>
        <v>79.916608756080606</v>
      </c>
      <c r="J6" s="20">
        <f t="shared" si="0"/>
        <v>339.81931897150798</v>
      </c>
    </row>
    <row r="7" spans="1:10" x14ac:dyDescent="0.3">
      <c r="A7" s="45" t="s">
        <v>136</v>
      </c>
      <c r="B7" s="58">
        <v>0.7320000000000001</v>
      </c>
      <c r="C7" s="58">
        <v>0.22200000000000003</v>
      </c>
      <c r="D7" s="57">
        <v>69.672131147540966</v>
      </c>
      <c r="E7" s="19">
        <v>1.1859999999999999</v>
      </c>
      <c r="F7" s="19">
        <v>0.13800000000000001</v>
      </c>
      <c r="G7" s="19">
        <v>0.57699999999999996</v>
      </c>
      <c r="H7" s="20">
        <f>(E7*20000)/(100-69.67)</f>
        <v>782.06396307286525</v>
      </c>
      <c r="I7" s="20">
        <f t="shared" ref="I7:J9" si="1">(F7*20000)/(100-69.67)</f>
        <v>90.999010880316533</v>
      </c>
      <c r="J7" s="20">
        <f t="shared" si="1"/>
        <v>380.48137157929443</v>
      </c>
    </row>
    <row r="8" spans="1:10" x14ac:dyDescent="0.3">
      <c r="A8" s="45"/>
      <c r="B8" s="43"/>
      <c r="C8" s="43"/>
      <c r="D8" s="43"/>
      <c r="E8" s="19">
        <v>1.18</v>
      </c>
      <c r="F8" s="19">
        <v>0.13300000000000001</v>
      </c>
      <c r="G8" s="19">
        <v>0.56899999999999995</v>
      </c>
      <c r="H8" s="20">
        <f>(E8*20000)/(100-69.67)</f>
        <v>778.10748433893843</v>
      </c>
      <c r="I8" s="20">
        <f t="shared" si="1"/>
        <v>87.701945268710858</v>
      </c>
      <c r="J8" s="20">
        <f t="shared" si="1"/>
        <v>375.20606660072531</v>
      </c>
    </row>
    <row r="9" spans="1:10" x14ac:dyDescent="0.3">
      <c r="A9" s="45"/>
      <c r="B9" s="43"/>
      <c r="C9" s="43"/>
      <c r="D9" s="43"/>
      <c r="E9" s="19">
        <v>1.1679999999999999</v>
      </c>
      <c r="F9" s="19">
        <v>0.13800000000000001</v>
      </c>
      <c r="G9" s="19">
        <v>0.57399999999999995</v>
      </c>
      <c r="H9" s="20">
        <f>(E9*20000)/(100-69.67)</f>
        <v>770.1945268710848</v>
      </c>
      <c r="I9" s="20">
        <f t="shared" si="1"/>
        <v>90.999010880316533</v>
      </c>
      <c r="J9" s="20">
        <f t="shared" si="1"/>
        <v>378.50313221233102</v>
      </c>
    </row>
    <row r="10" spans="1:10" x14ac:dyDescent="0.3">
      <c r="A10" s="45" t="s">
        <v>137</v>
      </c>
      <c r="B10" s="58">
        <v>0.8032999999999999</v>
      </c>
      <c r="C10" s="58">
        <v>0.2046</v>
      </c>
      <c r="D10" s="57">
        <v>74.530063488111537</v>
      </c>
      <c r="E10" s="19">
        <v>0.82099999999999995</v>
      </c>
      <c r="F10" s="19">
        <v>0.113</v>
      </c>
      <c r="G10" s="19">
        <v>0.43</v>
      </c>
      <c r="H10" s="20">
        <f>(E10*20000)/(100-74.53)</f>
        <v>644.68001570475076</v>
      </c>
      <c r="I10" s="20">
        <f t="shared" ref="I10:J12" si="2">(F10*20000)/(100-74.53)</f>
        <v>88.731841382018061</v>
      </c>
      <c r="J10" s="20">
        <f t="shared" si="2"/>
        <v>337.65213977228115</v>
      </c>
    </row>
    <row r="11" spans="1:10" x14ac:dyDescent="0.3">
      <c r="A11" s="45"/>
      <c r="B11" s="43"/>
      <c r="C11" s="43"/>
      <c r="D11" s="43"/>
      <c r="E11" s="19">
        <v>0.82299999999999995</v>
      </c>
      <c r="F11" s="19">
        <v>0.109</v>
      </c>
      <c r="G11" s="19">
        <v>0.42899999999999999</v>
      </c>
      <c r="H11" s="20">
        <f>(E11*20000)/(100-74.53)</f>
        <v>646.25049077345898</v>
      </c>
      <c r="I11" s="20">
        <f t="shared" si="2"/>
        <v>85.590891244601494</v>
      </c>
      <c r="J11" s="20">
        <f t="shared" si="2"/>
        <v>336.86690223792698</v>
      </c>
    </row>
    <row r="12" spans="1:10" x14ac:dyDescent="0.3">
      <c r="A12" s="45"/>
      <c r="B12" s="43"/>
      <c r="C12" s="43"/>
      <c r="D12" s="43"/>
      <c r="E12" s="19">
        <v>0.81899999999999995</v>
      </c>
      <c r="F12" s="19">
        <v>0.112</v>
      </c>
      <c r="G12" s="19">
        <v>0.43</v>
      </c>
      <c r="H12" s="20">
        <f>(E12*20000)/(100-74.53)</f>
        <v>643.10954063604231</v>
      </c>
      <c r="I12" s="20">
        <f t="shared" si="2"/>
        <v>87.946603847663923</v>
      </c>
      <c r="J12" s="20">
        <f t="shared" si="2"/>
        <v>337.65213977228115</v>
      </c>
    </row>
    <row r="13" spans="1:10" x14ac:dyDescent="0.3">
      <c r="A13" s="45" t="s">
        <v>138</v>
      </c>
      <c r="B13" s="58">
        <v>1.0225</v>
      </c>
      <c r="C13" s="58">
        <v>0.2802</v>
      </c>
      <c r="D13" s="57">
        <v>72.59657701711491</v>
      </c>
      <c r="E13" s="19">
        <v>0.99099999999999999</v>
      </c>
      <c r="F13" s="19">
        <v>0.13800000000000001</v>
      </c>
      <c r="G13" s="19">
        <v>0.502</v>
      </c>
      <c r="H13" s="20">
        <f>(E13*20000)/(100-72.6)</f>
        <v>723.35766423357654</v>
      </c>
      <c r="I13" s="20">
        <f t="shared" ref="I13:J15" si="3">(F13*20000)/(100-72.6)</f>
        <v>100.72992700729927</v>
      </c>
      <c r="J13" s="20">
        <f t="shared" si="3"/>
        <v>366.42335766423349</v>
      </c>
    </row>
    <row r="14" spans="1:10" x14ac:dyDescent="0.3">
      <c r="A14" s="45"/>
      <c r="B14" s="43"/>
      <c r="C14" s="43"/>
      <c r="D14" s="43"/>
      <c r="E14" s="19">
        <v>0.98699999999999999</v>
      </c>
      <c r="F14" s="19">
        <v>0.13700000000000001</v>
      </c>
      <c r="G14" s="19">
        <v>0.497</v>
      </c>
      <c r="H14" s="20">
        <f>(E14*20000)/(100-72.6)</f>
        <v>720.43795620437936</v>
      </c>
      <c r="I14" s="20">
        <f t="shared" si="3"/>
        <v>99.999999999999986</v>
      </c>
      <c r="J14" s="20">
        <f t="shared" si="3"/>
        <v>362.77372262773713</v>
      </c>
    </row>
    <row r="15" spans="1:10" x14ac:dyDescent="0.3">
      <c r="A15" s="56"/>
      <c r="B15" s="59"/>
      <c r="C15" s="59"/>
      <c r="D15" s="59"/>
      <c r="E15" s="21">
        <v>0.98399999999999999</v>
      </c>
      <c r="F15" s="21">
        <v>0.13600000000000001</v>
      </c>
      <c r="G15" s="21">
        <v>0.496</v>
      </c>
      <c r="H15" s="22">
        <f>(E15*20000)/(100-72.6)</f>
        <v>718.24817518248165</v>
      </c>
      <c r="I15" s="22">
        <f t="shared" si="3"/>
        <v>99.270072992700705</v>
      </c>
      <c r="J15" s="22">
        <f t="shared" si="3"/>
        <v>362.04379562043789</v>
      </c>
    </row>
    <row r="16" spans="1:10" x14ac:dyDescent="0.3">
      <c r="A16" s="10"/>
      <c r="E16" s="19"/>
      <c r="F16" s="19"/>
      <c r="G16" s="19"/>
      <c r="H16" s="20"/>
      <c r="I16" s="20"/>
      <c r="J16" s="20"/>
    </row>
    <row r="17" spans="1:10" x14ac:dyDescent="0.3">
      <c r="A17" t="s">
        <v>139</v>
      </c>
    </row>
    <row r="18" spans="1:10" x14ac:dyDescent="0.3">
      <c r="A18" s="54" t="s">
        <v>127</v>
      </c>
      <c r="B18" s="54"/>
      <c r="C18" s="54"/>
      <c r="D18" s="54"/>
      <c r="E18" s="54"/>
      <c r="F18" s="54"/>
      <c r="G18" s="54"/>
      <c r="H18" s="54"/>
      <c r="I18" s="54"/>
      <c r="J18" s="54"/>
    </row>
    <row r="19" spans="1:10" x14ac:dyDescent="0.3">
      <c r="A19" s="54"/>
      <c r="B19" s="54"/>
      <c r="C19" s="54"/>
      <c r="D19" s="54"/>
      <c r="E19" s="54"/>
      <c r="F19" s="54"/>
      <c r="G19" s="54"/>
      <c r="H19" s="54"/>
      <c r="I19" s="54"/>
      <c r="J19" s="54"/>
    </row>
  </sheetData>
  <mergeCells count="18">
    <mergeCell ref="A4:A6"/>
    <mergeCell ref="A7:A9"/>
    <mergeCell ref="A10:A12"/>
    <mergeCell ref="A13:A15"/>
    <mergeCell ref="A1:J2"/>
    <mergeCell ref="B4:B6"/>
    <mergeCell ref="C4:C6"/>
    <mergeCell ref="D4:D6"/>
    <mergeCell ref="B7:B9"/>
    <mergeCell ref="C7:C9"/>
    <mergeCell ref="A18:J19"/>
    <mergeCell ref="D7:D9"/>
    <mergeCell ref="B10:B12"/>
    <mergeCell ref="C10:C12"/>
    <mergeCell ref="D10:D12"/>
    <mergeCell ref="B13:B15"/>
    <mergeCell ref="C13:C15"/>
    <mergeCell ref="D13:D1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Table S1</vt:lpstr>
      <vt:lpstr>Table S2</vt:lpstr>
      <vt:lpstr>Table S3</vt:lpstr>
      <vt:lpstr>Table S4</vt:lpstr>
      <vt:lpstr>Table S5</vt:lpstr>
      <vt:lpstr>Table S6</vt:lpstr>
      <vt:lpstr>Table 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503-XXY</dc:creator>
  <cp:lastModifiedBy>Administrator</cp:lastModifiedBy>
  <dcterms:created xsi:type="dcterms:W3CDTF">2015-06-05T18:19:34Z</dcterms:created>
  <dcterms:modified xsi:type="dcterms:W3CDTF">2025-01-05T02:11:10Z</dcterms:modified>
</cp:coreProperties>
</file>