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activeTab="2"/>
  </bookViews>
  <sheets>
    <sheet name="SI Title Page" sheetId="13" r:id="rId1"/>
    <sheet name="Figure S1 Literature review" sheetId="9" r:id="rId2"/>
    <sheet name="Figure S2 PECs" sheetId="10" r:id="rId3"/>
    <sheet name="Figure S3 Boxplots of QAAC conc" sheetId="12" r:id="rId4"/>
    <sheet name="Table S1 List of synonymes" sheetId="8" r:id="rId5"/>
    <sheet name="Table S2 solid matrices" sheetId="2" r:id="rId6"/>
    <sheet name="Table S3 aqueous matrices" sheetId="3" r:id="rId7"/>
    <sheet name="References Tables S3 S3" sheetId="23" r:id="rId8"/>
  </sheets>
  <definedNames>
    <definedName name="_xlnm.Print_Area" localSheetId="3">'Figure S3 Boxplots of QAAC conc'!$I:$J</definedName>
    <definedName name="_xlnm.Print_Area" localSheetId="6">'Table S3 aqueous matrices'!$A:$Z</definedName>
  </definedNames>
  <calcPr calcId="152511"/>
</workbook>
</file>

<file path=xl/calcChain.xml><?xml version="1.0" encoding="utf-8"?>
<calcChain xmlns="http://schemas.openxmlformats.org/spreadsheetml/2006/main">
  <c r="I10" i="10" l="1"/>
  <c r="I9" i="10"/>
  <c r="I8" i="10"/>
  <c r="I7" i="10"/>
  <c r="J8" i="10"/>
  <c r="J9" i="10"/>
  <c r="J10" i="10"/>
  <c r="J7" i="10"/>
  <c r="K10" i="10" l="1"/>
  <c r="L10" i="10" s="1"/>
  <c r="M10" i="10" s="1"/>
  <c r="N10" i="10" s="1"/>
  <c r="K8" i="10"/>
  <c r="L8" i="10" s="1"/>
  <c r="M8" i="10" s="1"/>
  <c r="N8" i="10" s="1"/>
  <c r="K7" i="10"/>
  <c r="L7" i="10" s="1"/>
  <c r="M7" i="10" s="1"/>
  <c r="N7" i="10" s="1"/>
  <c r="K9" i="10"/>
  <c r="L9" i="10" s="1"/>
  <c r="M9" i="10" s="1"/>
  <c r="N9" i="10" s="1"/>
  <c r="N462" i="12"/>
  <c r="M462" i="12"/>
  <c r="L462" i="12"/>
  <c r="K462" i="12"/>
  <c r="N461" i="12"/>
  <c r="M461" i="12"/>
  <c r="L461" i="12"/>
  <c r="K461" i="12"/>
  <c r="N460" i="12"/>
  <c r="M460" i="12"/>
  <c r="L460" i="12"/>
  <c r="K460" i="12"/>
  <c r="N459" i="12"/>
  <c r="M459" i="12"/>
  <c r="L459" i="12"/>
  <c r="K459" i="12"/>
  <c r="M347" i="12"/>
  <c r="L347" i="12"/>
  <c r="K347" i="12"/>
  <c r="M346" i="12"/>
  <c r="L346" i="12"/>
  <c r="K346" i="12"/>
  <c r="M345" i="12"/>
  <c r="L345" i="12"/>
  <c r="K345" i="12"/>
  <c r="M344" i="12"/>
  <c r="L344" i="12"/>
  <c r="K344" i="12"/>
  <c r="N341" i="12"/>
  <c r="N340" i="12"/>
  <c r="N339" i="12"/>
  <c r="N338" i="12"/>
  <c r="N337" i="12"/>
  <c r="N336" i="12"/>
  <c r="N335" i="12"/>
  <c r="N334" i="12"/>
  <c r="N333" i="12"/>
  <c r="N332" i="12"/>
  <c r="N331" i="12"/>
  <c r="N330" i="12"/>
  <c r="N329" i="12"/>
  <c r="N328" i="12"/>
  <c r="N327" i="12"/>
  <c r="N326" i="12"/>
  <c r="N325" i="12"/>
  <c r="N324" i="12"/>
  <c r="N323" i="12"/>
  <c r="N322" i="12"/>
  <c r="N321" i="12"/>
  <c r="N300" i="12"/>
  <c r="N299" i="12"/>
  <c r="N298" i="12"/>
  <c r="N297" i="12"/>
  <c r="N296" i="12"/>
  <c r="N295" i="12"/>
  <c r="N294" i="12"/>
  <c r="N201" i="12"/>
  <c r="M201" i="12"/>
  <c r="L201" i="12"/>
  <c r="K201" i="12"/>
  <c r="N200" i="12"/>
  <c r="M200" i="12"/>
  <c r="L200" i="12"/>
  <c r="K200" i="12"/>
  <c r="N199" i="12"/>
  <c r="M199" i="12"/>
  <c r="L199" i="12"/>
  <c r="K199" i="12"/>
  <c r="N198" i="12"/>
  <c r="M198" i="12"/>
  <c r="L198" i="12"/>
  <c r="K198" i="12"/>
  <c r="N68" i="12"/>
  <c r="M68" i="12"/>
  <c r="L68" i="12"/>
  <c r="K68" i="12"/>
  <c r="M66" i="12"/>
  <c r="K66" i="12"/>
  <c r="N347" i="12" l="1"/>
  <c r="N69" i="12"/>
  <c r="N344" i="12"/>
  <c r="N345" i="12"/>
  <c r="N346" i="12"/>
  <c r="K69" i="12"/>
  <c r="K70" i="12" s="1"/>
  <c r="K71" i="12" s="1"/>
  <c r="L69" i="12"/>
  <c r="M69" i="12"/>
  <c r="M70" i="12"/>
  <c r="G199" i="3"/>
  <c r="H199" i="3"/>
  <c r="J199" i="3"/>
  <c r="L199" i="3"/>
  <c r="N199" i="3"/>
  <c r="O199" i="3"/>
  <c r="P199" i="3"/>
  <c r="U199" i="3"/>
  <c r="V199" i="3"/>
  <c r="W199" i="3"/>
  <c r="X199" i="3"/>
  <c r="G200" i="3"/>
  <c r="H200" i="3"/>
  <c r="J200" i="3"/>
  <c r="L200" i="3"/>
  <c r="N200" i="3"/>
  <c r="O200" i="3"/>
  <c r="P200" i="3"/>
  <c r="U200" i="3"/>
  <c r="V200" i="3"/>
  <c r="W200" i="3"/>
  <c r="X200" i="3"/>
  <c r="G201" i="3"/>
  <c r="H201" i="3"/>
  <c r="J201" i="3"/>
  <c r="L201" i="3"/>
  <c r="N201" i="3"/>
  <c r="O201" i="3"/>
  <c r="P201" i="3"/>
  <c r="U201" i="3"/>
  <c r="V201" i="3"/>
  <c r="W201" i="3"/>
  <c r="X201" i="3"/>
  <c r="F201" i="3"/>
  <c r="F200" i="3"/>
  <c r="F199" i="3"/>
  <c r="G191" i="3"/>
  <c r="H191" i="3"/>
  <c r="J191" i="3"/>
  <c r="L191" i="3"/>
  <c r="N191" i="3"/>
  <c r="O191" i="3"/>
  <c r="P191" i="3"/>
  <c r="U191" i="3"/>
  <c r="V191" i="3"/>
  <c r="W191" i="3"/>
  <c r="X191" i="3"/>
  <c r="G192" i="3"/>
  <c r="H192" i="3"/>
  <c r="J192" i="3"/>
  <c r="L192" i="3"/>
  <c r="N192" i="3"/>
  <c r="O192" i="3"/>
  <c r="P192" i="3"/>
  <c r="U192" i="3"/>
  <c r="V192" i="3"/>
  <c r="W192" i="3"/>
  <c r="X192" i="3"/>
  <c r="G193" i="3"/>
  <c r="H193" i="3"/>
  <c r="J193" i="3"/>
  <c r="L193" i="3"/>
  <c r="N193" i="3"/>
  <c r="O193" i="3"/>
  <c r="P193" i="3"/>
  <c r="U193" i="3"/>
  <c r="V193" i="3"/>
  <c r="W193" i="3"/>
  <c r="X193" i="3"/>
  <c r="F193" i="3"/>
  <c r="F192" i="3"/>
  <c r="F191" i="3"/>
  <c r="X210" i="3"/>
  <c r="X211" i="3"/>
  <c r="X212" i="3"/>
  <c r="Y184" i="3"/>
  <c r="Y185" i="3"/>
  <c r="Y186" i="3"/>
  <c r="Y187" i="3"/>
  <c r="Y188" i="3"/>
  <c r="Y189" i="3"/>
  <c r="Y190" i="3"/>
  <c r="Y194" i="3"/>
  <c r="Y195" i="3"/>
  <c r="Y196" i="3"/>
  <c r="Y197" i="3"/>
  <c r="Y198" i="3"/>
  <c r="Y202" i="3"/>
  <c r="Y203" i="3"/>
  <c r="Y204" i="3"/>
  <c r="Y205" i="3"/>
  <c r="Y206" i="3"/>
  <c r="Y207" i="3"/>
  <c r="Y208" i="3"/>
  <c r="Y209" i="3"/>
  <c r="Y183" i="3"/>
  <c r="G210" i="3"/>
  <c r="H210" i="3"/>
  <c r="J210" i="3"/>
  <c r="L210" i="3"/>
  <c r="O210" i="3"/>
  <c r="P210" i="3"/>
  <c r="U210" i="3"/>
  <c r="V210" i="3"/>
  <c r="W210" i="3"/>
  <c r="G211" i="3"/>
  <c r="H211" i="3"/>
  <c r="J211" i="3"/>
  <c r="L211" i="3"/>
  <c r="O211" i="3"/>
  <c r="P211" i="3"/>
  <c r="U211" i="3"/>
  <c r="V211" i="3"/>
  <c r="W211" i="3"/>
  <c r="G212" i="3"/>
  <c r="H212" i="3"/>
  <c r="J212" i="3"/>
  <c r="L212" i="3"/>
  <c r="O212" i="3"/>
  <c r="P212" i="3"/>
  <c r="U212" i="3"/>
  <c r="V212" i="3"/>
  <c r="W212" i="3"/>
  <c r="F212" i="3"/>
  <c r="F211" i="3"/>
  <c r="F210" i="3"/>
  <c r="Y199" i="3" l="1"/>
  <c r="Y200" i="3"/>
  <c r="M71" i="12"/>
  <c r="L70" i="12"/>
  <c r="L71" i="12" s="1"/>
  <c r="N70" i="12"/>
  <c r="N71" i="12" s="1"/>
  <c r="Y201" i="3"/>
  <c r="Y193" i="3"/>
  <c r="Y211" i="3"/>
  <c r="Y191" i="3"/>
  <c r="Y210" i="3"/>
  <c r="Y192" i="3"/>
  <c r="Y212" i="3"/>
  <c r="AF22" i="2" l="1"/>
  <c r="P171" i="2"/>
  <c r="AF171" i="2" s="1"/>
  <c r="P172" i="2"/>
  <c r="AF172" i="2" s="1"/>
  <c r="P176" i="2"/>
  <c r="AF176" i="2" s="1"/>
  <c r="P177" i="2"/>
  <c r="AF177" i="2" s="1"/>
  <c r="P178" i="2"/>
  <c r="AF178" i="2" s="1"/>
  <c r="P179" i="2"/>
  <c r="AF179" i="2" s="1"/>
  <c r="P180" i="2"/>
  <c r="AF180" i="2" s="1"/>
  <c r="P183" i="2"/>
  <c r="AF183" i="2" s="1"/>
  <c r="P170" i="2"/>
  <c r="AF170" i="2" s="1"/>
  <c r="U243" i="3" l="1"/>
  <c r="U244" i="3" s="1"/>
  <c r="V243" i="3"/>
  <c r="V244" i="3" s="1"/>
  <c r="W243" i="3"/>
  <c r="W244" i="3" s="1"/>
  <c r="X243" i="3"/>
  <c r="X244" i="3" s="1"/>
  <c r="U245" i="3"/>
  <c r="V245" i="3"/>
  <c r="W245" i="3"/>
  <c r="X245" i="3"/>
  <c r="G243" i="3"/>
  <c r="G244" i="3" s="1"/>
  <c r="H243" i="3"/>
  <c r="H244" i="3" s="1"/>
  <c r="I243" i="3"/>
  <c r="I244" i="3" s="1"/>
  <c r="J243" i="3"/>
  <c r="J244" i="3" s="1"/>
  <c r="K243" i="3"/>
  <c r="K244" i="3" s="1"/>
  <c r="L243" i="3"/>
  <c r="L244" i="3" s="1"/>
  <c r="N243" i="3"/>
  <c r="N244" i="3" s="1"/>
  <c r="O243" i="3"/>
  <c r="O244" i="3" s="1"/>
  <c r="P243" i="3"/>
  <c r="P244" i="3" s="1"/>
  <c r="Q243" i="3"/>
  <c r="Q244" i="3" s="1"/>
  <c r="R243" i="3"/>
  <c r="R244" i="3" s="1"/>
  <c r="S243" i="3"/>
  <c r="S244" i="3" s="1"/>
  <c r="G245" i="3"/>
  <c r="H245" i="3"/>
  <c r="I245" i="3"/>
  <c r="J245" i="3"/>
  <c r="K245" i="3"/>
  <c r="L245" i="3"/>
  <c r="N245" i="3"/>
  <c r="O245" i="3"/>
  <c r="P245" i="3"/>
  <c r="Q245" i="3"/>
  <c r="R245" i="3"/>
  <c r="S245" i="3"/>
  <c r="F245" i="3"/>
  <c r="F243" i="3"/>
  <c r="F244" i="3" s="1"/>
  <c r="M239" i="3"/>
  <c r="M240" i="3"/>
  <c r="M241" i="3"/>
  <c r="M242" i="3"/>
  <c r="T240" i="3"/>
  <c r="T241" i="3"/>
  <c r="T242" i="3"/>
  <c r="T237" i="3"/>
  <c r="T238" i="3"/>
  <c r="T239" i="3"/>
  <c r="Y234" i="3" l="1"/>
  <c r="Y235" i="3"/>
  <c r="Y236" i="3"/>
  <c r="Y237" i="3"/>
  <c r="T234" i="3"/>
  <c r="T235" i="3"/>
  <c r="T236" i="3"/>
  <c r="M234" i="3"/>
  <c r="M235" i="3"/>
  <c r="M236" i="3"/>
  <c r="M237" i="3"/>
  <c r="T230" i="3"/>
  <c r="T231" i="3"/>
  <c r="T232" i="3"/>
  <c r="T233" i="3"/>
  <c r="T224" i="3"/>
  <c r="T225" i="3"/>
  <c r="T226" i="3"/>
  <c r="T227" i="3"/>
  <c r="T228" i="3"/>
  <c r="T229" i="3"/>
  <c r="T223" i="3"/>
  <c r="M223" i="3"/>
  <c r="M224" i="3"/>
  <c r="M225" i="3"/>
  <c r="M226" i="3"/>
  <c r="M227" i="3"/>
  <c r="M228" i="3"/>
  <c r="M229" i="3"/>
  <c r="M230" i="3"/>
  <c r="M231" i="3"/>
  <c r="M232" i="3"/>
  <c r="M233" i="3"/>
  <c r="M238" i="3"/>
  <c r="Y223" i="3"/>
  <c r="Y224" i="3"/>
  <c r="Y225" i="3"/>
  <c r="Y226" i="3"/>
  <c r="Y227" i="3"/>
  <c r="Y228" i="3"/>
  <c r="Y229" i="3"/>
  <c r="Y230" i="3"/>
  <c r="Y231" i="3"/>
  <c r="Y232" i="3"/>
  <c r="Y233" i="3"/>
  <c r="Y238" i="3"/>
  <c r="Y239" i="3"/>
  <c r="Y240" i="3"/>
  <c r="Y241" i="3"/>
  <c r="Y242" i="3"/>
  <c r="Y221" i="3"/>
  <c r="Y222" i="3"/>
  <c r="Y220" i="3"/>
  <c r="M221" i="3"/>
  <c r="M222" i="3"/>
  <c r="M220" i="3"/>
  <c r="I259" i="2"/>
  <c r="J259" i="2"/>
  <c r="K259" i="2"/>
  <c r="L259" i="2"/>
  <c r="M259" i="2"/>
  <c r="N259" i="2"/>
  <c r="R259" i="2"/>
  <c r="S259" i="2"/>
  <c r="T259" i="2"/>
  <c r="U259" i="2"/>
  <c r="V259" i="2"/>
  <c r="W259" i="2"/>
  <c r="AA259" i="2"/>
  <c r="AB259" i="2"/>
  <c r="AC259" i="2"/>
  <c r="AD259" i="2"/>
  <c r="I260" i="2"/>
  <c r="J260" i="2"/>
  <c r="K260" i="2"/>
  <c r="L260" i="2"/>
  <c r="M260" i="2"/>
  <c r="N260" i="2"/>
  <c r="R260" i="2"/>
  <c r="S260" i="2"/>
  <c r="T260" i="2"/>
  <c r="U260" i="2"/>
  <c r="V260" i="2"/>
  <c r="W260" i="2"/>
  <c r="AA260" i="2"/>
  <c r="AB260" i="2"/>
  <c r="AC260" i="2"/>
  <c r="AD260" i="2"/>
  <c r="I261" i="2"/>
  <c r="J261" i="2"/>
  <c r="K261" i="2"/>
  <c r="L261" i="2"/>
  <c r="M261" i="2"/>
  <c r="N261" i="2"/>
  <c r="R261" i="2"/>
  <c r="S261" i="2"/>
  <c r="T261" i="2"/>
  <c r="U261" i="2"/>
  <c r="V261" i="2"/>
  <c r="W261" i="2"/>
  <c r="AA261" i="2"/>
  <c r="AB261" i="2"/>
  <c r="AC261" i="2"/>
  <c r="AD261" i="2"/>
  <c r="H261" i="2"/>
  <c r="H260" i="2"/>
  <c r="H259" i="2"/>
  <c r="I239" i="2"/>
  <c r="J239" i="2"/>
  <c r="K239" i="2"/>
  <c r="L239" i="2"/>
  <c r="M239" i="2"/>
  <c r="N239" i="2"/>
  <c r="R239" i="2"/>
  <c r="S239" i="2"/>
  <c r="T239" i="2"/>
  <c r="U239" i="2"/>
  <c r="V239" i="2"/>
  <c r="W239" i="2"/>
  <c r="AA239" i="2"/>
  <c r="AB239" i="2"/>
  <c r="AC239" i="2"/>
  <c r="AD239" i="2"/>
  <c r="I240" i="2"/>
  <c r="J240" i="2"/>
  <c r="K240" i="2"/>
  <c r="L240" i="2"/>
  <c r="M240" i="2"/>
  <c r="N240" i="2"/>
  <c r="R240" i="2"/>
  <c r="S240" i="2"/>
  <c r="T240" i="2"/>
  <c r="U240" i="2"/>
  <c r="V240" i="2"/>
  <c r="W240" i="2"/>
  <c r="AA240" i="2"/>
  <c r="AB240" i="2"/>
  <c r="AC240" i="2"/>
  <c r="AD240" i="2"/>
  <c r="I241" i="2"/>
  <c r="J241" i="2"/>
  <c r="K241" i="2"/>
  <c r="L241" i="2"/>
  <c r="M241" i="2"/>
  <c r="N241" i="2"/>
  <c r="R241" i="2"/>
  <c r="S241" i="2"/>
  <c r="T241" i="2"/>
  <c r="U241" i="2"/>
  <c r="V241" i="2"/>
  <c r="W241" i="2"/>
  <c r="AA241" i="2"/>
  <c r="AB241" i="2"/>
  <c r="AC241" i="2"/>
  <c r="AD241" i="2"/>
  <c r="H241" i="2"/>
  <c r="H240" i="2"/>
  <c r="H239" i="2"/>
  <c r="P258" i="2"/>
  <c r="X233" i="2"/>
  <c r="X234" i="2"/>
  <c r="X235" i="2"/>
  <c r="P233" i="2"/>
  <c r="P234" i="2"/>
  <c r="P235" i="2"/>
  <c r="X230" i="2"/>
  <c r="X231" i="2"/>
  <c r="AE230" i="2"/>
  <c r="AE231" i="2"/>
  <c r="AE232" i="2"/>
  <c r="AE233" i="2"/>
  <c r="AE234" i="2"/>
  <c r="AE235" i="2"/>
  <c r="AE236" i="2"/>
  <c r="AE237" i="2"/>
  <c r="AE238" i="2"/>
  <c r="AE242" i="2"/>
  <c r="AE243" i="2"/>
  <c r="AE244" i="2"/>
  <c r="AE245" i="2"/>
  <c r="AE246" i="2"/>
  <c r="AE247" i="2"/>
  <c r="AE248" i="2"/>
  <c r="AE249" i="2"/>
  <c r="AE250" i="2"/>
  <c r="AE251" i="2"/>
  <c r="AE252" i="2"/>
  <c r="AE253" i="2"/>
  <c r="AE254" i="2"/>
  <c r="AE255" i="2"/>
  <c r="AE256" i="2"/>
  <c r="AE257" i="2"/>
  <c r="AE258" i="2"/>
  <c r="P230" i="2"/>
  <c r="P231" i="2"/>
  <c r="P232" i="2"/>
  <c r="P236" i="2"/>
  <c r="P237" i="2"/>
  <c r="P238" i="2"/>
  <c r="P242" i="2"/>
  <c r="P243" i="2"/>
  <c r="P244" i="2"/>
  <c r="P245" i="2"/>
  <c r="P246" i="2"/>
  <c r="P247" i="2"/>
  <c r="P248" i="2"/>
  <c r="P249" i="2"/>
  <c r="P250" i="2"/>
  <c r="P251" i="2"/>
  <c r="P252" i="2"/>
  <c r="P253" i="2"/>
  <c r="P254" i="2"/>
  <c r="P255" i="2"/>
  <c r="P256" i="2"/>
  <c r="P257" i="2"/>
  <c r="X229" i="2"/>
  <c r="X232" i="2"/>
  <c r="X236" i="2"/>
  <c r="X237" i="2"/>
  <c r="X238" i="2"/>
  <c r="X242" i="2"/>
  <c r="X243" i="2"/>
  <c r="X244" i="2"/>
  <c r="X245" i="2"/>
  <c r="X246" i="2"/>
  <c r="X247" i="2"/>
  <c r="X248" i="2"/>
  <c r="X249" i="2"/>
  <c r="X250" i="2"/>
  <c r="X251" i="2"/>
  <c r="X252" i="2"/>
  <c r="X253" i="2"/>
  <c r="X254" i="2"/>
  <c r="X255" i="2"/>
  <c r="X256" i="2"/>
  <c r="X257" i="2"/>
  <c r="X258" i="2"/>
  <c r="P229" i="2"/>
  <c r="AE229" i="2"/>
  <c r="X228" i="2"/>
  <c r="P228" i="2"/>
  <c r="AE228" i="2"/>
  <c r="P226" i="2"/>
  <c r="P227" i="2"/>
  <c r="AE227" i="2"/>
  <c r="AE226" i="2"/>
  <c r="X227" i="2"/>
  <c r="X226" i="2"/>
  <c r="P225" i="2"/>
  <c r="AE222" i="2"/>
  <c r="AE223" i="2"/>
  <c r="AE224" i="2"/>
  <c r="AE225" i="2"/>
  <c r="X222" i="2"/>
  <c r="X223" i="2"/>
  <c r="X224" i="2"/>
  <c r="X225" i="2"/>
  <c r="P222" i="2"/>
  <c r="AF222" i="2" s="1"/>
  <c r="P223" i="2"/>
  <c r="AF223" i="2" s="1"/>
  <c r="P224" i="2"/>
  <c r="AF224" i="2" s="1"/>
  <c r="AE220" i="2"/>
  <c r="AE221" i="2"/>
  <c r="AE219" i="2"/>
  <c r="X220" i="2"/>
  <c r="X221" i="2"/>
  <c r="X219" i="2"/>
  <c r="P220" i="2"/>
  <c r="P221" i="2"/>
  <c r="P219" i="2"/>
  <c r="AE239" i="2" l="1"/>
  <c r="AE260" i="2"/>
  <c r="X259" i="2"/>
  <c r="P259" i="2"/>
  <c r="X260" i="2"/>
  <c r="X239" i="2"/>
  <c r="AF219" i="2"/>
  <c r="AE259" i="2"/>
  <c r="X261" i="2"/>
  <c r="P260" i="2"/>
  <c r="AE241" i="2"/>
  <c r="P241" i="2"/>
  <c r="AE240" i="2"/>
  <c r="P240" i="2"/>
  <c r="P239" i="2"/>
  <c r="X241" i="2"/>
  <c r="X240" i="2"/>
  <c r="P261" i="2"/>
  <c r="AE261" i="2"/>
  <c r="M245" i="3"/>
  <c r="M243" i="3"/>
  <c r="M244" i="3" s="1"/>
  <c r="Y243" i="3"/>
  <c r="Y244" i="3" s="1"/>
  <c r="Y245" i="3"/>
  <c r="Z237" i="3"/>
  <c r="Z236" i="3"/>
  <c r="Z235" i="3"/>
  <c r="Z234" i="3"/>
  <c r="Z224" i="3"/>
  <c r="Z223" i="3"/>
  <c r="Z225" i="3"/>
  <c r="AF258" i="2"/>
  <c r="AF229" i="2"/>
  <c r="AF234" i="2"/>
  <c r="AF228" i="2"/>
  <c r="AF257" i="2"/>
  <c r="AF253" i="2"/>
  <c r="AF249" i="2"/>
  <c r="AF245" i="2"/>
  <c r="AF256" i="2"/>
  <c r="AF252" i="2"/>
  <c r="AF248" i="2"/>
  <c r="AF244" i="2"/>
  <c r="AF237" i="2"/>
  <c r="AF221" i="2"/>
  <c r="AF255" i="2"/>
  <c r="AF251" i="2"/>
  <c r="AF247" i="2"/>
  <c r="AF243" i="2"/>
  <c r="AF220" i="2"/>
  <c r="AF254" i="2"/>
  <c r="AF250" i="2"/>
  <c r="AF246" i="2"/>
  <c r="AF225" i="2"/>
  <c r="AF238" i="2"/>
  <c r="AF230" i="2"/>
  <c r="AF242" i="2"/>
  <c r="AF235" i="2"/>
  <c r="AF231" i="2"/>
  <c r="AF233" i="2"/>
  <c r="AF236" i="2"/>
  <c r="AF232" i="2"/>
  <c r="AF227" i="2"/>
  <c r="AF226" i="2"/>
  <c r="AB218" i="2"/>
  <c r="AB217" i="2"/>
  <c r="AB216" i="2"/>
  <c r="AA218" i="2"/>
  <c r="AA217" i="2"/>
  <c r="AA216" i="2"/>
  <c r="AE213" i="2"/>
  <c r="AF213" i="2" s="1"/>
  <c r="AE214" i="2"/>
  <c r="AF214" i="2" s="1"/>
  <c r="AE215" i="2"/>
  <c r="AF215" i="2" s="1"/>
  <c r="AE212" i="2"/>
  <c r="AF212" i="2" s="1"/>
  <c r="AE206" i="2"/>
  <c r="AF206" i="2" s="1"/>
  <c r="AE207" i="2"/>
  <c r="AF207" i="2" s="1"/>
  <c r="AE208" i="2"/>
  <c r="AF208" i="2" s="1"/>
  <c r="AE209" i="2"/>
  <c r="AF209" i="2" s="1"/>
  <c r="AE210" i="2"/>
  <c r="AF210" i="2" s="1"/>
  <c r="AE205" i="2"/>
  <c r="AF205" i="2" s="1"/>
  <c r="AE198" i="2"/>
  <c r="AF198" i="2" s="1"/>
  <c r="AE199" i="2"/>
  <c r="AF199" i="2" s="1"/>
  <c r="AE200" i="2"/>
  <c r="AF200" i="2" s="1"/>
  <c r="AE201" i="2"/>
  <c r="AF201" i="2" s="1"/>
  <c r="AE197" i="2"/>
  <c r="AF197" i="2" s="1"/>
  <c r="AE194" i="2"/>
  <c r="AE195" i="2"/>
  <c r="AE196" i="2"/>
  <c r="AE193" i="2"/>
  <c r="X194" i="2"/>
  <c r="X195" i="2"/>
  <c r="X196" i="2"/>
  <c r="X193" i="2"/>
  <c r="P194" i="2"/>
  <c r="P195" i="2"/>
  <c r="P196" i="2"/>
  <c r="P193" i="2"/>
  <c r="AE185" i="2"/>
  <c r="AE186" i="2"/>
  <c r="AE187" i="2"/>
  <c r="AE188" i="2"/>
  <c r="AE189" i="2"/>
  <c r="AE184" i="2"/>
  <c r="J182" i="2"/>
  <c r="P182" i="2" s="1"/>
  <c r="AF182" i="2" s="1"/>
  <c r="X117" i="2"/>
  <c r="X118" i="2"/>
  <c r="X119" i="2"/>
  <c r="X120" i="2"/>
  <c r="X121" i="2"/>
  <c r="X122" i="2"/>
  <c r="X123" i="2"/>
  <c r="X127" i="2"/>
  <c r="X128" i="2"/>
  <c r="X129" i="2"/>
  <c r="X130" i="2"/>
  <c r="X131" i="2"/>
  <c r="X132" i="2"/>
  <c r="X133" i="2"/>
  <c r="X111" i="2"/>
  <c r="X113" i="2"/>
  <c r="X112" i="2"/>
  <c r="X110" i="2"/>
  <c r="X109" i="2"/>
  <c r="X108" i="2"/>
  <c r="X107" i="2"/>
  <c r="AE61" i="2"/>
  <c r="AE60" i="2"/>
  <c r="AE59" i="2"/>
  <c r="AE58" i="2"/>
  <c r="AE57" i="2"/>
  <c r="AE51" i="2"/>
  <c r="AE52" i="2"/>
  <c r="AE53" i="2"/>
  <c r="AE50" i="2"/>
  <c r="AE46" i="2"/>
  <c r="AE45" i="2"/>
  <c r="AE44" i="2"/>
  <c r="AE43" i="2"/>
  <c r="AE42" i="2"/>
  <c r="AE41" i="2"/>
  <c r="AE40" i="2"/>
  <c r="AE39" i="2"/>
  <c r="AE38" i="2"/>
  <c r="AE37" i="2"/>
  <c r="AE36" i="2"/>
  <c r="AE34" i="2"/>
  <c r="AE33" i="2"/>
  <c r="AE32" i="2"/>
  <c r="AE31" i="2"/>
  <c r="AE30" i="2"/>
  <c r="AE29" i="2"/>
  <c r="AE28" i="2"/>
  <c r="AE27" i="2"/>
  <c r="AE35" i="2"/>
  <c r="AE26" i="2"/>
  <c r="X44" i="2"/>
  <c r="X45" i="2"/>
  <c r="X46" i="2"/>
  <c r="X47" i="2"/>
  <c r="X48" i="2"/>
  <c r="X28" i="2"/>
  <c r="X29" i="2"/>
  <c r="X30" i="2"/>
  <c r="X31" i="2"/>
  <c r="X32" i="2"/>
  <c r="X33" i="2"/>
  <c r="X34" i="2"/>
  <c r="X35" i="2"/>
  <c r="X36" i="2"/>
  <c r="X37" i="2"/>
  <c r="X38" i="2"/>
  <c r="X39" i="2"/>
  <c r="X40" i="2"/>
  <c r="X41" i="2"/>
  <c r="X42" i="2"/>
  <c r="X43" i="2"/>
  <c r="X27" i="2"/>
  <c r="X26" i="2"/>
  <c r="P47" i="2"/>
  <c r="P45" i="2"/>
  <c r="P43" i="2"/>
  <c r="P39" i="2"/>
  <c r="P37" i="2"/>
  <c r="P36" i="2"/>
  <c r="P35" i="2"/>
  <c r="P33" i="2"/>
  <c r="P31" i="2"/>
  <c r="P32" i="2"/>
  <c r="P30" i="2"/>
  <c r="P29" i="2"/>
  <c r="P28" i="2"/>
  <c r="P27" i="2"/>
  <c r="P34" i="2"/>
  <c r="P26" i="2"/>
  <c r="P50" i="2"/>
  <c r="P51" i="2"/>
  <c r="P52" i="2"/>
  <c r="P53" i="2"/>
  <c r="P55" i="2"/>
  <c r="P56" i="2"/>
  <c r="P38" i="2"/>
  <c r="P40" i="2"/>
  <c r="P41" i="2"/>
  <c r="P42" i="2"/>
  <c r="P44" i="2"/>
  <c r="P46" i="2"/>
  <c r="AE7" i="2"/>
  <c r="AE8" i="2"/>
  <c r="AE9" i="2"/>
  <c r="AE10" i="2"/>
  <c r="AE11" i="2"/>
  <c r="AE12" i="2"/>
  <c r="AE13" i="2"/>
  <c r="AE14" i="2"/>
  <c r="AE15" i="2"/>
  <c r="AE16" i="2"/>
  <c r="AE17" i="2"/>
  <c r="AE18" i="2"/>
  <c r="AE6" i="2"/>
  <c r="AE5" i="2"/>
  <c r="AE4" i="2"/>
  <c r="P16" i="2"/>
  <c r="P11" i="2"/>
  <c r="P9" i="2"/>
  <c r="P6" i="2"/>
  <c r="P7" i="2"/>
  <c r="P8" i="2"/>
  <c r="P10" i="2"/>
  <c r="P12" i="2"/>
  <c r="P5" i="2"/>
  <c r="P18" i="2"/>
  <c r="P17" i="2"/>
  <c r="P15" i="2"/>
  <c r="P14" i="2"/>
  <c r="P13" i="2"/>
  <c r="P4" i="2"/>
  <c r="X6" i="2"/>
  <c r="X7" i="2"/>
  <c r="X8" i="2"/>
  <c r="X9" i="2"/>
  <c r="X10" i="2"/>
  <c r="X5" i="2"/>
  <c r="X11" i="2"/>
  <c r="X12" i="2"/>
  <c r="X13" i="2"/>
  <c r="X14" i="2"/>
  <c r="X15" i="2"/>
  <c r="X16" i="2"/>
  <c r="X17" i="2"/>
  <c r="X18" i="2"/>
  <c r="X4" i="2"/>
  <c r="AF193" i="2" l="1"/>
  <c r="AF196" i="2"/>
  <c r="AF194" i="2"/>
  <c r="AF195" i="2"/>
  <c r="AF239" i="2"/>
  <c r="AF259" i="2"/>
  <c r="AF261" i="2"/>
  <c r="AF260" i="2"/>
  <c r="AF241" i="2"/>
  <c r="AF240" i="2"/>
  <c r="Z226" i="3"/>
  <c r="Z228" i="3"/>
  <c r="Z229" i="3"/>
  <c r="AE216" i="2"/>
  <c r="AF216" i="2" s="1"/>
  <c r="AE218" i="2"/>
  <c r="AF218" i="2" s="1"/>
  <c r="AE217" i="2"/>
  <c r="AF217" i="2" s="1"/>
  <c r="Z232" i="3" l="1"/>
  <c r="Z231" i="3"/>
  <c r="Z227" i="3"/>
  <c r="V219" i="3"/>
  <c r="V218" i="3"/>
  <c r="V217" i="3"/>
  <c r="U219" i="3"/>
  <c r="U218" i="3"/>
  <c r="U217" i="3"/>
  <c r="T204" i="3"/>
  <c r="T186" i="3"/>
  <c r="T205" i="3"/>
  <c r="Z205" i="3" s="1"/>
  <c r="T187" i="3"/>
  <c r="T206" i="3"/>
  <c r="Z206" i="3" s="1"/>
  <c r="T196" i="3"/>
  <c r="T188" i="3"/>
  <c r="T197" i="3"/>
  <c r="T189" i="3"/>
  <c r="T208" i="3"/>
  <c r="Z230" i="3" l="1"/>
  <c r="Z233" i="3"/>
  <c r="Y213" i="3" l="1"/>
  <c r="Z215" i="3"/>
  <c r="Y147" i="3"/>
  <c r="Y148" i="3"/>
  <c r="Y149" i="3"/>
  <c r="Y150" i="3"/>
  <c r="Y146" i="3"/>
  <c r="Z147" i="3"/>
  <c r="Z148" i="3"/>
  <c r="Z149" i="3"/>
  <c r="Z150" i="3"/>
  <c r="Z146" i="3"/>
  <c r="Z213" i="3" l="1"/>
  <c r="U153" i="3"/>
  <c r="Z153" i="3" s="1"/>
  <c r="U152" i="3"/>
  <c r="Z152" i="3" s="1"/>
  <c r="U151" i="3"/>
  <c r="Z238" i="3" l="1"/>
  <c r="Y153" i="3"/>
  <c r="Y152" i="3"/>
  <c r="Z151" i="3"/>
  <c r="Y151" i="3"/>
  <c r="Z239" i="3" l="1"/>
  <c r="Z130" i="3"/>
  <c r="Z131" i="3"/>
  <c r="Z132" i="3"/>
  <c r="Y81" i="3"/>
  <c r="Y80" i="3"/>
  <c r="Y214" i="3"/>
  <c r="Y216" i="3"/>
  <c r="Z216" i="3" s="1"/>
  <c r="Y156" i="3"/>
  <c r="Y157" i="3"/>
  <c r="Y159" i="3"/>
  <c r="Y160" i="3"/>
  <c r="Y161" i="3"/>
  <c r="Y155" i="3"/>
  <c r="Y170" i="3"/>
  <c r="Y171" i="3"/>
  <c r="Y172" i="3"/>
  <c r="Y173" i="3"/>
  <c r="Y174" i="3"/>
  <c r="Y175" i="3"/>
  <c r="Y176" i="3"/>
  <c r="Y177" i="3"/>
  <c r="Y178" i="3"/>
  <c r="Y169" i="3"/>
  <c r="Z240" i="3" l="1"/>
  <c r="Z214" i="3"/>
  <c r="Y218" i="3"/>
  <c r="Y217" i="3"/>
  <c r="Y219" i="3"/>
  <c r="Y49" i="3"/>
  <c r="Z49" i="3" s="1"/>
  <c r="T209" i="3"/>
  <c r="T203" i="3"/>
  <c r="T184" i="3"/>
  <c r="T195" i="3"/>
  <c r="T185" i="3"/>
  <c r="T198" i="3"/>
  <c r="T190" i="3"/>
  <c r="T194" i="3"/>
  <c r="T183" i="3"/>
  <c r="T163" i="3"/>
  <c r="Z163" i="3" s="1"/>
  <c r="T164" i="3"/>
  <c r="Z164" i="3" s="1"/>
  <c r="T165" i="3"/>
  <c r="Z165" i="3" s="1"/>
  <c r="T162" i="3"/>
  <c r="Z162" i="3" s="1"/>
  <c r="T160" i="3"/>
  <c r="T161" i="3"/>
  <c r="T159" i="3"/>
  <c r="T156" i="3"/>
  <c r="T157" i="3"/>
  <c r="T155" i="3"/>
  <c r="T15" i="3"/>
  <c r="Z15" i="3" s="1"/>
  <c r="T16" i="3"/>
  <c r="T17" i="3"/>
  <c r="Z17" i="3" s="1"/>
  <c r="T18" i="3"/>
  <c r="Z18" i="3" s="1"/>
  <c r="T19" i="3"/>
  <c r="Z19" i="3" s="1"/>
  <c r="T20" i="3"/>
  <c r="Z20" i="3" s="1"/>
  <c r="T14" i="3"/>
  <c r="Z14" i="3" s="1"/>
  <c r="M204" i="3"/>
  <c r="Z204" i="3" s="1"/>
  <c r="M203" i="3"/>
  <c r="M184" i="3"/>
  <c r="M194" i="3"/>
  <c r="M202" i="3"/>
  <c r="M195" i="3"/>
  <c r="Z195" i="3" s="1"/>
  <c r="M185" i="3"/>
  <c r="Z185" i="3" s="1"/>
  <c r="M186" i="3"/>
  <c r="Z186" i="3" s="1"/>
  <c r="M187" i="3"/>
  <c r="Z187" i="3" s="1"/>
  <c r="M196" i="3"/>
  <c r="Z196" i="3" s="1"/>
  <c r="M188" i="3"/>
  <c r="Z188" i="3" s="1"/>
  <c r="M207" i="3"/>
  <c r="Z207" i="3" s="1"/>
  <c r="M197" i="3"/>
  <c r="Z197" i="3" s="1"/>
  <c r="M189" i="3"/>
  <c r="Z189" i="3" s="1"/>
  <c r="M208" i="3"/>
  <c r="Z208" i="3" s="1"/>
  <c r="M198" i="3"/>
  <c r="Z198" i="3" s="1"/>
  <c r="M190" i="3"/>
  <c r="Z190" i="3" s="1"/>
  <c r="M209" i="3"/>
  <c r="M183" i="3"/>
  <c r="M171" i="3"/>
  <c r="Z171" i="3" s="1"/>
  <c r="M172" i="3"/>
  <c r="Z172" i="3" s="1"/>
  <c r="M173" i="3"/>
  <c r="Z173" i="3" s="1"/>
  <c r="M174" i="3"/>
  <c r="Z174" i="3" s="1"/>
  <c r="M175" i="3"/>
  <c r="Z175" i="3" s="1"/>
  <c r="M176" i="3"/>
  <c r="Z176" i="3" s="1"/>
  <c r="M177" i="3"/>
  <c r="Z177" i="3" s="1"/>
  <c r="M178" i="3"/>
  <c r="Z178" i="3" s="1"/>
  <c r="M170" i="3"/>
  <c r="Z170" i="3" s="1"/>
  <c r="M169" i="3"/>
  <c r="Z169" i="3" s="1"/>
  <c r="M159" i="3"/>
  <c r="M160" i="3"/>
  <c r="M161" i="3"/>
  <c r="M156" i="3"/>
  <c r="M157" i="3"/>
  <c r="M155" i="3"/>
  <c r="M134" i="3"/>
  <c r="Z134" i="3" s="1"/>
  <c r="M135" i="3"/>
  <c r="Z135" i="3" s="1"/>
  <c r="M136" i="3"/>
  <c r="Z136" i="3" s="1"/>
  <c r="M137" i="3"/>
  <c r="Z137" i="3" s="1"/>
  <c r="M138" i="3"/>
  <c r="Z138" i="3" s="1"/>
  <c r="M139" i="3"/>
  <c r="Z139" i="3" s="1"/>
  <c r="M140" i="3"/>
  <c r="Z140" i="3" s="1"/>
  <c r="M141" i="3"/>
  <c r="Z141" i="3" s="1"/>
  <c r="M142" i="3"/>
  <c r="Z142" i="3" s="1"/>
  <c r="M133" i="3"/>
  <c r="Z133" i="3" s="1"/>
  <c r="M94" i="3"/>
  <c r="M95" i="3"/>
  <c r="M96" i="3"/>
  <c r="M97" i="3"/>
  <c r="M98" i="3"/>
  <c r="M99" i="3"/>
  <c r="Z99" i="3" s="1"/>
  <c r="M100" i="3"/>
  <c r="M101" i="3"/>
  <c r="M102" i="3"/>
  <c r="Z102" i="3" s="1"/>
  <c r="M103" i="3"/>
  <c r="M104" i="3"/>
  <c r="M105" i="3"/>
  <c r="Z105" i="3" s="1"/>
  <c r="M106" i="3"/>
  <c r="Z106" i="3" s="1"/>
  <c r="V182" i="3"/>
  <c r="U182" i="3"/>
  <c r="F182" i="3"/>
  <c r="M182" i="3" s="1"/>
  <c r="Z182" i="3" s="1"/>
  <c r="V180" i="3"/>
  <c r="U180" i="3"/>
  <c r="F180" i="3"/>
  <c r="M180" i="3" s="1"/>
  <c r="Z180" i="3" s="1"/>
  <c r="V179" i="3"/>
  <c r="U179" i="3"/>
  <c r="F179" i="3"/>
  <c r="M179" i="3" s="1"/>
  <c r="Z179" i="3" s="1"/>
  <c r="P168" i="3"/>
  <c r="T168" i="3" s="1"/>
  <c r="Z168" i="3" s="1"/>
  <c r="P167" i="3"/>
  <c r="T167" i="3" s="1"/>
  <c r="Z167" i="3" s="1"/>
  <c r="P166" i="3"/>
  <c r="T166" i="3" s="1"/>
  <c r="Z166" i="3" s="1"/>
  <c r="J145" i="3"/>
  <c r="M145" i="3" s="1"/>
  <c r="Z145" i="3" s="1"/>
  <c r="J144" i="3"/>
  <c r="M144" i="3" s="1"/>
  <c r="Z144" i="3" s="1"/>
  <c r="J143" i="3"/>
  <c r="M143" i="3" s="1"/>
  <c r="Z143" i="3" s="1"/>
  <c r="Y129" i="3"/>
  <c r="Z129" i="3" s="1"/>
  <c r="Y128" i="3"/>
  <c r="M128" i="3"/>
  <c r="Y127" i="3"/>
  <c r="M127" i="3"/>
  <c r="Y126" i="3"/>
  <c r="M126" i="3"/>
  <c r="Y125" i="3"/>
  <c r="M125" i="3"/>
  <c r="Y124" i="3"/>
  <c r="M124" i="3"/>
  <c r="M123" i="3"/>
  <c r="Z123" i="3" s="1"/>
  <c r="M122" i="3"/>
  <c r="Z122" i="3" s="1"/>
  <c r="M121" i="3"/>
  <c r="Z121" i="3" s="1"/>
  <c r="X120" i="3"/>
  <c r="W120" i="3"/>
  <c r="V120" i="3"/>
  <c r="U120" i="3"/>
  <c r="L120" i="3"/>
  <c r="J120" i="3"/>
  <c r="H120" i="3"/>
  <c r="G120" i="3"/>
  <c r="F120" i="3"/>
  <c r="V119" i="3"/>
  <c r="U119" i="3"/>
  <c r="F119" i="3"/>
  <c r="V118" i="3"/>
  <c r="U118" i="3"/>
  <c r="F118" i="3"/>
  <c r="Y117" i="3"/>
  <c r="M117" i="3"/>
  <c r="Y116" i="3"/>
  <c r="M116" i="3"/>
  <c r="Y115" i="3"/>
  <c r="M115" i="3"/>
  <c r="Y114" i="3"/>
  <c r="M114" i="3"/>
  <c r="Y113" i="3"/>
  <c r="M113" i="3"/>
  <c r="Y112" i="3"/>
  <c r="M112" i="3"/>
  <c r="Y111" i="3"/>
  <c r="M111" i="3"/>
  <c r="Y110" i="3"/>
  <c r="M110" i="3"/>
  <c r="Y109" i="3"/>
  <c r="M109" i="3"/>
  <c r="Y108" i="3"/>
  <c r="M108" i="3"/>
  <c r="X107" i="3"/>
  <c r="W107" i="3"/>
  <c r="V107" i="3"/>
  <c r="U107" i="3"/>
  <c r="L107" i="3"/>
  <c r="J107" i="3"/>
  <c r="F107" i="3"/>
  <c r="Y104" i="3"/>
  <c r="Y103" i="3"/>
  <c r="Y101" i="3"/>
  <c r="Y100" i="3"/>
  <c r="Y98" i="3"/>
  <c r="Y97" i="3"/>
  <c r="Z96" i="3"/>
  <c r="Y95" i="3"/>
  <c r="Y94" i="3"/>
  <c r="X93" i="3"/>
  <c r="W93" i="3"/>
  <c r="V93" i="3"/>
  <c r="U93" i="3"/>
  <c r="L93" i="3"/>
  <c r="J93" i="3"/>
  <c r="G93" i="3"/>
  <c r="F93" i="3"/>
  <c r="U92" i="3"/>
  <c r="Y92" i="3" s="1"/>
  <c r="G92" i="3"/>
  <c r="F92" i="3"/>
  <c r="U91" i="3"/>
  <c r="Y91" i="3" s="1"/>
  <c r="L91" i="3"/>
  <c r="J91" i="3"/>
  <c r="G91" i="3"/>
  <c r="F91" i="3"/>
  <c r="Y90" i="3"/>
  <c r="M90" i="3"/>
  <c r="Y89" i="3"/>
  <c r="M89" i="3"/>
  <c r="Y88" i="3"/>
  <c r="M88" i="3"/>
  <c r="Y87" i="3"/>
  <c r="M87" i="3"/>
  <c r="Y86" i="3"/>
  <c r="M86" i="3"/>
  <c r="Y85" i="3"/>
  <c r="M85" i="3"/>
  <c r="Y84" i="3"/>
  <c r="M84" i="3"/>
  <c r="Y83" i="3"/>
  <c r="M83" i="3"/>
  <c r="Y82" i="3"/>
  <c r="M82" i="3"/>
  <c r="M81" i="3"/>
  <c r="M80" i="3"/>
  <c r="U79" i="3"/>
  <c r="Y79" i="3" s="1"/>
  <c r="Z79" i="3" s="1"/>
  <c r="U78" i="3"/>
  <c r="Y78" i="3" s="1"/>
  <c r="Z78" i="3" s="1"/>
  <c r="U77" i="3"/>
  <c r="Y77" i="3" s="1"/>
  <c r="Z77" i="3" s="1"/>
  <c r="Y76" i="3"/>
  <c r="Z76" i="3" s="1"/>
  <c r="Y75" i="3"/>
  <c r="Z75" i="3" s="1"/>
  <c r="Y74" i="3"/>
  <c r="Z74" i="3" s="1"/>
  <c r="Y73" i="3"/>
  <c r="Z73" i="3" s="1"/>
  <c r="Y72" i="3"/>
  <c r="Z72" i="3" s="1"/>
  <c r="Y71" i="3"/>
  <c r="Z71" i="3" s="1"/>
  <c r="Y70" i="3"/>
  <c r="Z70" i="3" s="1"/>
  <c r="U69" i="3"/>
  <c r="Y69" i="3" s="1"/>
  <c r="Z69" i="3" s="1"/>
  <c r="U68" i="3"/>
  <c r="Y68" i="3" s="1"/>
  <c r="Z68" i="3" s="1"/>
  <c r="U67" i="3"/>
  <c r="Y67" i="3" s="1"/>
  <c r="Z67" i="3" s="1"/>
  <c r="Y66" i="3"/>
  <c r="Z66" i="3" s="1"/>
  <c r="Y65" i="3"/>
  <c r="Z65" i="3" s="1"/>
  <c r="Y64" i="3"/>
  <c r="Z64" i="3" s="1"/>
  <c r="Y63" i="3"/>
  <c r="Z63" i="3" s="1"/>
  <c r="Y62" i="3"/>
  <c r="Z62" i="3" s="1"/>
  <c r="Y61" i="3"/>
  <c r="Z61" i="3" s="1"/>
  <c r="Y60" i="3"/>
  <c r="Z60" i="3" s="1"/>
  <c r="M59" i="3"/>
  <c r="Z59" i="3" s="1"/>
  <c r="M58" i="3"/>
  <c r="Z58" i="3" s="1"/>
  <c r="M57" i="3"/>
  <c r="Z57" i="3" s="1"/>
  <c r="Z54" i="3"/>
  <c r="Z53" i="3"/>
  <c r="W52" i="3"/>
  <c r="V52" i="3"/>
  <c r="U52" i="3"/>
  <c r="V51" i="3"/>
  <c r="U51" i="3"/>
  <c r="Y50" i="3"/>
  <c r="Z50" i="3" s="1"/>
  <c r="Y47" i="3"/>
  <c r="W47" i="3"/>
  <c r="V47" i="3"/>
  <c r="U47" i="3"/>
  <c r="Y45" i="3"/>
  <c r="Z44" i="3"/>
  <c r="Z43" i="3"/>
  <c r="Z42" i="3"/>
  <c r="Z40" i="3"/>
  <c r="V39" i="3"/>
  <c r="U39" i="3"/>
  <c r="Y32" i="3"/>
  <c r="Z32" i="3" s="1"/>
  <c r="Y31" i="3"/>
  <c r="V29" i="3"/>
  <c r="U29" i="3"/>
  <c r="V28" i="3"/>
  <c r="U28" i="3"/>
  <c r="V27" i="3"/>
  <c r="U27" i="3"/>
  <c r="Y26" i="3"/>
  <c r="Z26" i="3" s="1"/>
  <c r="Y25" i="3"/>
  <c r="Z25" i="3" s="1"/>
  <c r="Y24" i="3"/>
  <c r="Z24" i="3" s="1"/>
  <c r="Y23" i="3"/>
  <c r="Z23" i="3" s="1"/>
  <c r="Y22" i="3"/>
  <c r="Q21" i="3"/>
  <c r="P21" i="3"/>
  <c r="O21" i="3"/>
  <c r="N21" i="3"/>
  <c r="Y13" i="3"/>
  <c r="Z13" i="3" s="1"/>
  <c r="Y12" i="3"/>
  <c r="Z12" i="3" s="1"/>
  <c r="X11" i="3"/>
  <c r="W11" i="3"/>
  <c r="V11" i="3"/>
  <c r="U11" i="3"/>
  <c r="X10" i="3"/>
  <c r="W10" i="3"/>
  <c r="X9" i="3"/>
  <c r="W9" i="3"/>
  <c r="Y8" i="3"/>
  <c r="Z8" i="3" s="1"/>
  <c r="Y7" i="3"/>
  <c r="Z7" i="3" s="1"/>
  <c r="Y6" i="3"/>
  <c r="Z6" i="3" s="1"/>
  <c r="Y5" i="3"/>
  <c r="Y4" i="3"/>
  <c r="Z4" i="3" s="1"/>
  <c r="Z194" i="3" l="1"/>
  <c r="M199" i="3"/>
  <c r="M201" i="3"/>
  <c r="M200" i="3"/>
  <c r="Y93" i="3"/>
  <c r="T199" i="3"/>
  <c r="T201" i="3"/>
  <c r="T200" i="3"/>
  <c r="Z184" i="3"/>
  <c r="Z183" i="3"/>
  <c r="M191" i="3"/>
  <c r="M192" i="3"/>
  <c r="M193" i="3"/>
  <c r="T191" i="3"/>
  <c r="T192" i="3"/>
  <c r="T193" i="3"/>
  <c r="T212" i="3"/>
  <c r="T211" i="3"/>
  <c r="T210" i="3"/>
  <c r="Z209" i="3"/>
  <c r="Z203" i="3"/>
  <c r="Z202" i="3"/>
  <c r="M212" i="3"/>
  <c r="M211" i="3"/>
  <c r="M210" i="3"/>
  <c r="Z241" i="3"/>
  <c r="Z217" i="3"/>
  <c r="Z219" i="3"/>
  <c r="Z218" i="3"/>
  <c r="Z160" i="3"/>
  <c r="Z157" i="3"/>
  <c r="Z87" i="3"/>
  <c r="Z155" i="3"/>
  <c r="Z161" i="3"/>
  <c r="Z116" i="3"/>
  <c r="Z125" i="3"/>
  <c r="Z156" i="3"/>
  <c r="Z159" i="3"/>
  <c r="Z86" i="3"/>
  <c r="F181" i="3"/>
  <c r="M181" i="3" s="1"/>
  <c r="Z181" i="3" s="1"/>
  <c r="M107" i="3"/>
  <c r="Z107" i="3" s="1"/>
  <c r="Z115" i="3"/>
  <c r="Z80" i="3"/>
  <c r="Z82" i="3"/>
  <c r="Z84" i="3"/>
  <c r="Z100" i="3"/>
  <c r="Z112" i="3"/>
  <c r="Z103" i="3"/>
  <c r="Y10" i="3"/>
  <c r="Z10" i="3" s="1"/>
  <c r="Z83" i="3"/>
  <c r="Z90" i="3"/>
  <c r="Z109" i="3"/>
  <c r="Z111" i="3"/>
  <c r="Z113" i="3"/>
  <c r="Z81" i="3"/>
  <c r="M91" i="3"/>
  <c r="Z91" i="3" s="1"/>
  <c r="Y119" i="3"/>
  <c r="Z119" i="3" s="1"/>
  <c r="Z110" i="3"/>
  <c r="V181" i="3"/>
  <c r="Z98" i="3"/>
  <c r="Z94" i="3"/>
  <c r="T21" i="3"/>
  <c r="Z21" i="3" s="1"/>
  <c r="Z95" i="3"/>
  <c r="Z127" i="3"/>
  <c r="Z101" i="3"/>
  <c r="Z97" i="3"/>
  <c r="M92" i="3"/>
  <c r="Z92" i="3" s="1"/>
  <c r="M93" i="3"/>
  <c r="Z93" i="3" s="1"/>
  <c r="Z128" i="3"/>
  <c r="Z85" i="3"/>
  <c r="Z114" i="3"/>
  <c r="Y11" i="3"/>
  <c r="Z11" i="3" s="1"/>
  <c r="Z89" i="3"/>
  <c r="Y39" i="3"/>
  <c r="Z88" i="3"/>
  <c r="Z108" i="3"/>
  <c r="Z117" i="3"/>
  <c r="U181" i="3"/>
  <c r="Z104" i="3"/>
  <c r="Z5" i="3"/>
  <c r="Y118" i="3"/>
  <c r="Z118" i="3" s="1"/>
  <c r="Y37" i="3"/>
  <c r="Y9" i="3"/>
  <c r="Z9" i="3" s="1"/>
  <c r="Z31" i="3"/>
  <c r="Y120" i="3"/>
  <c r="Z120" i="3" s="1"/>
  <c r="Z22" i="3"/>
  <c r="Z211" i="3" l="1"/>
  <c r="Z192" i="3"/>
  <c r="Z200" i="3"/>
  <c r="Z201" i="3"/>
  <c r="Z199" i="3"/>
  <c r="Z193" i="3"/>
  <c r="Z191" i="3"/>
  <c r="Z212" i="3"/>
  <c r="Z210" i="3"/>
  <c r="Z242" i="3"/>
  <c r="AF4" i="2"/>
  <c r="AF5" i="2"/>
  <c r="AF6" i="2"/>
  <c r="AF7" i="2"/>
  <c r="AF8" i="2"/>
  <c r="AF9" i="2"/>
  <c r="AF10" i="2"/>
  <c r="AF11" i="2"/>
  <c r="AF12" i="2"/>
  <c r="AF13" i="2"/>
  <c r="AF14" i="2"/>
  <c r="AF15" i="2"/>
  <c r="AF16" i="2"/>
  <c r="AF17" i="2"/>
  <c r="AF18" i="2"/>
  <c r="H19" i="2"/>
  <c r="I19" i="2"/>
  <c r="K19" i="2"/>
  <c r="L19" i="2"/>
  <c r="L20" i="2" s="1"/>
  <c r="M19" i="2"/>
  <c r="M20" i="2" s="1"/>
  <c r="N19" i="2"/>
  <c r="N20" i="2" s="1"/>
  <c r="T19" i="2"/>
  <c r="U19" i="2"/>
  <c r="AA19" i="2"/>
  <c r="AB19" i="2"/>
  <c r="AC19" i="2"/>
  <c r="AD19" i="2"/>
  <c r="H20" i="2"/>
  <c r="I20" i="2"/>
  <c r="T20" i="2"/>
  <c r="U20" i="2"/>
  <c r="AA20" i="2"/>
  <c r="AB20" i="2"/>
  <c r="AC20" i="2"/>
  <c r="AD20" i="2"/>
  <c r="H21" i="2"/>
  <c r="I21" i="2"/>
  <c r="J21" i="2"/>
  <c r="K21" i="2"/>
  <c r="L21" i="2"/>
  <c r="M21" i="2"/>
  <c r="N21" i="2"/>
  <c r="S21" i="2"/>
  <c r="T21" i="2"/>
  <c r="U21" i="2"/>
  <c r="AA21" i="2"/>
  <c r="AB21" i="2"/>
  <c r="AC21" i="2"/>
  <c r="AD21" i="2"/>
  <c r="P22" i="2"/>
  <c r="X22" i="2"/>
  <c r="AE22" i="2"/>
  <c r="AF26" i="2"/>
  <c r="AF27" i="2"/>
  <c r="AF28" i="2"/>
  <c r="AF29" i="2"/>
  <c r="AF30" i="2"/>
  <c r="AF31" i="2"/>
  <c r="AF32" i="2"/>
  <c r="AF33" i="2"/>
  <c r="AF34" i="2"/>
  <c r="AF35" i="2"/>
  <c r="AF36" i="2"/>
  <c r="AF37" i="2"/>
  <c r="AF38" i="2"/>
  <c r="AF39" i="2"/>
  <c r="AF40" i="2"/>
  <c r="AF41" i="2"/>
  <c r="AF42" i="2"/>
  <c r="AF43" i="2"/>
  <c r="AF44" i="2"/>
  <c r="AF45" i="2"/>
  <c r="AF46" i="2"/>
  <c r="AA47" i="2"/>
  <c r="AC47" i="2"/>
  <c r="AA48" i="2"/>
  <c r="AC48" i="2"/>
  <c r="H49" i="2"/>
  <c r="I49" i="2"/>
  <c r="J49" i="2"/>
  <c r="L49" i="2"/>
  <c r="N49" i="2"/>
  <c r="Q49" i="2"/>
  <c r="R49" i="2"/>
  <c r="S49" i="2"/>
  <c r="AA49" i="2"/>
  <c r="AB49" i="2"/>
  <c r="AC49" i="2"/>
  <c r="AD49" i="2"/>
  <c r="H54" i="2"/>
  <c r="J54" i="2"/>
  <c r="K54" i="2"/>
  <c r="L54" i="2"/>
  <c r="M54" i="2"/>
  <c r="N54" i="2"/>
  <c r="AA54" i="2"/>
  <c r="AB54" i="2"/>
  <c r="AC54" i="2"/>
  <c r="AD54" i="2"/>
  <c r="AF54" i="2"/>
  <c r="AB55" i="2"/>
  <c r="AC55" i="2"/>
  <c r="AD55" i="2"/>
  <c r="AF55" i="2"/>
  <c r="AB56" i="2"/>
  <c r="AC56" i="2"/>
  <c r="AD56" i="2"/>
  <c r="AF56" i="2"/>
  <c r="P57" i="2"/>
  <c r="X57" i="2"/>
  <c r="AF57" i="2"/>
  <c r="P58" i="2"/>
  <c r="X58" i="2"/>
  <c r="AF58" i="2"/>
  <c r="P59" i="2"/>
  <c r="X59" i="2"/>
  <c r="AF59" i="2"/>
  <c r="P60" i="2"/>
  <c r="X60" i="2"/>
  <c r="AF60" i="2"/>
  <c r="P61" i="2"/>
  <c r="X61" i="2"/>
  <c r="AF61" i="2"/>
  <c r="P62" i="2"/>
  <c r="X62" i="2"/>
  <c r="AE62" i="2"/>
  <c r="AF62" i="2"/>
  <c r="P63" i="2"/>
  <c r="X63" i="2"/>
  <c r="AE63" i="2"/>
  <c r="AF63" i="2"/>
  <c r="P64" i="2"/>
  <c r="X64" i="2"/>
  <c r="AE64" i="2"/>
  <c r="AF64" i="2"/>
  <c r="P65" i="2"/>
  <c r="X65" i="2"/>
  <c r="AE65" i="2"/>
  <c r="AF65" i="2"/>
  <c r="P66" i="2"/>
  <c r="X66" i="2"/>
  <c r="AE66" i="2"/>
  <c r="AF66" i="2"/>
  <c r="P67" i="2"/>
  <c r="X67" i="2"/>
  <c r="AE67" i="2"/>
  <c r="AF67" i="2"/>
  <c r="P68" i="2"/>
  <c r="X68" i="2"/>
  <c r="AE68" i="2"/>
  <c r="AF68" i="2"/>
  <c r="P69" i="2"/>
  <c r="X69" i="2"/>
  <c r="AE69" i="2"/>
  <c r="AF69" i="2"/>
  <c r="P70" i="2"/>
  <c r="X70" i="2"/>
  <c r="AE70" i="2"/>
  <c r="AF70" i="2"/>
  <c r="P71" i="2"/>
  <c r="X71" i="2"/>
  <c r="AE71" i="2"/>
  <c r="AF71" i="2"/>
  <c r="P72" i="2"/>
  <c r="X72" i="2"/>
  <c r="AE72" i="2"/>
  <c r="AF72" i="2"/>
  <c r="P73" i="2"/>
  <c r="X73" i="2"/>
  <c r="AE73" i="2"/>
  <c r="AF73" i="2"/>
  <c r="P74" i="2"/>
  <c r="X74" i="2"/>
  <c r="AE74" i="2"/>
  <c r="AF74" i="2"/>
  <c r="P75" i="2"/>
  <c r="X75" i="2"/>
  <c r="AE75" i="2"/>
  <c r="AF75" i="2"/>
  <c r="P76" i="2"/>
  <c r="X76" i="2"/>
  <c r="AE76" i="2"/>
  <c r="AF76" i="2"/>
  <c r="P77" i="2"/>
  <c r="X77" i="2"/>
  <c r="AE77" i="2"/>
  <c r="AF77" i="2"/>
  <c r="P78" i="2"/>
  <c r="X78" i="2"/>
  <c r="AE78" i="2"/>
  <c r="AF78" i="2"/>
  <c r="P79" i="2"/>
  <c r="X79" i="2"/>
  <c r="AE79" i="2"/>
  <c r="AF79" i="2"/>
  <c r="P80" i="2"/>
  <c r="X80" i="2"/>
  <c r="AE80" i="2"/>
  <c r="AF80" i="2"/>
  <c r="P81" i="2"/>
  <c r="X81" i="2"/>
  <c r="AE81" i="2"/>
  <c r="AF81" i="2"/>
  <c r="P82" i="2"/>
  <c r="X82" i="2"/>
  <c r="AE82" i="2"/>
  <c r="AF82" i="2"/>
  <c r="P83" i="2"/>
  <c r="X83" i="2"/>
  <c r="AE83" i="2"/>
  <c r="AF83" i="2"/>
  <c r="P84" i="2"/>
  <c r="X84" i="2"/>
  <c r="AE84" i="2"/>
  <c r="AF84" i="2"/>
  <c r="P85" i="2"/>
  <c r="X85" i="2"/>
  <c r="AE85" i="2"/>
  <c r="AF85" i="2"/>
  <c r="P86" i="2"/>
  <c r="X86" i="2"/>
  <c r="AE86" i="2"/>
  <c r="AF86" i="2"/>
  <c r="P87" i="2"/>
  <c r="X87" i="2"/>
  <c r="AE87" i="2"/>
  <c r="AF87" i="2"/>
  <c r="P88" i="2"/>
  <c r="X88" i="2"/>
  <c r="AE88" i="2"/>
  <c r="AF88" i="2"/>
  <c r="P89" i="2"/>
  <c r="X89" i="2"/>
  <c r="AE89" i="2"/>
  <c r="AF89" i="2"/>
  <c r="P90" i="2"/>
  <c r="X90" i="2"/>
  <c r="AE90" i="2"/>
  <c r="AF90" i="2"/>
  <c r="P91" i="2"/>
  <c r="X91" i="2"/>
  <c r="AE91" i="2"/>
  <c r="AF91" i="2"/>
  <c r="P92" i="2"/>
  <c r="X92" i="2"/>
  <c r="AE92" i="2"/>
  <c r="AF92" i="2"/>
  <c r="P93" i="2"/>
  <c r="X93" i="2"/>
  <c r="AE93" i="2"/>
  <c r="AF93" i="2"/>
  <c r="P94" i="2"/>
  <c r="X94" i="2"/>
  <c r="AE94" i="2"/>
  <c r="AF94" i="2"/>
  <c r="P95" i="2"/>
  <c r="X95" i="2"/>
  <c r="AE95" i="2"/>
  <c r="AF95" i="2"/>
  <c r="P96" i="2"/>
  <c r="X96" i="2"/>
  <c r="AE96" i="2"/>
  <c r="AF96" i="2"/>
  <c r="P97" i="2"/>
  <c r="X97" i="2"/>
  <c r="AE97" i="2"/>
  <c r="AF97" i="2"/>
  <c r="P98" i="2"/>
  <c r="X98" i="2"/>
  <c r="AE98" i="2"/>
  <c r="AF98" i="2"/>
  <c r="P99" i="2"/>
  <c r="X99" i="2"/>
  <c r="AE99" i="2"/>
  <c r="AF99" i="2"/>
  <c r="P100" i="2"/>
  <c r="X100" i="2"/>
  <c r="AE100" i="2"/>
  <c r="AF100" i="2"/>
  <c r="P101" i="2"/>
  <c r="X101" i="2"/>
  <c r="AE101" i="2"/>
  <c r="AF101" i="2"/>
  <c r="P102" i="2"/>
  <c r="X102" i="2"/>
  <c r="AE102" i="2"/>
  <c r="AF102" i="2"/>
  <c r="P103" i="2"/>
  <c r="X103" i="2"/>
  <c r="AE103" i="2"/>
  <c r="AF103" i="2"/>
  <c r="H104" i="2"/>
  <c r="K104" i="2"/>
  <c r="L104" i="2"/>
  <c r="M104" i="2"/>
  <c r="N104" i="2"/>
  <c r="T104" i="2"/>
  <c r="U104" i="2"/>
  <c r="AB104" i="2"/>
  <c r="AC104" i="2"/>
  <c r="AD104" i="2"/>
  <c r="H105" i="2"/>
  <c r="K105" i="2"/>
  <c r="L105" i="2"/>
  <c r="M105" i="2"/>
  <c r="N105" i="2"/>
  <c r="U105" i="2"/>
  <c r="X105" i="2" s="1"/>
  <c r="AB105" i="2"/>
  <c r="AC105" i="2"/>
  <c r="AD105" i="2"/>
  <c r="G106" i="2"/>
  <c r="H106" i="2"/>
  <c r="J106" i="2"/>
  <c r="K106" i="2"/>
  <c r="L106" i="2"/>
  <c r="M106" i="2"/>
  <c r="N106" i="2"/>
  <c r="T106" i="2"/>
  <c r="U106" i="2"/>
  <c r="AA106" i="2"/>
  <c r="AB106" i="2"/>
  <c r="AC106" i="2"/>
  <c r="AD106" i="2"/>
  <c r="T114" i="2"/>
  <c r="U114" i="2"/>
  <c r="V114" i="2"/>
  <c r="W114" i="2"/>
  <c r="T115" i="2"/>
  <c r="U115" i="2"/>
  <c r="V115" i="2"/>
  <c r="W115" i="2"/>
  <c r="T116" i="2"/>
  <c r="U116" i="2"/>
  <c r="V116" i="2"/>
  <c r="W116" i="2"/>
  <c r="T124" i="2"/>
  <c r="U124" i="2"/>
  <c r="W124" i="2"/>
  <c r="T125" i="2"/>
  <c r="U125" i="2"/>
  <c r="W125" i="2"/>
  <c r="T126" i="2"/>
  <c r="U126" i="2"/>
  <c r="V126" i="2"/>
  <c r="W126" i="2"/>
  <c r="T134" i="2"/>
  <c r="U134" i="2"/>
  <c r="V134" i="2"/>
  <c r="W134" i="2"/>
  <c r="T135" i="2"/>
  <c r="U135" i="2"/>
  <c r="V135" i="2"/>
  <c r="W135" i="2"/>
  <c r="T136" i="2"/>
  <c r="U136" i="2"/>
  <c r="V136" i="2"/>
  <c r="W136" i="2"/>
  <c r="AE145" i="2"/>
  <c r="AE146" i="2"/>
  <c r="AE147" i="2"/>
  <c r="AE148" i="2"/>
  <c r="AA149" i="2"/>
  <c r="AB149" i="2"/>
  <c r="AC149" i="2"/>
  <c r="AA150" i="2"/>
  <c r="AB150" i="2"/>
  <c r="AC150" i="2"/>
  <c r="AA151" i="2"/>
  <c r="AB151" i="2"/>
  <c r="AC151" i="2"/>
  <c r="J157" i="2"/>
  <c r="J158" i="2"/>
  <c r="J159" i="2"/>
  <c r="J165" i="2"/>
  <c r="J166" i="2"/>
  <c r="J167" i="2"/>
  <c r="J173" i="2"/>
  <c r="P173" i="2" s="1"/>
  <c r="AF173" i="2" s="1"/>
  <c r="J174" i="2"/>
  <c r="P174" i="2" s="1"/>
  <c r="AF174" i="2" s="1"/>
  <c r="J175" i="2"/>
  <c r="P175" i="2" s="1"/>
  <c r="AF175" i="2" s="1"/>
  <c r="J181" i="2"/>
  <c r="P181" i="2" s="1"/>
  <c r="AF181" i="2" s="1"/>
  <c r="P184" i="2"/>
  <c r="AF184" i="2" s="1"/>
  <c r="P185" i="2"/>
  <c r="AF185" i="2" s="1"/>
  <c r="P186" i="2"/>
  <c r="AF186" i="2" s="1"/>
  <c r="P187" i="2"/>
  <c r="AF187" i="2" s="1"/>
  <c r="P188" i="2"/>
  <c r="AF188" i="2" s="1"/>
  <c r="P189" i="2"/>
  <c r="AF189" i="2" s="1"/>
  <c r="H190" i="2"/>
  <c r="I190" i="2"/>
  <c r="J190" i="2"/>
  <c r="L190" i="2"/>
  <c r="N190" i="2"/>
  <c r="AA190" i="2"/>
  <c r="AB190" i="2"/>
  <c r="AC190" i="2"/>
  <c r="AD190" i="2"/>
  <c r="H191" i="2"/>
  <c r="I191" i="2"/>
  <c r="J191" i="2"/>
  <c r="L191" i="2"/>
  <c r="N191" i="2"/>
  <c r="AA191" i="2"/>
  <c r="AB191" i="2"/>
  <c r="AC191" i="2"/>
  <c r="AD191" i="2"/>
  <c r="H192" i="2"/>
  <c r="I192" i="2"/>
  <c r="J192" i="2"/>
  <c r="L192" i="2"/>
  <c r="N192" i="2"/>
  <c r="AA192" i="2"/>
  <c r="AB192" i="2"/>
  <c r="AC192" i="2"/>
  <c r="AD192" i="2"/>
  <c r="AC202" i="2"/>
  <c r="AD202" i="2"/>
  <c r="AC203" i="2"/>
  <c r="AD203" i="2"/>
  <c r="AC204" i="2"/>
  <c r="AD204" i="2"/>
  <c r="AB211" i="2"/>
  <c r="AE211" i="2" s="1"/>
  <c r="AF211" i="2" s="1"/>
  <c r="X104" i="2" l="1"/>
  <c r="X19" i="2"/>
  <c r="P106" i="2"/>
  <c r="P104" i="2"/>
  <c r="AE48" i="2"/>
  <c r="P105" i="2"/>
  <c r="P191" i="2"/>
  <c r="AE104" i="2"/>
  <c r="AE190" i="2"/>
  <c r="AE151" i="2"/>
  <c r="X124" i="2"/>
  <c r="X116" i="2"/>
  <c r="X115" i="2"/>
  <c r="X114" i="2"/>
  <c r="AF106" i="2"/>
  <c r="P54" i="2"/>
  <c r="AE49" i="2"/>
  <c r="X20" i="2"/>
  <c r="AE191" i="2"/>
  <c r="AE149" i="2"/>
  <c r="X136" i="2"/>
  <c r="X135" i="2"/>
  <c r="X134" i="2"/>
  <c r="X126" i="2"/>
  <c r="AE105" i="2"/>
  <c r="P49" i="2"/>
  <c r="AE47" i="2"/>
  <c r="AF47" i="2" s="1"/>
  <c r="AE21" i="2"/>
  <c r="P20" i="2"/>
  <c r="P19" i="2"/>
  <c r="AE203" i="2"/>
  <c r="AF203" i="2" s="1"/>
  <c r="P190" i="2"/>
  <c r="AE150" i="2"/>
  <c r="X106" i="2"/>
  <c r="AE56" i="2"/>
  <c r="AE55" i="2"/>
  <c r="AE54" i="2"/>
  <c r="AF20" i="2"/>
  <c r="AE20" i="2"/>
  <c r="AE204" i="2"/>
  <c r="AF204" i="2" s="1"/>
  <c r="AE202" i="2"/>
  <c r="AF202" i="2" s="1"/>
  <c r="AE192" i="2"/>
  <c r="X125" i="2"/>
  <c r="AE106" i="2"/>
  <c r="AF105" i="2"/>
  <c r="X49" i="2"/>
  <c r="X21" i="2"/>
  <c r="AF48" i="2"/>
  <c r="AF49" i="2"/>
  <c r="AF21" i="2"/>
  <c r="P21" i="2"/>
  <c r="AF19" i="2"/>
  <c r="AE19" i="2"/>
  <c r="P192" i="2"/>
  <c r="AF192" i="2" s="1"/>
  <c r="AF104" i="2"/>
  <c r="AF191" i="2" l="1"/>
  <c r="AF190" i="2"/>
  <c r="T220" i="3"/>
  <c r="T221" i="3" s="1"/>
  <c r="Z221" i="3" s="1"/>
  <c r="Z220" i="3" l="1"/>
  <c r="T222" i="3"/>
  <c r="Z222" i="3" s="1"/>
  <c r="Z245" i="3" l="1"/>
  <c r="Z243" i="3"/>
  <c r="Z244" i="3" s="1"/>
  <c r="T245" i="3"/>
  <c r="T243" i="3"/>
  <c r="T244" i="3" s="1"/>
  <c r="Y27" i="3"/>
  <c r="Y29" i="3"/>
</calcChain>
</file>

<file path=xl/sharedStrings.xml><?xml version="1.0" encoding="utf-8"?>
<sst xmlns="http://schemas.openxmlformats.org/spreadsheetml/2006/main" count="4339" uniqueCount="1079">
  <si>
    <t>biological sludge</t>
  </si>
  <si>
    <t>Frankreich</t>
  </si>
  <si>
    <t>Berge et al., 2016</t>
  </si>
  <si>
    <t>max. (N=4)</t>
  </si>
  <si>
    <t>n.d.</t>
  </si>
  <si>
    <t>min. (N=4)</t>
  </si>
  <si>
    <t>median (N=4)</t>
  </si>
  <si>
    <t>river sediments</t>
  </si>
  <si>
    <t>Japan</t>
  </si>
  <si>
    <t>Sun, 2001</t>
  </si>
  <si>
    <t>max. (N=5)</t>
  </si>
  <si>
    <t>min. (N=5)</t>
  </si>
  <si>
    <t>median (N=5)</t>
  </si>
  <si>
    <t>marine sediment</t>
  </si>
  <si>
    <t>North Sea, Ireland</t>
  </si>
  <si>
    <t>Grigson et al. 2000</t>
  </si>
  <si>
    <t>sewage sludge, dehydrated</t>
  </si>
  <si>
    <t>Spain</t>
  </si>
  <si>
    <t>sewage sludge, activated</t>
  </si>
  <si>
    <t>Merino et al, 2003a</t>
  </si>
  <si>
    <t>max. (N=6)</t>
  </si>
  <si>
    <t>min. (N=6)</t>
  </si>
  <si>
    <t>median (N=6)</t>
  </si>
  <si>
    <t>sewage sludge</t>
  </si>
  <si>
    <t>Austria</t>
  </si>
  <si>
    <t>UBA Wien, 2005</t>
  </si>
  <si>
    <t>Switzerland</t>
  </si>
  <si>
    <t>Fernandez et al. 1996</t>
  </si>
  <si>
    <t>river sediment</t>
  </si>
  <si>
    <t>USA</t>
  </si>
  <si>
    <t>Ferrer and Furlong, 2002</t>
  </si>
  <si>
    <t>soil with sewage sludge disposal</t>
  </si>
  <si>
    <t xml:space="preserve">wasted sludge </t>
  </si>
  <si>
    <t>primary sludge</t>
  </si>
  <si>
    <t>Anaerobic sludge</t>
  </si>
  <si>
    <t>Aerobic sewage sludge</t>
  </si>
  <si>
    <t>Germany</t>
  </si>
  <si>
    <t>Gerike et al.,1994</t>
  </si>
  <si>
    <t>max. (N=7)</t>
  </si>
  <si>
    <t>min. (N=7)</t>
  </si>
  <si>
    <t>median (N=7)</t>
  </si>
  <si>
    <t>U.S.A.</t>
  </si>
  <si>
    <t>Lara-Martin et al., 2010</t>
  </si>
  <si>
    <t>max. (N=47)</t>
  </si>
  <si>
    <t>&lt;loq</t>
  </si>
  <si>
    <t>min. (N=47)</t>
  </si>
  <si>
    <t>median (N=47)</t>
  </si>
  <si>
    <t>estuarine sediments</t>
  </si>
  <si>
    <t>Li and Brownawell, 2010</t>
  </si>
  <si>
    <t>max. (N= 4)</t>
  </si>
  <si>
    <t>min. (N= 4)</t>
  </si>
  <si>
    <t>median (N= 4)</t>
  </si>
  <si>
    <t>estuarine sediment</t>
  </si>
  <si>
    <t>Li and Brownawell, 2009</t>
  </si>
  <si>
    <t>max. (N=21)</t>
  </si>
  <si>
    <t>&lt;LOQ</t>
  </si>
  <si>
    <t>min. (N=21)</t>
  </si>
  <si>
    <t>median (N=21)</t>
  </si>
  <si>
    <t>Martinez-Carballo et al., 2007</t>
  </si>
  <si>
    <t>sludge</t>
  </si>
  <si>
    <t>China</t>
  </si>
  <si>
    <t>Ruan et al., 2014</t>
  </si>
  <si>
    <t>max. (N=15)</t>
  </si>
  <si>
    <t>min.  (N=15)</t>
  </si>
  <si>
    <t>median (N=15)</t>
  </si>
  <si>
    <t>n.d</t>
  </si>
  <si>
    <t xml:space="preserve">Li et al., 2014 </t>
  </si>
  <si>
    <t>Sum</t>
  </si>
  <si>
    <t>C18</t>
  </si>
  <si>
    <t>C16</t>
  </si>
  <si>
    <t>C14</t>
  </si>
  <si>
    <t>C12</t>
  </si>
  <si>
    <t>C10</t>
  </si>
  <si>
    <t>C8</t>
  </si>
  <si>
    <t>sum</t>
  </si>
  <si>
    <t>C22</t>
  </si>
  <si>
    <t>C20</t>
  </si>
  <si>
    <t>C18:20-C20:C20</t>
  </si>
  <si>
    <t>C18:18</t>
  </si>
  <si>
    <t>C16:C18</t>
  </si>
  <si>
    <t>C16:16</t>
  </si>
  <si>
    <t>C14:C16</t>
  </si>
  <si>
    <t>C14:14</t>
  </si>
  <si>
    <t>C12:12</t>
  </si>
  <si>
    <t>C10:10</t>
  </si>
  <si>
    <t>C8:C10</t>
  </si>
  <si>
    <t>Total QAC</t>
  </si>
  <si>
    <t>BAC</t>
  </si>
  <si>
    <t>ATMAC</t>
  </si>
  <si>
    <t>DADMAC</t>
  </si>
  <si>
    <t>C14 5%, C16 30%, C18 65 %; X=Cl- or CH3SO4- = DTDMAC</t>
  </si>
  <si>
    <t xml:space="preserve">Compound </t>
  </si>
  <si>
    <t>Type of sample</t>
  </si>
  <si>
    <t>Country</t>
  </si>
  <si>
    <t>Reference</t>
  </si>
  <si>
    <t>Ding and Liao ,2001</t>
  </si>
  <si>
    <t>Taiwan</t>
  </si>
  <si>
    <t>river water</t>
  </si>
  <si>
    <t>nd</t>
  </si>
  <si>
    <t xml:space="preserve">Taiwan </t>
  </si>
  <si>
    <t>industrial effluent</t>
  </si>
  <si>
    <t>Ding and Tsai, 2003</t>
  </si>
  <si>
    <t xml:space="preserve">river water </t>
  </si>
  <si>
    <t>Ferrer and Furlong, 2001</t>
  </si>
  <si>
    <t>wastewater</t>
  </si>
  <si>
    <t>yes</t>
  </si>
  <si>
    <t>&lt;LOD</t>
  </si>
  <si>
    <t>Olkowska et al., 2013</t>
  </si>
  <si>
    <t xml:space="preserve">Poland </t>
  </si>
  <si>
    <t xml:space="preserve">water reservoir </t>
  </si>
  <si>
    <t>n.q.</t>
  </si>
  <si>
    <t>Merino et al., 2003b</t>
  </si>
  <si>
    <t xml:space="preserve">Spain </t>
  </si>
  <si>
    <t>mean</t>
  </si>
  <si>
    <t>detected</t>
  </si>
  <si>
    <t>raw sewage</t>
  </si>
  <si>
    <t>min. (N=2)</t>
  </si>
  <si>
    <t>max. (N=2)</t>
  </si>
  <si>
    <t>sewage effluent</t>
  </si>
  <si>
    <t>Gerike et al., 1994</t>
  </si>
  <si>
    <t>settled sewage</t>
  </si>
  <si>
    <t>final effluent</t>
  </si>
  <si>
    <t>WWTP influent day 1</t>
  </si>
  <si>
    <t>WWTP influent day 2</t>
  </si>
  <si>
    <t>WWTP influent day 3</t>
  </si>
  <si>
    <t>WWTP influent day 4</t>
  </si>
  <si>
    <t>WWTP influent day 5</t>
  </si>
  <si>
    <t>WWTP influent day 6</t>
  </si>
  <si>
    <t>WWTP influent day 7</t>
  </si>
  <si>
    <t>WWTP effluent day 1</t>
  </si>
  <si>
    <t>WWTP effluent day 2</t>
  </si>
  <si>
    <t>WWTP effluent day 3</t>
  </si>
  <si>
    <t>WWTP effluent day 4</t>
  </si>
  <si>
    <t>WWTP effluent day 5</t>
  </si>
  <si>
    <t>WWTP effluent day 6</t>
  </si>
  <si>
    <t>WWTP effluent day 7</t>
  </si>
  <si>
    <t xml:space="preserve">Austria </t>
  </si>
  <si>
    <t>n.n.</t>
  </si>
  <si>
    <t>&lt;BG</t>
  </si>
  <si>
    <t>&gt;BG</t>
  </si>
  <si>
    <t>median (N=11)</t>
  </si>
  <si>
    <t>min. (N=11)</t>
  </si>
  <si>
    <t>max. (N=11)</t>
  </si>
  <si>
    <t>&lt;0,1</t>
  </si>
  <si>
    <t>&lt;0,06</t>
  </si>
  <si>
    <t>&lt;0,11</t>
  </si>
  <si>
    <t>median (N=10)</t>
  </si>
  <si>
    <t>min. (N=10)</t>
  </si>
  <si>
    <t xml:space="preserve">max. (N=10) </t>
  </si>
  <si>
    <t>Radke et al., 1999</t>
  </si>
  <si>
    <t xml:space="preserve">sewage effluent </t>
  </si>
  <si>
    <t xml:space="preserve">sewage influent </t>
  </si>
  <si>
    <t>Bassarab, 2011</t>
  </si>
  <si>
    <t>Great Britain</t>
  </si>
  <si>
    <t>marine water</t>
  </si>
  <si>
    <t>Miura et al., 2008</t>
  </si>
  <si>
    <t>median (N=39)</t>
  </si>
  <si>
    <t>min. (N=39)</t>
  </si>
  <si>
    <t>max. (N=39)</t>
  </si>
  <si>
    <t>Kümmerer et al., 1997</t>
  </si>
  <si>
    <t>hospital effluent</t>
  </si>
  <si>
    <t>Clara et al., 2007</t>
  </si>
  <si>
    <t>influents WWTPs:</t>
  </si>
  <si>
    <t>&lt;1200</t>
  </si>
  <si>
    <t xml:space="preserve">effluents WWTPs: </t>
  </si>
  <si>
    <t>&lt;12</t>
  </si>
  <si>
    <t>&lt;28</t>
  </si>
  <si>
    <t>&lt;16</t>
  </si>
  <si>
    <t>Shrivas and Wu, 2007</t>
  </si>
  <si>
    <t>riverwater</t>
  </si>
  <si>
    <t>median (N=3)</t>
  </si>
  <si>
    <t>min. (N=3)</t>
  </si>
  <si>
    <t>max. (N=3)</t>
  </si>
  <si>
    <t>flow-proportional waste water effluent sample (24h)</t>
  </si>
  <si>
    <t>max. (N=10)</t>
  </si>
  <si>
    <t>Martinez-Carballo, 2007</t>
  </si>
  <si>
    <t>WWTP1 filtered Influent (June 2004)</t>
  </si>
  <si>
    <t>WWTP1 Effluent(June 2004)</t>
  </si>
  <si>
    <t>WWTP2 Influent(June 2004)</t>
  </si>
  <si>
    <t>n.a.</t>
  </si>
  <si>
    <t>WWTP2 filtered Influent(June 2004)</t>
  </si>
  <si>
    <t>WWTP2 Effluent(June 2004)</t>
  </si>
  <si>
    <t>WWTP5 Influent(June 2004)</t>
  </si>
  <si>
    <t>WWTP5 filtered Influent(June 2004)</t>
  </si>
  <si>
    <t>WWTP5 Effluent(June 2004)</t>
  </si>
  <si>
    <t>WWTP6 filtered Influent (August 2004)</t>
  </si>
  <si>
    <t>WWTP6 Effluent (August 2004)</t>
  </si>
  <si>
    <t>WWTP1 Influent (September 2004)</t>
  </si>
  <si>
    <t>WWTP1 filtered Influent(September 2004)</t>
  </si>
  <si>
    <t>WWTP1 Effluent(September 2004)</t>
  </si>
  <si>
    <t>WWTP2 Influent(September 2004)</t>
  </si>
  <si>
    <t>WWTP2 filtered Influent</t>
  </si>
  <si>
    <t>WWTP2 Effluent(September 2004)</t>
  </si>
  <si>
    <t>WWTP5 Influent(September 2004)</t>
  </si>
  <si>
    <t>WWTP5 filtered Influent(September 2004)</t>
  </si>
  <si>
    <t>WWTP5 Effluent(September 2004)</t>
  </si>
  <si>
    <t>treated wastewater</t>
  </si>
  <si>
    <t>median (N=8)</t>
  </si>
  <si>
    <t>min. (N=8)</t>
  </si>
  <si>
    <t>max. (N=8)</t>
  </si>
  <si>
    <t>Li et al., 2014</t>
  </si>
  <si>
    <t>UK</t>
  </si>
  <si>
    <t>Belgium</t>
  </si>
  <si>
    <t>unit</t>
  </si>
  <si>
    <r>
      <t>ng g</t>
    </r>
    <r>
      <rPr>
        <vertAlign val="superscript"/>
        <sz val="11"/>
        <color theme="1"/>
        <rFont val="Calibri"/>
        <family val="2"/>
        <scheme val="minor"/>
      </rPr>
      <t>-1</t>
    </r>
  </si>
  <si>
    <r>
      <t>ng g</t>
    </r>
    <r>
      <rPr>
        <vertAlign val="superscript"/>
        <sz val="11"/>
        <color theme="1"/>
        <rFont val="Calibri"/>
        <family val="2"/>
        <scheme val="minor"/>
      </rPr>
      <t>-1</t>
    </r>
    <r>
      <rPr>
        <sz val="11"/>
        <color theme="1"/>
        <rFont val="Calibri"/>
        <family val="2"/>
        <scheme val="minor"/>
      </rPr>
      <t/>
    </r>
  </si>
  <si>
    <r>
      <t>µg g</t>
    </r>
    <r>
      <rPr>
        <vertAlign val="superscript"/>
        <sz val="11"/>
        <color theme="1"/>
        <rFont val="Calibri"/>
        <family val="2"/>
        <scheme val="minor"/>
      </rPr>
      <t>-1</t>
    </r>
    <r>
      <rPr>
        <sz val="11"/>
        <color theme="1"/>
        <rFont val="Calibri"/>
        <family val="2"/>
        <scheme val="minor"/>
      </rPr>
      <t/>
    </r>
  </si>
  <si>
    <r>
      <t>µg kg</t>
    </r>
    <r>
      <rPr>
        <vertAlign val="superscript"/>
        <sz val="11"/>
        <color theme="1"/>
        <rFont val="Calibri"/>
        <family val="2"/>
        <scheme val="minor"/>
      </rPr>
      <t>-1</t>
    </r>
    <r>
      <rPr>
        <sz val="11"/>
        <color theme="1"/>
        <rFont val="Calibri"/>
        <family val="2"/>
        <scheme val="minor"/>
      </rPr>
      <t/>
    </r>
  </si>
  <si>
    <r>
      <t>mg g</t>
    </r>
    <r>
      <rPr>
        <vertAlign val="superscript"/>
        <sz val="11"/>
        <color theme="1"/>
        <rFont val="Calibri"/>
        <family val="2"/>
        <scheme val="minor"/>
      </rPr>
      <t>-1</t>
    </r>
    <r>
      <rPr>
        <sz val="11"/>
        <color theme="1"/>
        <rFont val="Calibri"/>
        <family val="2"/>
        <scheme val="minor"/>
      </rPr>
      <t/>
    </r>
  </si>
  <si>
    <r>
      <t>g kg</t>
    </r>
    <r>
      <rPr>
        <vertAlign val="superscript"/>
        <sz val="11"/>
        <color theme="1"/>
        <rFont val="Calibri"/>
        <family val="2"/>
        <scheme val="minor"/>
      </rPr>
      <t>-1</t>
    </r>
    <r>
      <rPr>
        <sz val="11"/>
        <color theme="1"/>
        <rFont val="Calibri"/>
        <family val="2"/>
        <scheme val="minor"/>
      </rPr>
      <t/>
    </r>
  </si>
  <si>
    <r>
      <t>mg kg</t>
    </r>
    <r>
      <rPr>
        <vertAlign val="superscript"/>
        <sz val="11"/>
        <color theme="1"/>
        <rFont val="Calibri"/>
        <family val="2"/>
        <scheme val="minor"/>
      </rPr>
      <t>-1</t>
    </r>
    <r>
      <rPr>
        <sz val="11"/>
        <color theme="1"/>
        <rFont val="Calibri"/>
        <family val="2"/>
        <scheme val="minor"/>
      </rPr>
      <t/>
    </r>
  </si>
  <si>
    <t>Kaj et al., 2014</t>
  </si>
  <si>
    <t>Greenland</t>
  </si>
  <si>
    <t xml:space="preserve">Denmark </t>
  </si>
  <si>
    <t>Faroer Islands</t>
  </si>
  <si>
    <t>Norway</t>
  </si>
  <si>
    <t>Sweden</t>
  </si>
  <si>
    <t>sediment dw</t>
  </si>
  <si>
    <t>Finland</t>
  </si>
  <si>
    <t>Iceland</t>
  </si>
  <si>
    <t>Berge et al., 2017</t>
  </si>
  <si>
    <t>Berge et al., 2018</t>
  </si>
  <si>
    <t>Berge et al., 2019</t>
  </si>
  <si>
    <t>&lt;0,71</t>
  </si>
  <si>
    <t>&lt;0,28</t>
  </si>
  <si>
    <t>&lt;0,31</t>
  </si>
  <si>
    <t>&lt;2</t>
  </si>
  <si>
    <t>&lt;0,77</t>
  </si>
  <si>
    <t>&lt;4,3</t>
  </si>
  <si>
    <t>&lt;2,2</t>
  </si>
  <si>
    <t>&lt;2,7</t>
  </si>
  <si>
    <t>&lt;1,2</t>
  </si>
  <si>
    <t>&lt;0,2</t>
  </si>
  <si>
    <t>&lt;0,15</t>
  </si>
  <si>
    <t>&lt;0,05</t>
  </si>
  <si>
    <t>&lt;0,52</t>
  </si>
  <si>
    <t>&lt;0,6</t>
  </si>
  <si>
    <t>&lt;8,2</t>
  </si>
  <si>
    <t>&lt;4,2</t>
  </si>
  <si>
    <t>&lt;0,62</t>
  </si>
  <si>
    <t>&lt;0,32</t>
  </si>
  <si>
    <t>&lt;0,35</t>
  </si>
  <si>
    <t>&lt;0,79</t>
  </si>
  <si>
    <t>&lt;4,4</t>
  </si>
  <si>
    <t>&lt;0,25</t>
  </si>
  <si>
    <t>&lt;0,055</t>
  </si>
  <si>
    <t>median (N=20)</t>
  </si>
  <si>
    <t>min. (N=20)</t>
  </si>
  <si>
    <t>max. (N=20)</t>
  </si>
  <si>
    <t>median (N=17)</t>
  </si>
  <si>
    <t>min. (N=17)</t>
  </si>
  <si>
    <t>max. (N=17)</t>
  </si>
  <si>
    <t>WWTP effluent</t>
  </si>
  <si>
    <r>
      <t>ng L</t>
    </r>
    <r>
      <rPr>
        <vertAlign val="superscript"/>
        <sz val="11"/>
        <color theme="1"/>
        <rFont val="Calibri"/>
        <family val="2"/>
        <scheme val="minor"/>
      </rPr>
      <t>-1</t>
    </r>
    <r>
      <rPr>
        <sz val="11"/>
        <color theme="1"/>
        <rFont val="Calibri"/>
        <family val="2"/>
        <scheme val="minor"/>
      </rPr>
      <t/>
    </r>
  </si>
  <si>
    <t>river water 1998 mean (N=8)</t>
  </si>
  <si>
    <t>river water 1999 (Mean N=10)</t>
  </si>
  <si>
    <t>river water 2000 mean (N=3)</t>
  </si>
  <si>
    <t>river water 2001 mean (N=3)</t>
  </si>
  <si>
    <t>river water 2002 mean (N=3)</t>
  </si>
  <si>
    <t>river water 2003 mean (N=3)</t>
  </si>
  <si>
    <t>river water 2004 mean (N=3)</t>
  </si>
  <si>
    <t>river water 2005 mean (N=3)</t>
  </si>
  <si>
    <t>river water 2006 mean (N=3)</t>
  </si>
  <si>
    <r>
      <t>µg L</t>
    </r>
    <r>
      <rPr>
        <vertAlign val="superscript"/>
        <sz val="11"/>
        <color theme="1"/>
        <rFont val="Calibri"/>
        <family val="2"/>
        <scheme val="minor"/>
      </rPr>
      <t>-1</t>
    </r>
  </si>
  <si>
    <r>
      <t>µg L</t>
    </r>
    <r>
      <rPr>
        <vertAlign val="superscript"/>
        <sz val="11"/>
        <color theme="1"/>
        <rFont val="Calibri"/>
        <family val="2"/>
        <scheme val="minor"/>
      </rPr>
      <t>-1</t>
    </r>
    <r>
      <rPr>
        <sz val="11"/>
        <color theme="1"/>
        <rFont val="Calibri"/>
        <family val="2"/>
        <scheme val="minor"/>
      </rPr>
      <t/>
    </r>
  </si>
  <si>
    <r>
      <t>µg mL</t>
    </r>
    <r>
      <rPr>
        <vertAlign val="superscript"/>
        <sz val="11"/>
        <color theme="1"/>
        <rFont val="Calibri"/>
        <family val="2"/>
        <scheme val="minor"/>
      </rPr>
      <t>-1</t>
    </r>
    <r>
      <rPr>
        <sz val="11"/>
        <color theme="1"/>
        <rFont val="Calibri"/>
        <family val="2"/>
        <scheme val="minor"/>
      </rPr>
      <t/>
    </r>
  </si>
  <si>
    <r>
      <t>mg L</t>
    </r>
    <r>
      <rPr>
        <vertAlign val="superscript"/>
        <sz val="11"/>
        <color theme="1"/>
        <rFont val="Calibri"/>
        <family val="2"/>
        <scheme val="minor"/>
      </rPr>
      <t>-1</t>
    </r>
    <r>
      <rPr>
        <sz val="11"/>
        <color theme="1"/>
        <rFont val="Calibri"/>
        <family val="2"/>
        <scheme val="minor"/>
      </rPr>
      <t/>
    </r>
  </si>
  <si>
    <t>minimum conc. (N=9)</t>
  </si>
  <si>
    <t>minimum conc.  (N=9)</t>
  </si>
  <si>
    <t>maximum conc.  (N=9)</t>
  </si>
  <si>
    <t>mean conc. (N=9)</t>
  </si>
  <si>
    <t>&lt;1</t>
  </si>
  <si>
    <t>&lt;6,8</t>
  </si>
  <si>
    <t>&lt;6,4</t>
  </si>
  <si>
    <t>&lt;6,5</t>
  </si>
  <si>
    <t>&lt;6,1</t>
  </si>
  <si>
    <t>&lt;1,1</t>
  </si>
  <si>
    <t>&lt;3,4</t>
  </si>
  <si>
    <t>&lt;8,3</t>
  </si>
  <si>
    <t>&lt;1,4</t>
  </si>
  <si>
    <t>&lt;1,3</t>
  </si>
  <si>
    <t>&lt;2,1</t>
  </si>
  <si>
    <t>&lt;1,9</t>
  </si>
  <si>
    <t>&lt;5,8</t>
  </si>
  <si>
    <t>&lt;4</t>
  </si>
  <si>
    <t>&lt;18</t>
  </si>
  <si>
    <t>&lt;5,4</t>
  </si>
  <si>
    <t>&lt;5,3</t>
  </si>
  <si>
    <t>&lt;17</t>
  </si>
  <si>
    <t>&lt;1,5</t>
  </si>
  <si>
    <t>&lt;2,3</t>
  </si>
  <si>
    <t>&lt;6,7</t>
  </si>
  <si>
    <t>&lt;6,6</t>
  </si>
  <si>
    <t>&lt;6,3</t>
  </si>
  <si>
    <t>&lt;8,1</t>
  </si>
  <si>
    <t>&lt;3,5</t>
  </si>
  <si>
    <t>&lt;3,2</t>
  </si>
  <si>
    <t>&lt;8,4</t>
  </si>
  <si>
    <t>&lt;7,7</t>
  </si>
  <si>
    <t>&lt;5,9</t>
  </si>
  <si>
    <t>&lt;3,8</t>
  </si>
  <si>
    <t>median (N=23)</t>
  </si>
  <si>
    <t>min. (N=23)</t>
  </si>
  <si>
    <t>max. (N=23)</t>
  </si>
  <si>
    <t>Martix</t>
  </si>
  <si>
    <t>Origin</t>
  </si>
  <si>
    <t>urban estuarine sediments (2008)</t>
  </si>
  <si>
    <t>urban estuarine sediments (2003)</t>
  </si>
  <si>
    <t>urban estuarine sediments (1998)</t>
  </si>
  <si>
    <t>Author, Year</t>
  </si>
  <si>
    <t>WWTP influent day</t>
  </si>
  <si>
    <t xml:space="preserve">WWTP effluent day </t>
  </si>
  <si>
    <t>river water (June 2004)</t>
  </si>
  <si>
    <t>river water (August 2004)</t>
  </si>
  <si>
    <t>diary /indirect discharger</t>
  </si>
  <si>
    <t>diary  /indirect discharger</t>
  </si>
  <si>
    <t>hospital  /indirect discharger</t>
  </si>
  <si>
    <t>laundry /indirect discharger</t>
  </si>
  <si>
    <t>wellness /indirect discharger</t>
  </si>
  <si>
    <t>residential area /indirect discharger</t>
  </si>
  <si>
    <t>indoor swimming pool /indirect discharger</t>
  </si>
  <si>
    <t>paper mill /indirect discharger</t>
  </si>
  <si>
    <t>indirect dischargers</t>
  </si>
  <si>
    <t>* C8-C18</t>
  </si>
  <si>
    <t>Autor, Year</t>
  </si>
  <si>
    <t>Refrence</t>
  </si>
  <si>
    <t>WWTP Effluent</t>
  </si>
  <si>
    <t>WWTP filtered influent</t>
  </si>
  <si>
    <t>WWTP influent</t>
  </si>
  <si>
    <t>ATMAC-C6</t>
  </si>
  <si>
    <t>ATMAC-C8</t>
  </si>
  <si>
    <t xml:space="preserve">Hexyltrimethylammonium bromide </t>
  </si>
  <si>
    <t xml:space="preserve">Decyltrimethylammonium bromide </t>
  </si>
  <si>
    <t xml:space="preserve">Decyltrimethylammonium chloride </t>
  </si>
  <si>
    <t xml:space="preserve">Dodecyltrimethylammonium chloride </t>
  </si>
  <si>
    <t xml:space="preserve">Tetradecyltrimethylammonium chloride </t>
  </si>
  <si>
    <t xml:space="preserve">Hexadecyltrimethylammonium chloride </t>
  </si>
  <si>
    <t xml:space="preserve">Octadecyltrimethylammonium chloride </t>
  </si>
  <si>
    <t>Eicosanyltrimethylammonium chloride</t>
  </si>
  <si>
    <t>Docosanyltrimethylammonium chloride</t>
  </si>
  <si>
    <t xml:space="preserve">Dioctyldimethylammonium bromide  </t>
  </si>
  <si>
    <t xml:space="preserve">Didecyldimethylammonium chloride </t>
  </si>
  <si>
    <t xml:space="preserve">Didodecyldimethylammonium chloride </t>
  </si>
  <si>
    <t>Ditetradecyldimethylammonium bromide</t>
  </si>
  <si>
    <t xml:space="preserve">Dihexadecyldimethylammonium bromide </t>
  </si>
  <si>
    <t xml:space="preserve">Dioctadecyldimethylammonium chloride </t>
  </si>
  <si>
    <t xml:space="preserve">Dodecylbenzyldimethylammonium chloride </t>
  </si>
  <si>
    <t xml:space="preserve">Tetradecylbenzyldimethylammonium chloride </t>
  </si>
  <si>
    <t xml:space="preserve">Hexadecylbenzyldimethylammonium chloride </t>
  </si>
  <si>
    <t xml:space="preserve">Octadecylbenzyldimethylammonium chloride </t>
  </si>
  <si>
    <t>Octylbenzyldimethylammonium chloride</t>
  </si>
  <si>
    <t>Decylbenzyldimethylammonium chloride</t>
  </si>
  <si>
    <t>Ethylhexadecyldimethylammonium bromide</t>
  </si>
  <si>
    <t>ATMAC-C10</t>
  </si>
  <si>
    <t>ATMAC-C12</t>
  </si>
  <si>
    <t>ATMAC-C14</t>
  </si>
  <si>
    <t>ATMAC-C16</t>
  </si>
  <si>
    <t>ATMAC-C18</t>
  </si>
  <si>
    <t>ATMAC-C20</t>
  </si>
  <si>
    <t>ATMAC-C22</t>
  </si>
  <si>
    <t>DADMAC-C8</t>
  </si>
  <si>
    <t>DADMAC-C10</t>
  </si>
  <si>
    <t>DADMAC-C12</t>
  </si>
  <si>
    <t>DADMAC-C14</t>
  </si>
  <si>
    <t>DADMAC-C16</t>
  </si>
  <si>
    <t>DADMAC-C18</t>
  </si>
  <si>
    <t>BAC-C12</t>
  </si>
  <si>
    <t>BAC-C14</t>
  </si>
  <si>
    <t>BAC-16</t>
  </si>
  <si>
    <t>BAC-C18</t>
  </si>
  <si>
    <t>BAC-C8</t>
  </si>
  <si>
    <t>BAC-C10</t>
  </si>
  <si>
    <t>DADMAC-C2C16</t>
  </si>
  <si>
    <t>1-Hexanaminium, N,N,N-trimethyl-, bromide (9CI)</t>
  </si>
  <si>
    <t>1-Octanaminium, N,N,N-trimethyl-, bromide (9CI)</t>
  </si>
  <si>
    <t>-Decanaminium, N,N,N-trimethyl-, chloride (9CI)</t>
  </si>
  <si>
    <t>1-Dodecanaminium, N,N,N-trimethyl-, chloride (9CI)</t>
  </si>
  <si>
    <t>1-Tetradecanaminium, N,N,N-trimethyl-, chloride (1:1) (TSCA)</t>
  </si>
  <si>
    <t>1-Hexadecanaminium, N,N,N-trimethyl-, chloride (9CI)</t>
  </si>
  <si>
    <t>1-Octadecanaminium, N,N,N-trimethyl-, chloride (9CI)</t>
  </si>
  <si>
    <t>1-Eicosanaminium, N,N,N-trimethyl-, bromide (9CI)</t>
  </si>
  <si>
    <t>1-Docosanaminium, N,N,N-trimethyl-, chloride (9CI)</t>
  </si>
  <si>
    <t>1-Octanaminium, N,N-dimethyl-N-octyl-, bromide (9CI)</t>
  </si>
  <si>
    <t>1-Decanaminium, N-decyl-N,N-dimethyl-, chloride (9CI)</t>
  </si>
  <si>
    <t>1-Dodecanaminium, N-dodecyl-N,N-dimethyl-, chloride (9CI)</t>
  </si>
  <si>
    <t xml:space="preserve">    1-Tetradecanaminium, N,N-dimethyl-N-tetradecyl-, bromide (9CI)</t>
  </si>
  <si>
    <t>1-Hexadecanaminium, N-hexadecyl-N,N-dimethyl-, bromide (9CI)</t>
  </si>
  <si>
    <t xml:space="preserve">    1-Octadecanaminium, N,N-dimethyl-N-octadecyl-, chloride (9CI)</t>
  </si>
  <si>
    <t>Ammonium, benzyldodecyldimethyl-, chloride (8CI)</t>
  </si>
  <si>
    <t>Ammonium, benzyldimethyltetradecyl-, chloride (8CI)</t>
  </si>
  <si>
    <t>Ammonium, benzylhexadecyldimethyl-, chloride (8CI)</t>
  </si>
  <si>
    <t>Ammonium, benzyldimethyloctadecyl-, chloride (8CI)</t>
  </si>
  <si>
    <t>Benzenemethanaminium, N,N-dimethyl-N-octyl-, chloride (9CI)</t>
  </si>
  <si>
    <t>Ammonium, benzyldecyldimethyl-, chloride (8CI)</t>
  </si>
  <si>
    <t>1-Hexadecanaminium, N-ethyl-N,N-dimethyl-, bromide (9CI)</t>
  </si>
  <si>
    <t>Ammonium, hexyltrimethyl-, bromide (8CI)</t>
  </si>
  <si>
    <t>Ammonium, trimethyloctyl-, bromide (8CI)</t>
  </si>
  <si>
    <t>Ammonium, decyltrimethyl-, chloride (8CI)</t>
  </si>
  <si>
    <t>Ammonium, dodecyltrimethyl-, chloride (8CI)</t>
  </si>
  <si>
    <t>1-Tetradecanaminium, N,N,N-trimethyl-, chloride (IECSC, NDSL, AICS)</t>
  </si>
  <si>
    <t>Ammonium, hexadecyltrimethyl-, chloride (8CI)</t>
  </si>
  <si>
    <t>Ammonium, trimethyloctadecyl-, chloride (8CI)</t>
  </si>
  <si>
    <t>Ammonium, eicosyltrimethyl-, bromide (8CI)</t>
  </si>
  <si>
    <t>Ammonium, docosyltrimethyl-, chloride (8CI)</t>
  </si>
  <si>
    <t>Ammonium, dimethyldioctyl-, bromide (8CI)</t>
  </si>
  <si>
    <t>Ammonium, didecyldimethyl-, chloride (8CI)</t>
  </si>
  <si>
    <t>Ammonium, didodecyldimethyl-, chloride (8CI)</t>
  </si>
  <si>
    <t xml:space="preserve">    Di-n-tetradecyldimethylammonium bromide</t>
  </si>
  <si>
    <t>Bis(hexadecyl) dimethyl ammonium bromide</t>
  </si>
  <si>
    <t xml:space="preserve">    Ammonium, dimethyldioctadecyl-, chloride (8CI)</t>
  </si>
  <si>
    <t>Benzenemethanaminium, N-dodecyl-N,N-dimethyl-, chloride (9CI)</t>
  </si>
  <si>
    <t>Benzenemethanaminium, N,N-dimethyl-N-tetradecyl-, chloride (9CI)</t>
  </si>
  <si>
    <t>Benzenemethanaminium, N-hexadecyl-N,N-dimethyl-, chloride (9CI)</t>
  </si>
  <si>
    <t>Benzenemethanaminium, N,N-dimethyl-N-octadecyl-, chloride (9CI)</t>
  </si>
  <si>
    <t>Benzyldimethyloctylammonium chloride (6CI,7CI)</t>
  </si>
  <si>
    <t>Benzenemethanaminium, N-decyl-N,N-dimethyl-, chloride (9CI)</t>
  </si>
  <si>
    <t>Ammonium, ethylhexadecyldimethyl-, bromide (8CI)</t>
  </si>
  <si>
    <t>Hexyltrimethylammonium bromide (6CI,7CI)</t>
  </si>
  <si>
    <t>Trimethyloctylammonium bromide (6CI,7CI)</t>
  </si>
  <si>
    <t>Decyltrimethylammonium chloride (7CI)</t>
  </si>
  <si>
    <t>Dodecyltrimethylammonium chloride (6CI)</t>
  </si>
  <si>
    <t>Chlorure de trimethyl(tetradecyl)ammonium (French) (NDSL, EINECS)</t>
  </si>
  <si>
    <t>Hexadecyltrimethylammonium chloride (6CI)</t>
  </si>
  <si>
    <t>Trimethyloctadecylammonium chloride (6CI)</t>
  </si>
  <si>
    <t>Eicosyltrimethylammonium bromide (6CI,7CI)</t>
  </si>
  <si>
    <t>Arquad 22-80</t>
  </si>
  <si>
    <t>Dimethyldioctylammonium bromide (6CI,7CI)</t>
  </si>
  <si>
    <t>Didecyldimethylammonium chloride (7CI)</t>
  </si>
  <si>
    <t>Didodecyldimethylammonium chloride (6CI,7CI)</t>
  </si>
  <si>
    <t xml:space="preserve">    Dimethyldimyristylammonium bromide</t>
  </si>
  <si>
    <t>Di-n-hexadecyldimethylammonium bromide</t>
  </si>
  <si>
    <t xml:space="preserve">    Dimethyldioctadecylammonium chloride (6CI,7CI)</t>
  </si>
  <si>
    <t>Benzyldodecyldimethylammonium chloride (6CI)</t>
  </si>
  <si>
    <t>Benzyldimethyltetradecylammonium chloride (6CI,7CI)</t>
  </si>
  <si>
    <t>Benzylhexadecyldimethylammonium chloride (6CI)</t>
  </si>
  <si>
    <t>Benzyldimethyloctadecylammonium chloride (6CI)</t>
  </si>
  <si>
    <t>Benzyloctyldimethylammonium chloride</t>
  </si>
  <si>
    <t>Benzyldecyldimethylammonium chloride (6CI,7CI)</t>
  </si>
  <si>
    <t>Ethylhexadecyldimethylammonium bromide (6CI,7CI)</t>
  </si>
  <si>
    <t>N,N,N-Trimethylhexylammonium bromide</t>
  </si>
  <si>
    <t>C 8TAB</t>
  </si>
  <si>
    <t>Capryltrimethylammonium chloride</t>
  </si>
  <si>
    <t>Adogen 412</t>
  </si>
  <si>
    <t>trimethyl(tetradecyl)ammonium chloride (REACH, EINECS, ECL, AREC)</t>
  </si>
  <si>
    <t>1631CL</t>
  </si>
  <si>
    <t>AB 250</t>
  </si>
  <si>
    <t>Eicosanyltrimethylammonium bromide</t>
  </si>
  <si>
    <t>Behentrimonium chloride</t>
  </si>
  <si>
    <t>Dioctyldimethylammonium bromide</t>
  </si>
  <si>
    <t>2DB500E</t>
  </si>
  <si>
    <t>AQ 212</t>
  </si>
  <si>
    <t xml:space="preserve">    Dimethylditetradecylammonium bromide</t>
  </si>
  <si>
    <t>Dicetyldimethylammonium bromide</t>
  </si>
  <si>
    <t xml:space="preserve">    Adogen TA 100</t>
  </si>
  <si>
    <t>Accelerator 1227</t>
  </si>
  <si>
    <t>14BCL</t>
  </si>
  <si>
    <t>Acetoquate CDAC</t>
  </si>
  <si>
    <t>2B</t>
  </si>
  <si>
    <t>Dimethylbenzyl-n-octylammonium chloride</t>
  </si>
  <si>
    <t>Benzyldimethyldecylammonium chloride</t>
  </si>
  <si>
    <t>Ammonyx DME</t>
  </si>
  <si>
    <t>n-Hexyltrimethylammonium bromide</t>
  </si>
  <si>
    <t>N,N,N-Trimethyl-1-octanaminium bromide</t>
  </si>
  <si>
    <t>Trimethylcaprylammonium chloride</t>
  </si>
  <si>
    <t>Alicop</t>
  </si>
  <si>
    <t>Trimethyl(tetradecyl)ammoniumchlorid (German) (EINECS)</t>
  </si>
  <si>
    <t>Adogen 444</t>
  </si>
  <si>
    <t>AB 250 (surfactant)</t>
  </si>
  <si>
    <t>Behenyltrimethylammonium chloride</t>
  </si>
  <si>
    <t>AQ 210</t>
  </si>
  <si>
    <t>Aliquat 204</t>
  </si>
  <si>
    <t xml:space="preserve">    Dimyristyldimethylammonium bromide</t>
  </si>
  <si>
    <t>Dicetyldimonium bromide</t>
  </si>
  <si>
    <t xml:space="preserve">    Aerosurf TA 101</t>
  </si>
  <si>
    <t>Bas 2631</t>
  </si>
  <si>
    <t>Ammonyx</t>
  </si>
  <si>
    <t>Acinol</t>
  </si>
  <si>
    <t>2B (onium compound)</t>
  </si>
  <si>
    <t>N,N-Dimethyl-N-octylbenzenemethanaminium chloride</t>
  </si>
  <si>
    <t>Capryldimethylbenzylammonium chloride</t>
  </si>
  <si>
    <t>Bretol</t>
  </si>
  <si>
    <t>N-Octyl-N,N,N-trimethylammonium bromide</t>
  </si>
  <si>
    <t>n-Decyltrimethylammonium chloride</t>
  </si>
  <si>
    <t>Aliquat 4</t>
  </si>
  <si>
    <t>cloruro de trimetil(tetradecil)amonio (Spanish) (EINECS)</t>
  </si>
  <si>
    <t>Adogen 444-29</t>
  </si>
  <si>
    <t>Aliquat 7</t>
  </si>
  <si>
    <t>Behenyltrimonium chloride</t>
  </si>
  <si>
    <t>Acticide</t>
  </si>
  <si>
    <t>Dilauryldimethylammonium chloride</t>
  </si>
  <si>
    <t xml:space="preserve">    Ditetradecyldimethylammonium bromide</t>
  </si>
  <si>
    <t xml:space="preserve">    Aliquat 207</t>
  </si>
  <si>
    <t>Benzododecinium chloride</t>
  </si>
  <si>
    <t>Arquad DM 14B90</t>
  </si>
  <si>
    <t>Acquat CDAC</t>
  </si>
  <si>
    <t>Algene SC 25</t>
  </si>
  <si>
    <t>N-Benzyldimethyloctylammonium chloride</t>
  </si>
  <si>
    <t>CDA</t>
  </si>
  <si>
    <t>Octalone</t>
  </si>
  <si>
    <t>Arquad 12</t>
  </si>
  <si>
    <t>Ammonium, trimethyltetradecyl-, chloride</t>
  </si>
  <si>
    <t>Aliquat 1529</t>
  </si>
  <si>
    <t>Arquad 18</t>
  </si>
  <si>
    <t>Catinal DC 80</t>
  </si>
  <si>
    <t>Acticide DDQ</t>
  </si>
  <si>
    <t>Dimethyldidodecylammonium chloride</t>
  </si>
  <si>
    <t>Dihexadecyldimethylammonium bromide</t>
  </si>
  <si>
    <t xml:space="preserve">    Ammoeng 130</t>
  </si>
  <si>
    <t>BenzylQUAT?</t>
  </si>
  <si>
    <t>BTC 824P100</t>
  </si>
  <si>
    <t>Ammonyx G</t>
  </si>
  <si>
    <t>Alkaquat DMB-ST</t>
  </si>
  <si>
    <t>Cetethyldimonium bromide</t>
  </si>
  <si>
    <t>Octyltrimethylammonium bromide</t>
  </si>
  <si>
    <t>Arquad 12-23</t>
  </si>
  <si>
    <t>FSM 24</t>
  </si>
  <si>
    <t>Aliquat 6</t>
  </si>
  <si>
    <t>Arquad 18-50</t>
  </si>
  <si>
    <t>Cation VB</t>
  </si>
  <si>
    <t>Acticide DDQ 40</t>
  </si>
  <si>
    <t>Dimethyldilaurylammonium chloride</t>
  </si>
  <si>
    <t>Dimethyldihexadecylammonium bromide</t>
  </si>
  <si>
    <t xml:space="preserve">    Ammonyx 2200P100</t>
  </si>
  <si>
    <t>Benzyldimethyldodecylammonium chloride</t>
  </si>
  <si>
    <t>Barquat MS 100</t>
  </si>
  <si>
    <t>Ammonyx T</t>
  </si>
  <si>
    <t>Ammonyx 4</t>
  </si>
  <si>
    <t>Octyldimethylbenzylammonium chloride</t>
  </si>
  <si>
    <t>Decyldimethylbenzylammonium chloride</t>
  </si>
  <si>
    <t>Cetyldimethylethylammonium bromide</t>
  </si>
  <si>
    <t>TrimethylQUAT?</t>
  </si>
  <si>
    <t>Arquad 12-25</t>
  </si>
  <si>
    <t>MTAC</t>
  </si>
  <si>
    <t>Ammonyx CETAC 25</t>
  </si>
  <si>
    <t>Arquad 18-55</t>
  </si>
  <si>
    <t>Cation VB 800</t>
  </si>
  <si>
    <t>Arquad 10</t>
  </si>
  <si>
    <t>Isothan DL</t>
  </si>
  <si>
    <t>Dimethyldipalmitylammonium bromide</t>
  </si>
  <si>
    <t xml:space="preserve">    Arosurf TA 100</t>
  </si>
  <si>
    <t>Benzyldimethyllaurylammonium chloride</t>
  </si>
  <si>
    <t>Benzyl(tetradecyl)dimethylammonium chloride</t>
  </si>
  <si>
    <t>Baktonium</t>
  </si>
  <si>
    <t>Ammonyx 4002</t>
  </si>
  <si>
    <t>Sanisol 08</t>
  </si>
  <si>
    <t>Dimethylbenzyldecylammonium chloride</t>
  </si>
  <si>
    <t>Cetylethyldimethylammonium bromide</t>
  </si>
  <si>
    <t>n-Octyltrimethylammonium bromide</t>
  </si>
  <si>
    <t>Arquad 12-33</t>
  </si>
  <si>
    <t>Myristyltrimethylammonium chloride</t>
  </si>
  <si>
    <t>Ammonyx Cetac</t>
  </si>
  <si>
    <t>Arquad 18-63</t>
  </si>
  <si>
    <t>Cation VB-M</t>
  </si>
  <si>
    <t>Arquad 210</t>
  </si>
  <si>
    <t>Isothan DL 1</t>
  </si>
  <si>
    <t>Dipalmityldimethylammonium bromide</t>
  </si>
  <si>
    <t xml:space="preserve">    Arosurf TA 101</t>
  </si>
  <si>
    <t>Benzyllauryldimethylammonium chloride</t>
  </si>
  <si>
    <t>Cation M 2-100</t>
  </si>
  <si>
    <t>Banicol</t>
  </si>
  <si>
    <t>Ammonyx 490</t>
  </si>
  <si>
    <t>N-Benzyldimethyldecylammonium chloride</t>
  </si>
  <si>
    <t>Dimethylethylhexadecylammonium bromide</t>
  </si>
  <si>
    <t>Arquad 12-37W</t>
  </si>
  <si>
    <t>N-Cetyl-N,N,N-trimethylammonium chloride</t>
  </si>
  <si>
    <t>Ammonyx Cetac 30</t>
  </si>
  <si>
    <t>Boraquat P 30</t>
  </si>
  <si>
    <t>Docosyltrimethylammonium chloride</t>
  </si>
  <si>
    <t>Arquad 210-50</t>
  </si>
  <si>
    <t>Quartamin D 24E</t>
  </si>
  <si>
    <t>Konstanta A</t>
  </si>
  <si>
    <t xml:space="preserve">    Arquad 218-100</t>
  </si>
  <si>
    <t>Catigene OM</t>
  </si>
  <si>
    <t>Cation M 2-100R</t>
  </si>
  <si>
    <t>Benzaletas</t>
  </si>
  <si>
    <t>Antistatic 1827</t>
  </si>
  <si>
    <t>N-Decyl-N,N-dimethylbenzenemethanaminium chloride</t>
  </si>
  <si>
    <t>Ethyl cetab</t>
  </si>
  <si>
    <t>Arquad 12-50</t>
  </si>
  <si>
    <t>Tetradecyltrimethylammonium chloride</t>
  </si>
  <si>
    <t>Arquad 16</t>
  </si>
  <si>
    <t>CA 2450</t>
  </si>
  <si>
    <t>Econol TM 22</t>
  </si>
  <si>
    <t>Arquad 210-50E</t>
  </si>
  <si>
    <t>Quaternium 47</t>
  </si>
  <si>
    <t xml:space="preserve">    Arquad 218-100P</t>
  </si>
  <si>
    <t>Catinal CB 50</t>
  </si>
  <si>
    <t>Cyncal</t>
  </si>
  <si>
    <t>Benzyl-n-hexadecyldimethylammonium chloride</t>
  </si>
  <si>
    <t>Arquad DM 18B90</t>
  </si>
  <si>
    <t>Querton 10B-Cl</t>
  </si>
  <si>
    <t>N-Ethyl-N,N-dimethyl-N-hexadecylammonium bromide</t>
  </si>
  <si>
    <t>Arquad 12D</t>
  </si>
  <si>
    <t>Trimethylmyristylammonium chloride</t>
  </si>
  <si>
    <t>Arquad 16-25</t>
  </si>
  <si>
    <t>CA 2465</t>
  </si>
  <si>
    <t>Gemanin KDM-P</t>
  </si>
  <si>
    <t>Arquad 210-80</t>
  </si>
  <si>
    <t xml:space="preserve">    Arquad 218P75E</t>
  </si>
  <si>
    <t>Catiogen BC 50</t>
  </si>
  <si>
    <t>Dibactol</t>
  </si>
  <si>
    <t>Benzylcetyldimethylammonium chloride</t>
  </si>
  <si>
    <t>Benzyldimethylstearylammonium chloride</t>
  </si>
  <si>
    <t>Quaternium 17</t>
  </si>
  <si>
    <t>CA 2150</t>
  </si>
  <si>
    <t>Trimethyltetradecylammonium chloride</t>
  </si>
  <si>
    <t>Arquad 16-25LO</t>
  </si>
  <si>
    <t>Catinal STC 25AQ</t>
  </si>
  <si>
    <t>Genamin DDMP</t>
  </si>
  <si>
    <t>Arquad 210-80E</t>
  </si>
  <si>
    <t xml:space="preserve">    Arquad 2HP</t>
  </si>
  <si>
    <t>Catiogen PAN</t>
  </si>
  <si>
    <t>Dimethylbenzylmyristylammonium chloride</t>
  </si>
  <si>
    <t>Benzyldimethylcetylammonium chloride</t>
  </si>
  <si>
    <t>Benzyloctadecyldimethylammonium chloride</t>
  </si>
  <si>
    <t>Radiol germicidal solution</t>
  </si>
  <si>
    <t>Catinal LTC 35A</t>
  </si>
  <si>
    <t>TTAC</t>
  </si>
  <si>
    <t>Arquad 16-25W</t>
  </si>
  <si>
    <t>Catinal STC 25W</t>
  </si>
  <si>
    <t>Genamin GDMP</t>
  </si>
  <si>
    <t>Arquad 210-85E</t>
  </si>
  <si>
    <t xml:space="preserve">    Arquad 2HP-75</t>
  </si>
  <si>
    <t>Catiolite BC 50</t>
  </si>
  <si>
    <t>Dimethylbenzyltetradecylammonium chloride</t>
  </si>
  <si>
    <t>Benzyldimethylhexadecylammonium chloride</t>
  </si>
  <si>
    <t>Benzylstearyldimethylammonium chloride</t>
  </si>
  <si>
    <t>Zap-Oglobin II</t>
  </si>
  <si>
    <t>Catiogen L</t>
  </si>
  <si>
    <t>Arquad 16-26</t>
  </si>
  <si>
    <t>Catinal STC 70ET</t>
  </si>
  <si>
    <t>Genamin KDM</t>
  </si>
  <si>
    <t>Asepas 3</t>
  </si>
  <si>
    <t xml:space="preserve">    Arquad R 40</t>
  </si>
  <si>
    <t>Cationic 1227</t>
  </si>
  <si>
    <t>JAQ Powdered Quat</t>
  </si>
  <si>
    <t>Bicetonium</t>
  </si>
  <si>
    <t>Carsoquat SDQ 25</t>
  </si>
  <si>
    <t>Catiogen TML</t>
  </si>
  <si>
    <t>Arquad 16-29</t>
  </si>
  <si>
    <t>Catinal STC 80</t>
  </si>
  <si>
    <t>Genamin KDMP</t>
  </si>
  <si>
    <t>Astop</t>
  </si>
  <si>
    <t xml:space="preserve">    CA 3475</t>
  </si>
  <si>
    <t>Cequartyl A</t>
  </si>
  <si>
    <t>M 2-100</t>
  </si>
  <si>
    <t>Bonjela</t>
  </si>
  <si>
    <t>Carsoquat SDQ 85</t>
  </si>
  <si>
    <t>Cation BB</t>
  </si>
  <si>
    <t>Arquad 16-29W</t>
  </si>
  <si>
    <t>Catinal STS 80</t>
  </si>
  <si>
    <t>Genamin KDMP-J</t>
  </si>
  <si>
    <t>BTC 1010</t>
  </si>
  <si>
    <t xml:space="preserve">    Cation DS</t>
  </si>
  <si>
    <t>Croda N-Dodecyl</t>
  </si>
  <si>
    <t>M 2-100R</t>
  </si>
  <si>
    <t>CDBAC</t>
  </si>
  <si>
    <t>Catinal OB 80E</t>
  </si>
  <si>
    <t>Cation FB</t>
  </si>
  <si>
    <t>Arquad 16-50</t>
  </si>
  <si>
    <t>Catiogen TMS</t>
  </si>
  <si>
    <t>Genamin KDP-P</t>
  </si>
  <si>
    <t>BTC 2250</t>
  </si>
  <si>
    <t xml:space="preserve">    Cation DSV</t>
  </si>
  <si>
    <t>DYK 1125</t>
  </si>
  <si>
    <t>Miristalkonium chloride</t>
  </si>
  <si>
    <t>Cetalkonium chloride</t>
  </si>
  <si>
    <t>Cation S (surfactant)</t>
  </si>
  <si>
    <t>DTAC</t>
  </si>
  <si>
    <t>BP 40</t>
  </si>
  <si>
    <t>Cation AB</t>
  </si>
  <si>
    <t>Genamin KMP</t>
  </si>
  <si>
    <t>BTC 99</t>
  </si>
  <si>
    <t xml:space="preserve">    Cedequat TD 75</t>
  </si>
  <si>
    <t>Dehyquart LDB</t>
  </si>
  <si>
    <t>Myristalkonium chloride</t>
  </si>
  <si>
    <t>Cetol</t>
  </si>
  <si>
    <t>Cation S 2-100</t>
  </si>
  <si>
    <t>Dehyquart LT</t>
  </si>
  <si>
    <t>Barquat CT 29</t>
  </si>
  <si>
    <t>Cation AB 600</t>
  </si>
  <si>
    <t>Incroquat Behenyl TMC</t>
  </si>
  <si>
    <t>Bardac 22</t>
  </si>
  <si>
    <t xml:space="preserve">    D 1821</t>
  </si>
  <si>
    <t>Dimethylaurylbenzylammonium chloride</t>
  </si>
  <si>
    <t>Myristyldimethylbenzylammonium chloride</t>
  </si>
  <si>
    <t>Cetyl zephiran</t>
  </si>
  <si>
    <t>DC</t>
  </si>
  <si>
    <t>Emal 60W</t>
  </si>
  <si>
    <t>C 16TAC</t>
  </si>
  <si>
    <t>Dehyquart B</t>
  </si>
  <si>
    <t>Incroquat Behenyl TMC 85</t>
  </si>
  <si>
    <t>Bardac 2240</t>
  </si>
  <si>
    <t xml:space="preserve">    D 86P</t>
  </si>
  <si>
    <t>Dimethylbenzyldodecylammonium chloride</t>
  </si>
  <si>
    <t>N,N-Dimethyl-N-tetradecylbenzenemethanaminium chloride</t>
  </si>
  <si>
    <t>Cetylbenzyldimethylammonium chloride</t>
  </si>
  <si>
    <t>DC (leveling agent)</t>
  </si>
  <si>
    <t>Germicide 1231</t>
  </si>
  <si>
    <t>CA 2350</t>
  </si>
  <si>
    <t>Econol TMS 28</t>
  </si>
  <si>
    <t>Incroquat TMC 80</t>
  </si>
  <si>
    <t>Bardac 2250</t>
  </si>
  <si>
    <t xml:space="preserve">    DHAC</t>
  </si>
  <si>
    <t>Dimethylbenzyllaurylammonium chloride</t>
  </si>
  <si>
    <t>N-Benzyl-N,N-dimethylmyristylammonium chloride</t>
  </si>
  <si>
    <t>Cetyldimethylbenzylammonium chloride</t>
  </si>
  <si>
    <t>Dimethylbenzyloctadecylammonium chloride</t>
  </si>
  <si>
    <t>I 0453</t>
  </si>
  <si>
    <t>CETAC</t>
  </si>
  <si>
    <t>Electrostripper QE</t>
  </si>
  <si>
    <t>Incroquat TMC 95</t>
  </si>
  <si>
    <t>Bardac 2270E</t>
  </si>
  <si>
    <t xml:space="preserve">    DODA(Cl)</t>
  </si>
  <si>
    <t>Dimethyldodecylbenzylammonium chloride</t>
  </si>
  <si>
    <t>N-Benzyl-N,N-dimethyltetradecylammonium chloride</t>
  </si>
  <si>
    <t>Cetylon</t>
  </si>
  <si>
    <t>Dimethyloctadecylbenzylammonium chloride</t>
  </si>
  <si>
    <t>Laurtrimonium chloride</t>
  </si>
  <si>
    <t>CM 29</t>
  </si>
  <si>
    <t>FAC 1W</t>
  </si>
  <si>
    <t>Incroquat TMC/P</t>
  </si>
  <si>
    <t>Bardac 2280</t>
  </si>
  <si>
    <t xml:space="preserve">    DODAC</t>
  </si>
  <si>
    <t>Dimethyllaurylbenzylammonium chloride</t>
  </si>
  <si>
    <t>N-Benzyl-N-tetradecyldimethylammonium chloride</t>
  </si>
  <si>
    <t>DMCBAC</t>
  </si>
  <si>
    <t>Dimethylstearylbenzylammonium chloride</t>
  </si>
  <si>
    <t>Lauryltrimethylammonium chloride</t>
  </si>
  <si>
    <t>CTAC</t>
  </si>
  <si>
    <t>Genamin STAC</t>
  </si>
  <si>
    <t>Kemamine Q 2803C</t>
  </si>
  <si>
    <t>Bio-Dac</t>
  </si>
  <si>
    <t xml:space="preserve">    Dehyquart DAM</t>
  </si>
  <si>
    <t>Dodecylbenzyldimethylammonium chloride</t>
  </si>
  <si>
    <t>N-Tetradecyl-N,N-dimethylbenzylammonium chloride</t>
  </si>
  <si>
    <t>Dehyquart CBB</t>
  </si>
  <si>
    <t>Dodigen 1828</t>
  </si>
  <si>
    <t>Lauryltrimonium chloride</t>
  </si>
  <si>
    <t>CTAC 1</t>
  </si>
  <si>
    <t>Genamin STACP</t>
  </si>
  <si>
    <t>Kemamine Q 2983C</t>
  </si>
  <si>
    <t>Britewood Q</t>
  </si>
  <si>
    <t xml:space="preserve">    Di-n-octadecyldimethylammonium chloride</t>
  </si>
  <si>
    <t>Dodecyldimethylbenzylammonium chloride</t>
  </si>
  <si>
    <t>N-Tetradecyl-N-benzyl-N,N-dimethylammonium chloride</t>
  </si>
  <si>
    <t>Dehyquart CDB</t>
  </si>
  <si>
    <t>Incroquat S 85</t>
  </si>
  <si>
    <t>Monolauryltrimethylammonium chloride</t>
  </si>
  <si>
    <t>CTAC 30KC</t>
  </si>
  <si>
    <t>Kamin RMS</t>
  </si>
  <si>
    <t>N-Docosyl-N,N,N-trimethylammonium chloride</t>
  </si>
  <si>
    <t>Britewood XL</t>
  </si>
  <si>
    <t xml:space="preserve">    Dimethyldioctadecanylammonium chloride</t>
  </si>
  <si>
    <t>Germicide 1227</t>
  </si>
  <si>
    <t>Nissan Cation M 2-100</t>
  </si>
  <si>
    <t>Dimethylbenzylcetylammonium chloride</t>
  </si>
  <si>
    <t>Incroquat SDQ 25</t>
  </si>
  <si>
    <t>N,N,N-Trimethyl-1-dodecanaminium chloride</t>
  </si>
  <si>
    <t>CTAC CT-429</t>
  </si>
  <si>
    <t>Lebon TM 18</t>
  </si>
  <si>
    <t>Neoscoap CN 30SF</t>
  </si>
  <si>
    <t>Calgon H 130</t>
  </si>
  <si>
    <t xml:space="preserve">    Dimethyldistearylammonium chloride</t>
  </si>
  <si>
    <t>Katamin AB 18</t>
  </si>
  <si>
    <t>Nissan Cation M 2-100R</t>
  </si>
  <si>
    <t>Dimethylbenzylhexadecylammonium chloride</t>
  </si>
  <si>
    <t>Intexan SB 85</t>
  </si>
  <si>
    <t>N-Dodecyl-N,N,N-trimethylammonium chloride</t>
  </si>
  <si>
    <t>CTACL</t>
  </si>
  <si>
    <t>Miconium STAC 65</t>
  </si>
  <si>
    <t>Nikkol CA 2580</t>
  </si>
  <si>
    <t>Catiogen DDM</t>
  </si>
  <si>
    <t xml:space="preserve">    Dioctadecyldimethylammonium chloride</t>
  </si>
  <si>
    <t>Lauralkonium chloride</t>
  </si>
  <si>
    <t>Quarton 14BCl</t>
  </si>
  <si>
    <t>HBAC</t>
  </si>
  <si>
    <t>Intexsan SB 85</t>
  </si>
  <si>
    <t>N-Lauryl-N,N,N-trimethylammonium chloride</t>
  </si>
  <si>
    <t>CTMA</t>
  </si>
  <si>
    <t>Monostearyltrimethylammonium chloride</t>
  </si>
  <si>
    <t>Nissan Cation VB</t>
  </si>
  <si>
    <t>Catiogen DDM-PG</t>
  </si>
  <si>
    <t xml:space="preserve">    Distearic dimethyl ammonium chloride</t>
  </si>
  <si>
    <t>Lauryl benzalkonium chloride</t>
  </si>
  <si>
    <t>Querton 14BCL</t>
  </si>
  <si>
    <t>Hexadecylbenzyldimethylammonium chloride</t>
  </si>
  <si>
    <t>Larostat 905</t>
  </si>
  <si>
    <t>N-Lauryltrimethylammonium chloride</t>
  </si>
  <si>
    <t>Carsoquat CT 425</t>
  </si>
  <si>
    <t>Nikkol CA 2450</t>
  </si>
  <si>
    <t>Quartamin 2285</t>
  </si>
  <si>
    <t>Cation DDC</t>
  </si>
  <si>
    <t xml:space="preserve">    Distearyldimethylammonium chloride</t>
  </si>
  <si>
    <t>Laurylbenzyldimethylammonium chloride</t>
  </si>
  <si>
    <t>Sanibond 200LG</t>
  </si>
  <si>
    <t>Hexadecyldimethylbenzylammonium chloride</t>
  </si>
  <si>
    <t>Larostat HTS 905</t>
  </si>
  <si>
    <t>Nissan Cation BB</t>
  </si>
  <si>
    <t>Carsoquat CT 429</t>
  </si>
  <si>
    <t>Nikkol CA 2465</t>
  </si>
  <si>
    <t>Quartamin 2285E</t>
  </si>
  <si>
    <t>Cation DDC 50</t>
  </si>
  <si>
    <t xml:space="preserve">    Distearyldimonium chloride</t>
  </si>
  <si>
    <t>Lauryldimethylbenzylammonium chloride</t>
  </si>
  <si>
    <t>Sanisol M 100</t>
  </si>
  <si>
    <t>N-Benzyl-N-cetyldimethylammonium chloride</t>
  </si>
  <si>
    <t>Leveling agent 1827</t>
  </si>
  <si>
    <t>Nissan Cation BB 300</t>
  </si>
  <si>
    <t>Catinal CTC 70ET</t>
  </si>
  <si>
    <t>Nissan Cation AB</t>
  </si>
  <si>
    <t>Quartamin 2285E-E</t>
  </si>
  <si>
    <t>Cation DDC-80</t>
  </si>
  <si>
    <t xml:space="preserve">    Genamin DSAC</t>
  </si>
  <si>
    <t>Leveling Agent 1227</t>
  </si>
  <si>
    <t>TDBAC</t>
  </si>
  <si>
    <t>N-Hexadecyl-N,N-dimethyl-N-benzylammonium chloride</t>
  </si>
  <si>
    <t>Mackernium SDC 25</t>
  </si>
  <si>
    <t>Nissan Cation FB</t>
  </si>
  <si>
    <t>Catiogen TMP</t>
  </si>
  <si>
    <t>Nissan Cation AB 600</t>
  </si>
  <si>
    <t>Quartamin AB</t>
  </si>
  <si>
    <t>D 10P</t>
  </si>
  <si>
    <t xml:space="preserve">    Genamin DSAC 20</t>
  </si>
  <si>
    <t>Loraquat B 50</t>
  </si>
  <si>
    <t>TDMBAC</t>
  </si>
  <si>
    <t>N-Hexadecyl-N-benzyl-N,N-dimethylammonium chloride</t>
  </si>
  <si>
    <t>Mackernium SDC 85</t>
  </si>
  <si>
    <t>Pionin B 111</t>
  </si>
  <si>
    <t>Catiogen TMR</t>
  </si>
  <si>
    <t>Octadecyltrimethylammonium chloride</t>
  </si>
  <si>
    <t>Trimethylbehenylammonium chloride</t>
  </si>
  <si>
    <t>DDAC</t>
  </si>
  <si>
    <t xml:space="preserve">    Genamin DSAP</t>
  </si>
  <si>
    <t>N-Benzyl-N-dodecyl-N,N-dimethylammonium chloride</t>
  </si>
  <si>
    <t>Tetradecylbenzyldimethylammonium chloride</t>
  </si>
  <si>
    <t>Pharycidin Concentrate</t>
  </si>
  <si>
    <t>Maquat SC 18</t>
  </si>
  <si>
    <t>Quartamin 24</t>
  </si>
  <si>
    <t>Cation PB 300</t>
  </si>
  <si>
    <t>Q-S-T 50</t>
  </si>
  <si>
    <t>Varisoft BT 85</t>
  </si>
  <si>
    <t>DDC 80</t>
  </si>
  <si>
    <t xml:space="preserve">    HYQMD 1821C</t>
  </si>
  <si>
    <t>N-Dodecyl-N,N-dimethyl-N-benzylammonium chloride</t>
  </si>
  <si>
    <t>Tetradecyldimethylbenzylammonium chloride</t>
  </si>
  <si>
    <t>Querton 16BCL</t>
  </si>
  <si>
    <t>N,N-Dimethyl-N-benzyl-N-octadecylammonium chloride</t>
  </si>
  <si>
    <t>Quartamin 24P</t>
  </si>
  <si>
    <t>Cation PB 40</t>
  </si>
  <si>
    <t>Quartamin 80W</t>
  </si>
  <si>
    <t>Didecyldimethylammounium chloride</t>
  </si>
  <si>
    <t xml:space="preserve">    KD 83</t>
  </si>
  <si>
    <t>N-Dodecyl-N,N-dimethylbenzenemethanaminium chloride</t>
  </si>
  <si>
    <t>Zeph</t>
  </si>
  <si>
    <t>Sanisol C</t>
  </si>
  <si>
    <t>N-Octadecyl-N-benzyl-N,N-dimethylammonium chloride</t>
  </si>
  <si>
    <t>Quartamin 24W</t>
  </si>
  <si>
    <t>Cationic 1631</t>
  </si>
  <si>
    <t>Quartamin 86</t>
  </si>
  <si>
    <t>Dimethyldidecylammonium chloride</t>
  </si>
  <si>
    <t xml:space="preserve">    Kemamine Q 9702CLP</t>
  </si>
  <si>
    <t>N-Lauryl-N,N-dimethyl-N-benzylammonium chloride</t>
  </si>
  <si>
    <t>Zephiramine</t>
  </si>
  <si>
    <t>Spilan</t>
  </si>
  <si>
    <r>
      <t>Nissan Cation S</t>
    </r>
    <r>
      <rPr>
        <vertAlign val="subscript"/>
        <sz val="11"/>
        <color theme="1"/>
        <rFont val="Calibri"/>
        <family val="2"/>
        <scheme val="minor"/>
      </rPr>
      <t>2</t>
    </r>
    <r>
      <rPr>
        <sz val="11"/>
        <color theme="1"/>
        <rFont val="Calibri"/>
        <family val="2"/>
        <scheme val="minor"/>
      </rPr>
      <t>-100</t>
    </r>
  </si>
  <si>
    <t>Radiaquat 6465</t>
  </si>
  <si>
    <t>Cetac 30</t>
  </si>
  <si>
    <t>Quartamin 869P</t>
  </si>
  <si>
    <t>Dodigen 1881</t>
  </si>
  <si>
    <t xml:space="preserve">    N,N-Dioctadecyl-N,N-dimethylammonium chloride</t>
  </si>
  <si>
    <t>Noramium DA 50</t>
  </si>
  <si>
    <t>Zephiramine chloride</t>
  </si>
  <si>
    <t>Tetraseptan</t>
  </si>
  <si>
    <t>ODBAC 1827</t>
  </si>
  <si>
    <t>Redicote E 5</t>
  </si>
  <si>
    <t>Cetrimonium chloride</t>
  </si>
  <si>
    <t>Quartamin 86P</t>
  </si>
  <si>
    <t>Fentacare 1021-80</t>
  </si>
  <si>
    <t xml:space="preserve">    Nikkol CA 3475V</t>
  </si>
  <si>
    <t>Orthosan HM</t>
  </si>
  <si>
    <t>Zephyramine</t>
  </si>
  <si>
    <t>Win 357</t>
  </si>
  <si>
    <t>Octadecylbenzyldimethylammonium chloride</t>
  </si>
  <si>
    <t>Rewoquat B 18</t>
  </si>
  <si>
    <t>Cetyltrimethylammomium chloride</t>
  </si>
  <si>
    <t>Quartamin 86P Conc</t>
  </si>
  <si>
    <t>H 130</t>
  </si>
  <si>
    <t xml:space="preserve">    Pionin B 8811</t>
  </si>
  <si>
    <t>Pionin B 231</t>
  </si>
  <si>
    <t>Zephyramine (surfactant)</t>
  </si>
  <si>
    <t>Zettyn</t>
  </si>
  <si>
    <t>Octadecyldimethylbenzylammonium chloride</t>
  </si>
  <si>
    <t>Rhodaquat M 242C29</t>
  </si>
  <si>
    <t>Cetyltrimethylammonium chloride</t>
  </si>
  <si>
    <t>Quartamin 86W</t>
  </si>
  <si>
    <t>H 130 (molluscicide)</t>
  </si>
  <si>
    <t xml:space="preserve">    Quartamin D 85P</t>
  </si>
  <si>
    <t>QBA 1211</t>
  </si>
  <si>
    <t>Zettyn chloride</t>
  </si>
  <si>
    <t>Orthosan MB</t>
  </si>
  <si>
    <t>Swanol CA 2150</t>
  </si>
  <si>
    <t>D 1631</t>
  </si>
  <si>
    <t>Quartamin P 85</t>
  </si>
  <si>
    <t>K-Sanit BP 80</t>
  </si>
  <si>
    <t xml:space="preserve">    Quartamin D 86</t>
  </si>
  <si>
    <t>Retarder N</t>
  </si>
  <si>
    <t>n-Hexadecyldimethylbenzylammonium chloride</t>
  </si>
  <si>
    <t>Pentonium SD 75</t>
  </si>
  <si>
    <t>Trimethyldodecylammonium chloride</t>
  </si>
  <si>
    <t>Dehyquart A</t>
  </si>
  <si>
    <t>Quaternium 10</t>
  </si>
  <si>
    <t>Kamin RM 2D50A</t>
  </si>
  <si>
    <t xml:space="preserve">    Quartamin D 86P</t>
  </si>
  <si>
    <t>Rewoquat B 50</t>
  </si>
  <si>
    <t>Quaternol 1</t>
  </si>
  <si>
    <t>Trimethyllaurylammonium chloride</t>
  </si>
  <si>
    <t>Dehyquart A-CA</t>
  </si>
  <si>
    <t>STAC</t>
  </si>
  <si>
    <t>KleenGrow</t>
  </si>
  <si>
    <t xml:space="preserve">    Quartamin DM 86P</t>
  </si>
  <si>
    <t>Rolcril</t>
  </si>
  <si>
    <t>SDQ 25</t>
  </si>
  <si>
    <t>n-Dodecyltrimethylammonium chloride</t>
  </si>
  <si>
    <t>Dehyquart A-CE</t>
  </si>
  <si>
    <t>Stearimonium chloride</t>
  </si>
  <si>
    <t>M 21080</t>
  </si>
  <si>
    <t xml:space="preserve">    Quaternium 5</t>
  </si>
  <si>
    <t>Surfactant 1227</t>
  </si>
  <si>
    <t>SDQ 85</t>
  </si>
  <si>
    <t>Dodigen 1383</t>
  </si>
  <si>
    <t>Steartrimonium chloride</t>
  </si>
  <si>
    <t>Macrotrol MT 200</t>
  </si>
  <si>
    <t xml:space="preserve">    Sokalan 9200</t>
  </si>
  <si>
    <t>Swanol CA 100</t>
  </si>
  <si>
    <t>Stearalkonium chloride</t>
  </si>
  <si>
    <t>FSM 28</t>
  </si>
  <si>
    <t>Stearyltrimethylammonium chloride</t>
  </si>
  <si>
    <t>Maquat 4480E</t>
  </si>
  <si>
    <t xml:space="preserve">    Surfroyal DSAC</t>
  </si>
  <si>
    <t>Swanol CA 101</t>
  </si>
  <si>
    <t>Stearylbenzyldimethyl ammonium chloride</t>
  </si>
  <si>
    <t>Genamin CTAC</t>
  </si>
  <si>
    <t>Stearyltrimonium chloride</t>
  </si>
  <si>
    <t>Microbiocide B 74</t>
  </si>
  <si>
    <t xml:space="preserve">    Swanol CA 3475</t>
  </si>
  <si>
    <t>Tetranil BC 80</t>
  </si>
  <si>
    <t>Stearyldimethylbenzylammonium chloride</t>
  </si>
  <si>
    <t>Genamin CTAC 50</t>
  </si>
  <si>
    <t>Trimethylstearylammonium chloride</t>
  </si>
  <si>
    <t>Microbiocide N 750</t>
  </si>
  <si>
    <t xml:space="preserve">    TA 101</t>
  </si>
  <si>
    <t>Texnol R 5</t>
  </si>
  <si>
    <t>Stebac</t>
  </si>
  <si>
    <t>Genamin CTAC 50ET</t>
  </si>
  <si>
    <t>Varisoft TSC</t>
  </si>
  <si>
    <t>N,N-Didecyl-N,N-dimethylammonium chloride</t>
  </si>
  <si>
    <t xml:space="preserve">    Talofloc</t>
  </si>
  <si>
    <t>Vantoc CL</t>
  </si>
  <si>
    <t>Stedbac</t>
  </si>
  <si>
    <t>HDTMA-Cl</t>
  </si>
  <si>
    <t>New Des 50</t>
  </si>
  <si>
    <t xml:space="preserve">    Varisoft 100</t>
  </si>
  <si>
    <t>Zephirol</t>
  </si>
  <si>
    <t>Surfactant 1827</t>
  </si>
  <si>
    <t>HTAC</t>
  </si>
  <si>
    <t>Nissan Cation 2DB</t>
  </si>
  <si>
    <t xml:space="preserve">    Varisoft TA 100</t>
  </si>
  <si>
    <t>Swanol CA 1485</t>
  </si>
  <si>
    <t>Incroquat CTC 30</t>
  </si>
  <si>
    <t>Nissan Cation 2DB500E</t>
  </si>
  <si>
    <t>Tetranyl B 2MTH</t>
  </si>
  <si>
    <t>Intexan CTC 29</t>
  </si>
  <si>
    <t>Nissan Cation 2DB800E</t>
  </si>
  <si>
    <t>Triton CG 400</t>
  </si>
  <si>
    <t>Intexsan CTC 29</t>
  </si>
  <si>
    <t>Quartamin D 10E</t>
  </si>
  <si>
    <t>Triton CG 500</t>
  </si>
  <si>
    <t>Intexsan CTC 50</t>
  </si>
  <si>
    <t>Quartamin D 10P</t>
  </si>
  <si>
    <t>Triton X 40</t>
  </si>
  <si>
    <t>Lebon TM 16</t>
  </si>
  <si>
    <t>Quaternium 12</t>
  </si>
  <si>
    <t>Triton X 400</t>
  </si>
  <si>
    <t>Lebon TM 60</t>
  </si>
  <si>
    <t>Querton 210CL</t>
  </si>
  <si>
    <t>Varisoft SDC</t>
  </si>
  <si>
    <t>Morpan CHA</t>
  </si>
  <si>
    <t>Septapav KhS 70</t>
  </si>
  <si>
    <t>Varisoft SDC 85</t>
  </si>
  <si>
    <t>N,N,N-Trimethyl-1-hexadecanaminium chloride</t>
  </si>
  <si>
    <t>Slaoff 91</t>
  </si>
  <si>
    <t>N-Palmityl-N,N,N-trimethylammonium chloride</t>
  </si>
  <si>
    <t>Sporekill</t>
  </si>
  <si>
    <t>Nissan Cation PB 40</t>
  </si>
  <si>
    <t>Stenquat 1010</t>
  </si>
  <si>
    <t>Nissan Cation PB 40R</t>
  </si>
  <si>
    <t>Timbercote 2000</t>
  </si>
  <si>
    <t>PB 40</t>
  </si>
  <si>
    <t>Tret-O-Lite XC 507</t>
  </si>
  <si>
    <t>Palmityltrimethylammonium chloride</t>
  </si>
  <si>
    <t>Pionin B 611</t>
  </si>
  <si>
    <t>Protaquat CT 29</t>
  </si>
  <si>
    <t>Quartamin 60W</t>
  </si>
  <si>
    <t>Quartamin 60W30</t>
  </si>
  <si>
    <t>Quatramine C 16/29</t>
  </si>
  <si>
    <t>Saboquat</t>
  </si>
  <si>
    <t>Surfroyal CTAC</t>
  </si>
  <si>
    <t>Swanol CA 2350</t>
  </si>
  <si>
    <t>Trimethylcetylammonium chloride</t>
  </si>
  <si>
    <t>Trimethylhexadecylammonium chloride</t>
  </si>
  <si>
    <t>Variquat E 228</t>
  </si>
  <si>
    <t>Varisoft 300</t>
  </si>
  <si>
    <t>n-Hexadecyltrimethylammonium chloride</t>
  </si>
  <si>
    <t>sludge median (N = 52)</t>
  </si>
  <si>
    <t>sludge min. (N = 52)</t>
  </si>
  <si>
    <t>sludge max. (N = 52)</t>
  </si>
  <si>
    <t>Sum parameter for data analysis</t>
  </si>
  <si>
    <r>
      <t>QAAC</t>
    </r>
    <r>
      <rPr>
        <vertAlign val="subscript"/>
        <sz val="11"/>
        <color theme="1"/>
        <rFont val="Calibri"/>
        <family val="2"/>
        <scheme val="minor"/>
      </rPr>
      <t>total</t>
    </r>
  </si>
  <si>
    <t>surface water</t>
  </si>
  <si>
    <t>matrix</t>
  </si>
  <si>
    <r>
      <t>QAAC</t>
    </r>
    <r>
      <rPr>
        <b/>
        <vertAlign val="subscript"/>
        <sz val="11"/>
        <color theme="1"/>
        <rFont val="Calibri"/>
        <family val="2"/>
        <scheme val="minor"/>
      </rPr>
      <t>total</t>
    </r>
  </si>
  <si>
    <t>number of data points</t>
  </si>
  <si>
    <t>number of studies</t>
  </si>
  <si>
    <t>median</t>
  </si>
  <si>
    <t>min</t>
  </si>
  <si>
    <t>max</t>
  </si>
  <si>
    <t>waste water</t>
  </si>
  <si>
    <t>sediment</t>
  </si>
  <si>
    <t>number of data point</t>
  </si>
  <si>
    <t>waste warter</t>
  </si>
  <si>
    <t>µg L-1</t>
  </si>
  <si>
    <r>
      <t>µg kg</t>
    </r>
    <r>
      <rPr>
        <vertAlign val="superscript"/>
        <sz val="11"/>
        <color theme="1"/>
        <rFont val="Calibri"/>
        <family val="2"/>
        <scheme val="minor"/>
      </rPr>
      <t>-1</t>
    </r>
  </si>
  <si>
    <t>µg kg-1</t>
  </si>
  <si>
    <t>mg kg-1</t>
  </si>
  <si>
    <t>average</t>
  </si>
  <si>
    <t>mg/kg</t>
  </si>
  <si>
    <t>kg/ha</t>
  </si>
  <si>
    <t>annual QAAC input</t>
  </si>
  <si>
    <t>annual amount applied (5t/3a)</t>
  </si>
  <si>
    <t>mg QAAC/ha</t>
  </si>
  <si>
    <r>
      <t>mg QAAC/m</t>
    </r>
    <r>
      <rPr>
        <vertAlign val="superscript"/>
        <sz val="11"/>
        <color theme="1"/>
        <rFont val="Calibri"/>
        <family val="2"/>
        <scheme val="minor"/>
      </rPr>
      <t>2</t>
    </r>
  </si>
  <si>
    <t>mg QAAC/kg soil*</t>
  </si>
  <si>
    <t>µg QAAC/kg soil*</t>
  </si>
  <si>
    <t>Predicted environmental concentrations (PECs) of manure and sewage sludge amended soils</t>
  </si>
  <si>
    <t>Sütterlin 2008</t>
  </si>
  <si>
    <t>Schymanzkie al., 2014</t>
  </si>
  <si>
    <t>UBA Wien. 2005. “Grundlagen Zur Risikoabschätzung Für Quaternäre  Ammoniumverbindungen.” Wien: Umweltbundesamt GmbH.</t>
  </si>
  <si>
    <t>References Table S2 and Table S3</t>
  </si>
  <si>
    <t>Bassarab, P., D. Williams, J. R. Dean, E. Ludkin, and J. J. Perry. 2011. “Determination of Quaternary Ammonium Compounds in Seawater Samples by Solid-Phase Extraction and Liquid Chromatography–mass Spectrometry.” Journal of Chromatography A 1218 (5): 673–77. doi:10.1016/j.chroma.2010.11.088.</t>
  </si>
  <si>
    <t>Berge, Alexandre, Barbara Giroud, Laure Wiest, Bruno Domenjoud, Adriana Gonzalez-Ospina, and Emmanuelle Vulliet. 2016. “Development of a Multiple-Class Analytical Method Based on the Use of Synthetic Matrices for the Simultaneous Determination of Commonly Used Commercial Surfactants in Wastewater by Liquid Chromatography-Tandem Mass Spectrometry.” JOURNAL OF CHROMATOGRAPHY A 1450 (June): 64–75. doi:10.1016/j.chroma.2016.04.078.</t>
  </si>
  <si>
    <t>Clara, M., S. Scharf, C. Scheffknecht, and O. Gans. 2007. “Occurrence of Selected Surfactants in Untreated and Treated Sewage.” Water Research 41 (19): 4339–48. doi:10.1016/j.watres.2007.06.027.</t>
  </si>
  <si>
    <t>Ding, W. H., and Y. H. Liao. 2001. “Determination of Alkylbenzyldimethylammonium Chlorides in River Water and Sewage Effluent by Solid-Phase Extraction and Gas Chromatography/Mass Spectrometry.” Analytical Chemistry 73 (1): 36–40.</t>
  </si>
  <si>
    <t>Ding, Wang-Hsien, and Pei-Chuan Tsai. 2003. “Determination of Alkyltrimethylammonium Chlorides in River Water by Gas Chromatography/Ion Trap Mass Spectrometry with Electron Impact and Chemical Ionization.” Analytical Chemistry 75 (8): 1792–97.</t>
  </si>
  <si>
    <t>Fernández, P., A. C. Alder, M. J. Suter, and W. Giger. 1996. “Determination of the Quaternary Ammonium Surfactant Ditallowdimethylammonium in Digested Sludges and Marine Sediments by Supercritical Fluid Extraction and Liquid Chromatography with Postcolumn Ion-Pair Formation.” Analytical Chemistry 68 (5): 921–29. doi:10.1021/ac9505482.</t>
  </si>
  <si>
    <t>Ferrer, I., and E. T. Furlong. 2001. “Identification of Alkyl Dimethylbenzylammonium Surfactants in Water Samples by Solid-Phase Extraction Followed by Ion Trap LC/MS and LC/MS/MS.” Environmental Science &amp; Technology 35 (12): 2583–88.</t>
  </si>
  <si>
    <t>Ferrer, Imma, and Edward T. Furlong. 2002. “Accelerated Solvent Extraction Followed by on-Line Solid-Phase Extraction Coupled to Ion Trap LC/MS/MS for Analysis of Benzalkonium Chlorides in Sediment Samples.” Analytical Chemistry 74 (6): 1275–80.</t>
  </si>
  <si>
    <t>Gerike, P., H. Klotz, J. G. A. Kooijman, E. Matthijs, and J. Waters. 1994. “The Determination of Dihardenedtallowdimethyl Ammonium Compounds (DHTDMAC) in Environmental Matrices Using Trace Enrichment Techniques and High Performance Liquid Chromatography with Conductometric Detection.” Water Research 28 (1): 147–54. doi:10.1016/0043-1354(94)90128-7.</t>
  </si>
  <si>
    <t>Grigson, S. J. W., A. Wilkinson, P. Johnson, C. F. Moffat, and A. D. McIntosh. 2000. “Measurement of Oilfield Chemical Residues in Produced Water Discharges and Marine Sediments.” Rapid Communications in Mass Spectrometry 14 (23): 2210–19. doi:10.1002/1097-0231(20001215)14:23&lt;2210::AID-RCM154&gt;3.0.CO;2-8.</t>
  </si>
  <si>
    <t>Kaj, Lennart, Petra Wallberg, and Eva Brorström-Lundén. 2014. Quaternary Ammonium Compounds : Analyses in a Nordic Cooperation on Screening. Nordisk Ministerråd. http://www.diva-portal.org/smash/record.jsf?pid=diva2:760465.</t>
  </si>
  <si>
    <t>Lara-Martín, Pablo A., Xiaolin Li, Richard F. Bopp, and Bruce J. Brownawell. 2010. “Occurrence of Alkyltrimethylammonium Compounds in Urban Estuarine Sediments: Behentrimonium As a New Emerging Contaminant.” Environmental Science &amp; Technology 44 (19): 7569–75. doi:10.1021/es101169a.</t>
  </si>
  <si>
    <t>Li, Xiaolin, and Bruce J. Brownawell. 2009. “Analysis of Quaternary Ammonium Compounds in Estuarine Sediments by LC-ToF-MS: Very High Positive Mass Defects of Alkylamine Ions Provide Powerful Diagnostic Tools for Identification and Structural Elucidation.” Analytical Chemistry 81 (19): 7926–35. doi:10.1021/ac900900y.</t>
  </si>
  <si>
    <t>Li, Xiaolin, and Bruce J. Brownawell. 2010. “Quaternary Ammonium Compounds in Urban Estuarine Sediment Environments - A Class of Contaminants in Need of Increased Attention?” ENVIRONMENTAL SCIENCE &amp; TECHNOLOGY 44 (19, SI): 7561–68. doi:10.1021/es1011669.</t>
  </si>
  <si>
    <t>Li, Xiaolin, Xiaojun Luo, Bixian Mai, Jingqin Liu, Li Chen, and Shanshan Lin. 2014. “Occurrence of Quaternary Ammonium Compounds (QACs) and Their Application as a Tracer for Sewage Derived Pollution in Urban Estuarine Sediments.” Environmental Pollution (Barking, Essex: 1987) 185 (February): 127–33. doi:10.1016/j.envpol.2013.10.028.</t>
  </si>
  <si>
    <t>Martínez-Carballo, Elena, Andrea Sitka, Carmen González-Barreiro, Norbert Kreuzinger, Maria Fürhacker, Sigrid Scharf, and Oliver Gans. 2007. “Determination of Selected Quaternary Ammonium Compounds by Liquid Chromatography with Mass Spectrometry. Part I. Application to Surface, Waste and Indirect Discharge Water Samples in Austria.” Environmental Pollution 145 (2): 489–96. doi:10.1016/j.envpol.2006.04.033.</t>
  </si>
  <si>
    <t>Merino, Francisco, Soledad Rubio, and Dolores Pérez-Bendito. 2003a. “Mixed Aggregate-Based Acid-Induced Cloud-Point Extraction and Ion-Trap Liquid Chromatography–mass Spectrometry for the Determination of Cationic Surfactants in Sewage Sludge.” Journal of Chromatography A 998 (1–2): 143–54. doi:10.1016/S0021-9673(03)00565-X.</t>
  </si>
  <si>
    <t>Merino, Francisco, Soledad Rubio, and Dolores Pérez-Bendito. 2003b. “Solid-Phase Extraction of Amphiphiles Based on Mixed Hemimicelle/Admicelle Formation: Application to the Concentration of Benzalkonium Surfactants in Sewage and River Water.” Analytical Chemistry 75 (24): 6799–6806. doi:10.1021/ac030224a.</t>
  </si>
  <si>
    <t>Miura, Kazuaki, Naohiro Nishiyama, and Akiko Yamamoto. 2008. “Aquatic Environmental Monitoring of Detergent Surfactants.” Journal of Oleo Science 57 (3): 161–70. doi:10.5650/jos.57.161.</t>
  </si>
  <si>
    <t>Olkowska, Ewa, Żaneta Polkowska, and Jacek Namieśnik. 2013. “A Solid Phase Extraction–ion Chromatography with Conductivity Detection Procedure for Determining Cationic Surfactants in Surface Water Samples.” Talanta 116 (November): 210–16. doi:10.1016/j.talanta.2013.04.083.</t>
  </si>
  <si>
    <t>Radke, M., T. Behrends, J. Forster, and R. Herrmann. 1999. “Analysis of Cationic Surfactants by Microbore High-Performance Liquid Chromatography-Electrospray Mass Spectrometry.” Analytical Chemistry 71 (23): 5362–66. doi:10.1021/ac990453q.</t>
  </si>
  <si>
    <t>Ruan, Ting, Shanjun Song, Thanh Wang, Runzeng Liu, Yongfeng Lin, and Guibin Jiang. 2014. “Identification and Composition of Emerging Quaternary Ammonium Compounds in Municipal Sewage Sludge in China.” ENVIRONMENTAL SCIENCE &amp; TECHNOLOGY 48 (8): 4289–97. doi:10.1021/es4050314.</t>
  </si>
  <si>
    <t>Schymanski, Emma L., Heinz P. Singer, Philipp Longrée, Martin Loos, Matthias Ruff, Michael A. Stravs, Cristina Ripollés Vidal, and Juliane Hollender. 2014. “Strategies to Characterize Polar Organic Contamination in Wastewater: Exploring the Capability of High Resolution Mass Spectrometry.” Environmental Science &amp; Technology 48 (3): 1811–18. doi:10.1021/es4044374.</t>
  </si>
  <si>
    <t>Shrivas, Kamlesh, and Hui-Fen Wu. 2007. “A Rapid, Sensitive and Effective Quantitative Method for Simultaneous Determination of Cationic Surfactant Mixtures from River and Municipal Wastewater by Direct Combination of Single-Drop Microextraction with AP-MALDI Mass Spectrometry.” Journal of Mass Spectrometry 42 (12): 1637–44. doi:10.1002/jms.1266.</t>
  </si>
  <si>
    <t>Sun, H. F., T. Hase, N. Hata, I. Kasahara, and S. Taguchi. 2001. “Extraction and Separation of Cationic Surfactants from River Sediments: Application to a Spectrophotometric Determination of Cationic Surfactant in an Aquatic Environment Using Membrane Filters.” Analytical Sciences: The International Journal of the Japan Society for Analytical Chemistry 17 (11): 1291–94.</t>
  </si>
  <si>
    <t>Sütterlin, H., R. Alexy, A. Coker, and K. Kümmerer. 2008. “Mixtures of Quaternary Ammonium Compounds and Anionic Organic Compounds in the Aquatic Environment: Elimination and Biodegradability in the Closed Bottle Test Monitored by LC–MS/MS.” Chemosphere 72 (3): 479–84. doi:10.1016/j.chemosphere.2008.03.008.</t>
  </si>
  <si>
    <t xml:space="preserve">summed QAAC concentration with sewage sludge </t>
  </si>
  <si>
    <t>predicted QAAC concentration in sewage sludge amended soil</t>
  </si>
  <si>
    <t>Application of sewage sludge (for sewage sludge data see table beneath figure in S3)</t>
  </si>
  <si>
    <r>
      <t>*assuming 390 kg soil per m</t>
    </r>
    <r>
      <rPr>
        <vertAlign val="super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</si>
</sst>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7"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sz val="8"/>
      <color theme="1"/>
      <name val="Times New Roman"/>
      <family val="1"/>
    </font>
    <font>
      <sz val="10"/>
      <color theme="1"/>
      <name val="Arial"/>
      <family val="2"/>
    </font>
    <font>
      <vertAlign val="subscript"/>
      <sz val="11"/>
      <color theme="1"/>
      <name val="Calibri"/>
      <family val="2"/>
      <scheme val="minor"/>
    </font>
    <font>
      <sz val="11"/>
      <name val="Calibri"/>
      <family val="2"/>
      <scheme val="minor"/>
    </font>
    <font>
      <b/>
      <u/>
      <sz val="11"/>
      <color theme="1"/>
      <name val="Calibri"/>
      <family val="2"/>
      <scheme val="minor"/>
    </font>
    <font>
      <vertAlign val="superscript"/>
      <sz val="11"/>
      <color theme="1"/>
      <name val="Calibri"/>
      <family val="2"/>
      <scheme val="minor"/>
    </font>
    <font>
      <b/>
      <sz val="10"/>
      <color theme="1"/>
      <name val="Arial"/>
      <family val="2"/>
    </font>
    <font>
      <b/>
      <sz val="11"/>
      <name val="Calibri"/>
      <family val="2"/>
      <scheme val="minor"/>
    </font>
    <font>
      <b/>
      <sz val="11"/>
      <color rgb="FFFF0000"/>
      <name val="Calibri"/>
      <family val="2"/>
      <scheme val="minor"/>
    </font>
    <font>
      <b/>
      <u/>
      <sz val="11"/>
      <name val="Calibri"/>
      <family val="2"/>
      <scheme val="minor"/>
    </font>
    <font>
      <b/>
      <sz val="12"/>
      <color theme="1"/>
      <name val="Calibri"/>
      <family val="2"/>
      <scheme val="minor"/>
    </font>
    <font>
      <b/>
      <vertAlign val="subscript"/>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42">
    <xf numFmtId="0" fontId="0" fillId="0" borderId="0" xfId="0"/>
    <xf numFmtId="0" fontId="0" fillId="0" borderId="0" xfId="0" applyFont="1" applyFill="1" applyBorder="1"/>
    <xf numFmtId="0" fontId="0" fillId="0" borderId="1" xfId="0" applyFill="1" applyBorder="1"/>
    <xf numFmtId="0" fontId="0" fillId="0" borderId="0" xfId="0" applyFill="1" applyBorder="1"/>
    <xf numFmtId="2" fontId="0" fillId="0" borderId="0" xfId="0" applyNumberFormat="1" applyFont="1" applyFill="1" applyBorder="1"/>
    <xf numFmtId="0" fontId="0" fillId="0" borderId="2" xfId="0" applyFont="1" applyFill="1" applyBorder="1"/>
    <xf numFmtId="0" fontId="0" fillId="0" borderId="2" xfId="0" applyFill="1" applyBorder="1"/>
    <xf numFmtId="0" fontId="7" fillId="0" borderId="0" xfId="0" applyFont="1" applyFill="1" applyBorder="1"/>
    <xf numFmtId="0" fontId="2" fillId="0" borderId="0" xfId="0" applyFont="1"/>
    <xf numFmtId="0" fontId="2" fillId="0" borderId="1" xfId="0" applyFont="1" applyFill="1" applyBorder="1" applyAlignment="1">
      <alignment horizontal="right"/>
    </xf>
    <xf numFmtId="0" fontId="0" fillId="0" borderId="2" xfId="0" applyFill="1" applyBorder="1" applyAlignment="1">
      <alignment horizontal="right"/>
    </xf>
    <xf numFmtId="0" fontId="0" fillId="0" borderId="0" xfId="0" applyFont="1" applyFill="1" applyBorder="1" applyAlignment="1">
      <alignment horizontal="right"/>
    </xf>
    <xf numFmtId="0" fontId="0" fillId="0" borderId="0" xfId="0" applyFill="1" applyBorder="1" applyAlignment="1">
      <alignment horizontal="right"/>
    </xf>
    <xf numFmtId="0" fontId="0" fillId="0" borderId="2" xfId="0" applyFont="1" applyFill="1" applyBorder="1" applyAlignment="1">
      <alignment horizontal="right"/>
    </xf>
    <xf numFmtId="0" fontId="3" fillId="0" borderId="0" xfId="0" applyFont="1" applyFill="1" applyBorder="1"/>
    <xf numFmtId="2" fontId="0" fillId="0" borderId="0" xfId="0" applyNumberFormat="1" applyFill="1" applyBorder="1" applyAlignment="1">
      <alignment horizontal="right"/>
    </xf>
    <xf numFmtId="2" fontId="2" fillId="0" borderId="1" xfId="0" applyNumberFormat="1" applyFont="1" applyFill="1" applyBorder="1" applyAlignment="1">
      <alignment horizontal="right"/>
    </xf>
    <xf numFmtId="2" fontId="0" fillId="0" borderId="0" xfId="0" applyNumberFormat="1" applyFont="1" applyFill="1" applyBorder="1" applyAlignment="1">
      <alignment horizontal="right"/>
    </xf>
    <xf numFmtId="0" fontId="7" fillId="0" borderId="0" xfId="0" applyFont="1" applyFill="1" applyBorder="1" applyAlignment="1">
      <alignment horizontal="right"/>
    </xf>
    <xf numFmtId="0" fontId="7" fillId="0" borderId="2" xfId="0" applyFont="1" applyFill="1" applyBorder="1"/>
    <xf numFmtId="0" fontId="7" fillId="0" borderId="2" xfId="0" applyFont="1" applyFill="1" applyBorder="1" applyAlignment="1">
      <alignment horizontal="right"/>
    </xf>
    <xf numFmtId="0" fontId="2" fillId="0" borderId="1" xfId="0" applyFont="1" applyFill="1" applyBorder="1"/>
    <xf numFmtId="0" fontId="2" fillId="0" borderId="0" xfId="0" applyFont="1" applyFill="1" applyBorder="1"/>
    <xf numFmtId="0" fontId="0" fillId="0" borderId="3" xfId="0" applyFill="1" applyBorder="1"/>
    <xf numFmtId="2" fontId="2" fillId="0" borderId="1" xfId="0" applyNumberFormat="1" applyFont="1" applyFill="1" applyBorder="1"/>
    <xf numFmtId="2" fontId="0" fillId="0" borderId="0" xfId="0" applyNumberFormat="1" applyFill="1" applyBorder="1"/>
    <xf numFmtId="2" fontId="0" fillId="0" borderId="2" xfId="0" applyNumberFormat="1" applyFill="1" applyBorder="1"/>
    <xf numFmtId="2" fontId="0" fillId="0" borderId="2" xfId="0" applyNumberFormat="1" applyFont="1" applyFill="1" applyBorder="1"/>
    <xf numFmtId="0" fontId="0" fillId="0" borderId="0" xfId="0" applyFont="1" applyFill="1" applyBorder="1" applyAlignment="1"/>
    <xf numFmtId="0" fontId="2" fillId="0" borderId="1" xfId="0" applyFont="1" applyFill="1" applyBorder="1" applyAlignment="1"/>
    <xf numFmtId="0" fontId="1" fillId="0" borderId="0" xfId="0" applyFont="1" applyFill="1" applyBorder="1"/>
    <xf numFmtId="0" fontId="4" fillId="0" borderId="0" xfId="0" applyFont="1" applyFill="1" applyBorder="1" applyAlignment="1">
      <alignment horizontal="center" vertical="center" wrapText="1"/>
    </xf>
    <xf numFmtId="0" fontId="5" fillId="0" borderId="0" xfId="0" applyNumberFormat="1" applyFont="1" applyFill="1" applyBorder="1" applyAlignment="1">
      <alignment horizontal="left"/>
    </xf>
    <xf numFmtId="1" fontId="8" fillId="0" borderId="0" xfId="0" applyNumberFormat="1" applyFont="1" applyFill="1" applyBorder="1"/>
    <xf numFmtId="0" fontId="2" fillId="0" borderId="4" xfId="0" applyFont="1" applyFill="1" applyBorder="1"/>
    <xf numFmtId="0" fontId="0" fillId="0" borderId="4" xfId="0" applyFill="1" applyBorder="1"/>
    <xf numFmtId="0" fontId="0" fillId="2" borderId="0" xfId="0" applyFont="1" applyFill="1" applyBorder="1"/>
    <xf numFmtId="0" fontId="0" fillId="2" borderId="0" xfId="0" applyFill="1" applyBorder="1"/>
    <xf numFmtId="2" fontId="0" fillId="2" borderId="0" xfId="0" applyNumberFormat="1" applyFill="1" applyBorder="1"/>
    <xf numFmtId="2" fontId="0" fillId="2" borderId="0" xfId="0" applyNumberFormat="1" applyFont="1" applyFill="1" applyBorder="1"/>
    <xf numFmtId="0" fontId="0" fillId="2" borderId="0" xfId="0" applyFill="1" applyBorder="1" applyAlignment="1">
      <alignment horizontal="center"/>
    </xf>
    <xf numFmtId="0" fontId="0" fillId="2" borderId="0" xfId="0" applyFont="1" applyFill="1" applyBorder="1" applyAlignment="1"/>
    <xf numFmtId="0" fontId="0" fillId="2" borderId="2" xfId="0" applyFill="1" applyBorder="1"/>
    <xf numFmtId="0" fontId="0" fillId="2" borderId="2" xfId="0" applyFill="1" applyBorder="1" applyAlignment="1">
      <alignment horizontal="center"/>
    </xf>
    <xf numFmtId="0" fontId="0" fillId="2" borderId="2" xfId="0" applyFont="1" applyFill="1" applyBorder="1"/>
    <xf numFmtId="0" fontId="0" fillId="2" borderId="2" xfId="0" applyFont="1" applyFill="1" applyBorder="1" applyAlignment="1"/>
    <xf numFmtId="0" fontId="3" fillId="2" borderId="0" xfId="0" applyFont="1" applyFill="1" applyBorder="1"/>
    <xf numFmtId="2" fontId="3" fillId="2" borderId="0" xfId="0" applyNumberFormat="1" applyFont="1" applyFill="1" applyBorder="1"/>
    <xf numFmtId="0" fontId="2" fillId="0" borderId="5" xfId="0" applyFont="1" applyFill="1" applyBorder="1"/>
    <xf numFmtId="2" fontId="2" fillId="2" borderId="1" xfId="0" applyNumberFormat="1" applyFont="1" applyFill="1" applyBorder="1"/>
    <xf numFmtId="0" fontId="2" fillId="2" borderId="1" xfId="0" applyFont="1" applyFill="1" applyBorder="1" applyAlignment="1"/>
    <xf numFmtId="0" fontId="2" fillId="2" borderId="3" xfId="0" applyFont="1" applyFill="1" applyBorder="1" applyAlignment="1"/>
    <xf numFmtId="0" fontId="1" fillId="2" borderId="0" xfId="0" applyFont="1" applyFill="1" applyBorder="1"/>
    <xf numFmtId="2" fontId="0" fillId="2" borderId="2" xfId="0" applyNumberFormat="1" applyFont="1" applyFill="1" applyBorder="1"/>
    <xf numFmtId="2" fontId="2" fillId="2" borderId="3" xfId="0" applyNumberFormat="1" applyFont="1" applyFill="1" applyBorder="1"/>
    <xf numFmtId="0" fontId="5" fillId="2" borderId="0" xfId="0" applyNumberFormat="1" applyFont="1" applyFill="1" applyBorder="1" applyAlignment="1">
      <alignment horizontal="left"/>
    </xf>
    <xf numFmtId="165" fontId="8" fillId="0" borderId="0" xfId="0" applyNumberFormat="1" applyFont="1" applyFill="1" applyBorder="1"/>
    <xf numFmtId="165" fontId="8" fillId="2" borderId="0" xfId="0" applyNumberFormat="1" applyFont="1" applyFill="1" applyBorder="1"/>
    <xf numFmtId="165" fontId="8" fillId="2" borderId="2" xfId="0" applyNumberFormat="1" applyFont="1" applyFill="1" applyBorder="1"/>
    <xf numFmtId="1" fontId="2" fillId="0" borderId="0" xfId="0" applyNumberFormat="1" applyFont="1" applyFill="1" applyBorder="1"/>
    <xf numFmtId="1" fontId="2" fillId="0" borderId="4" xfId="0" applyNumberFormat="1" applyFont="1" applyFill="1" applyBorder="1"/>
    <xf numFmtId="1" fontId="2" fillId="2" borderId="0" xfId="0" applyNumberFormat="1" applyFont="1" applyFill="1" applyBorder="1"/>
    <xf numFmtId="1" fontId="2" fillId="2" borderId="2" xfId="0" applyNumberFormat="1" applyFont="1" applyFill="1" applyBorder="1"/>
    <xf numFmtId="1" fontId="8" fillId="2" borderId="0" xfId="0" applyNumberFormat="1" applyFont="1" applyFill="1" applyBorder="1"/>
    <xf numFmtId="1" fontId="8" fillId="2" borderId="2" xfId="0" applyNumberFormat="1" applyFont="1" applyFill="1" applyBorder="1"/>
    <xf numFmtId="1" fontId="8" fillId="0" borderId="2" xfId="0" applyNumberFormat="1" applyFont="1" applyFill="1" applyBorder="1"/>
    <xf numFmtId="165" fontId="2" fillId="0" borderId="1" xfId="0" applyNumberFormat="1" applyFont="1" applyFill="1" applyBorder="1"/>
    <xf numFmtId="165" fontId="2" fillId="2" borderId="1" xfId="0" applyNumberFormat="1" applyFont="1" applyFill="1" applyBorder="1"/>
    <xf numFmtId="165" fontId="2" fillId="2" borderId="3" xfId="0" applyNumberFormat="1" applyFont="1" applyFill="1" applyBorder="1"/>
    <xf numFmtId="1" fontId="11" fillId="0" borderId="1" xfId="0" applyNumberFormat="1" applyFont="1" applyFill="1" applyBorder="1"/>
    <xf numFmtId="1" fontId="11" fillId="2" borderId="1" xfId="0" applyNumberFormat="1" applyFont="1" applyFill="1" applyBorder="1"/>
    <xf numFmtId="1" fontId="2" fillId="0" borderId="3" xfId="0" applyNumberFormat="1" applyFont="1" applyFill="1" applyBorder="1"/>
    <xf numFmtId="1" fontId="2" fillId="2" borderId="1" xfId="0" applyNumberFormat="1" applyFont="1" applyFill="1" applyBorder="1" applyAlignment="1"/>
    <xf numFmtId="1" fontId="2" fillId="2" borderId="3" xfId="0" applyNumberFormat="1" applyFont="1" applyFill="1" applyBorder="1" applyAlignment="1"/>
    <xf numFmtId="1" fontId="2" fillId="0" borderId="1" xfId="0" applyNumberFormat="1" applyFont="1" applyFill="1" applyBorder="1"/>
    <xf numFmtId="1" fontId="2" fillId="2" borderId="1" xfId="0" applyNumberFormat="1" applyFont="1" applyFill="1" applyBorder="1"/>
    <xf numFmtId="1" fontId="2" fillId="2" borderId="3" xfId="0" applyNumberFormat="1" applyFont="1" applyFill="1" applyBorder="1"/>
    <xf numFmtId="1" fontId="12" fillId="0" borderId="1" xfId="0" applyNumberFormat="1" applyFont="1" applyFill="1" applyBorder="1"/>
    <xf numFmtId="1" fontId="12" fillId="2" borderId="1" xfId="0" applyNumberFormat="1" applyFont="1" applyFill="1" applyBorder="1"/>
    <xf numFmtId="1" fontId="10" fillId="2" borderId="1" xfId="0" applyNumberFormat="1" applyFont="1" applyFill="1" applyBorder="1" applyAlignment="1">
      <alignment vertical="center"/>
    </xf>
    <xf numFmtId="1" fontId="10" fillId="0" borderId="1" xfId="0" applyNumberFormat="1" applyFont="1" applyFill="1" applyBorder="1" applyAlignment="1">
      <alignment vertical="center"/>
    </xf>
    <xf numFmtId="1" fontId="10" fillId="2" borderId="3" xfId="0" applyNumberFormat="1" applyFont="1" applyFill="1" applyBorder="1" applyAlignment="1">
      <alignment vertical="center"/>
    </xf>
    <xf numFmtId="0" fontId="0" fillId="2" borderId="1" xfId="0" applyFill="1" applyBorder="1"/>
    <xf numFmtId="0" fontId="0" fillId="2" borderId="3" xfId="0" applyFill="1" applyBorder="1"/>
    <xf numFmtId="1" fontId="2" fillId="0" borderId="2" xfId="0" applyNumberFormat="1" applyFont="1" applyFill="1" applyBorder="1"/>
    <xf numFmtId="0" fontId="2" fillId="0" borderId="0" xfId="0" applyFont="1" applyFill="1" applyBorder="1" applyAlignment="1">
      <alignment horizontal="right"/>
    </xf>
    <xf numFmtId="49" fontId="0" fillId="0" borderId="0" xfId="0" applyNumberFormat="1" applyFont="1" applyFill="1" applyBorder="1" applyAlignment="1">
      <alignment horizontal="right"/>
    </xf>
    <xf numFmtId="49" fontId="0" fillId="0" borderId="0" xfId="0" applyNumberFormat="1" applyFill="1" applyBorder="1" applyAlignment="1">
      <alignment horizontal="right"/>
    </xf>
    <xf numFmtId="0" fontId="0" fillId="0" borderId="0" xfId="0" applyFont="1" applyFill="1" applyBorder="1" applyAlignment="1">
      <alignment vertical="center"/>
    </xf>
    <xf numFmtId="49" fontId="0" fillId="0" borderId="0" xfId="0" applyNumberFormat="1" applyFill="1" applyBorder="1"/>
    <xf numFmtId="49" fontId="0" fillId="0" borderId="0" xfId="0" applyNumberFormat="1" applyFill="1" applyBorder="1" applyAlignment="1">
      <alignment vertical="center" wrapText="1"/>
    </xf>
    <xf numFmtId="0" fontId="0" fillId="0" borderId="0" xfId="0" applyNumberFormat="1" applyFill="1" applyBorder="1" applyAlignment="1">
      <alignment horizontal="right"/>
    </xf>
    <xf numFmtId="0" fontId="0" fillId="0" borderId="0" xfId="0" applyNumberFormat="1" applyFont="1" applyFill="1" applyBorder="1" applyAlignment="1">
      <alignment horizontal="right"/>
    </xf>
    <xf numFmtId="0" fontId="0" fillId="0" borderId="0" xfId="0" applyNumberFormat="1" applyFill="1" applyBorder="1" applyAlignment="1">
      <alignment vertical="center" wrapText="1"/>
    </xf>
    <xf numFmtId="2" fontId="0" fillId="0" borderId="0" xfId="0" applyNumberFormat="1" applyFill="1" applyBorder="1" applyAlignment="1">
      <alignment vertical="center" wrapText="1"/>
    </xf>
    <xf numFmtId="0" fontId="0" fillId="0" borderId="0" xfId="0" applyNumberFormat="1" applyFill="1" applyBorder="1"/>
    <xf numFmtId="2" fontId="2" fillId="0" borderId="0" xfId="0" applyNumberFormat="1" applyFont="1" applyFill="1" applyBorder="1" applyAlignment="1">
      <alignment horizontal="center" vertical="center" wrapText="1"/>
    </xf>
    <xf numFmtId="49" fontId="3" fillId="0" borderId="0" xfId="0" applyNumberFormat="1" applyFont="1" applyFill="1" applyBorder="1"/>
    <xf numFmtId="1" fontId="3" fillId="0" borderId="0" xfId="0" applyNumberFormat="1" applyFont="1" applyFill="1" applyBorder="1"/>
    <xf numFmtId="0" fontId="0" fillId="0" borderId="4" xfId="0" applyFill="1" applyBorder="1" applyAlignment="1">
      <alignment horizontal="right"/>
    </xf>
    <xf numFmtId="0" fontId="0" fillId="0" borderId="4" xfId="0" applyFont="1" applyFill="1" applyBorder="1" applyAlignment="1">
      <alignment horizontal="right"/>
    </xf>
    <xf numFmtId="0" fontId="0" fillId="2" borderId="0" xfId="0" applyFill="1" applyBorder="1" applyAlignment="1">
      <alignment horizontal="right"/>
    </xf>
    <xf numFmtId="2" fontId="0" fillId="2" borderId="0" xfId="0" applyNumberFormat="1" applyFill="1" applyBorder="1" applyAlignment="1">
      <alignment horizontal="right"/>
    </xf>
    <xf numFmtId="0" fontId="0" fillId="2" borderId="0" xfId="0" applyFont="1" applyFill="1" applyBorder="1" applyAlignment="1">
      <alignment horizontal="right"/>
    </xf>
    <xf numFmtId="0" fontId="0" fillId="2" borderId="2" xfId="0" applyFill="1" applyBorder="1" applyAlignment="1">
      <alignment horizontal="right"/>
    </xf>
    <xf numFmtId="2" fontId="0" fillId="2" borderId="2" xfId="0" applyNumberFormat="1" applyFill="1" applyBorder="1" applyAlignment="1">
      <alignment horizontal="right"/>
    </xf>
    <xf numFmtId="0" fontId="0" fillId="2" borderId="2" xfId="0" applyFont="1" applyFill="1" applyBorder="1" applyAlignment="1">
      <alignment horizontal="right"/>
    </xf>
    <xf numFmtId="0" fontId="0" fillId="2" borderId="0" xfId="0" applyFont="1" applyFill="1" applyBorder="1" applyAlignment="1">
      <alignment vertical="center"/>
    </xf>
    <xf numFmtId="0" fontId="0" fillId="2" borderId="2" xfId="0" applyFont="1" applyFill="1" applyBorder="1" applyAlignment="1">
      <alignment vertical="center"/>
    </xf>
    <xf numFmtId="49" fontId="0" fillId="2" borderId="0" xfId="0" applyNumberFormat="1" applyFill="1" applyBorder="1"/>
    <xf numFmtId="49" fontId="0" fillId="2" borderId="0" xfId="0" applyNumberFormat="1" applyFill="1" applyBorder="1" applyAlignment="1">
      <alignment vertical="center" wrapText="1"/>
    </xf>
    <xf numFmtId="2" fontId="0" fillId="2" borderId="0" xfId="0" applyNumberFormat="1" applyFill="1" applyBorder="1" applyAlignment="1">
      <alignment vertical="center" wrapText="1"/>
    </xf>
    <xf numFmtId="49" fontId="0" fillId="2" borderId="0" xfId="0" applyNumberFormat="1" applyFill="1" applyBorder="1" applyAlignment="1">
      <alignment horizontal="right"/>
    </xf>
    <xf numFmtId="49" fontId="0" fillId="2" borderId="0" xfId="0" applyNumberFormat="1" applyFont="1" applyFill="1" applyBorder="1" applyAlignment="1">
      <alignment horizontal="right"/>
    </xf>
    <xf numFmtId="49" fontId="3" fillId="2" borderId="0" xfId="0" applyNumberFormat="1" applyFont="1" applyFill="1" applyBorder="1"/>
    <xf numFmtId="49" fontId="0" fillId="2" borderId="2" xfId="0" applyNumberFormat="1" applyFill="1" applyBorder="1"/>
    <xf numFmtId="49" fontId="0" fillId="2" borderId="2" xfId="0" applyNumberFormat="1" applyFill="1" applyBorder="1" applyAlignment="1">
      <alignment vertical="center" wrapText="1"/>
    </xf>
    <xf numFmtId="2" fontId="0" fillId="2" borderId="2" xfId="0" applyNumberFormat="1" applyFill="1" applyBorder="1"/>
    <xf numFmtId="2" fontId="0" fillId="2" borderId="2" xfId="0" applyNumberFormat="1" applyFill="1" applyBorder="1" applyAlignment="1">
      <alignment vertical="center" wrapText="1"/>
    </xf>
    <xf numFmtId="49" fontId="0" fillId="2" borderId="2" xfId="0" applyNumberFormat="1" applyFill="1" applyBorder="1" applyAlignment="1">
      <alignment horizontal="right"/>
    </xf>
    <xf numFmtId="49" fontId="0" fillId="2" borderId="2" xfId="0" applyNumberFormat="1" applyFont="1" applyFill="1" applyBorder="1" applyAlignment="1">
      <alignment horizontal="right"/>
    </xf>
    <xf numFmtId="49" fontId="3" fillId="2" borderId="2" xfId="0" applyNumberFormat="1" applyFont="1" applyFill="1" applyBorder="1"/>
    <xf numFmtId="0" fontId="0" fillId="0" borderId="5" xfId="0" applyFill="1" applyBorder="1"/>
    <xf numFmtId="49" fontId="0" fillId="0" borderId="1" xfId="0" applyNumberFormat="1" applyFill="1" applyBorder="1"/>
    <xf numFmtId="0" fontId="2" fillId="0" borderId="5" xfId="0" applyFont="1" applyFill="1" applyBorder="1" applyAlignment="1">
      <alignment horizontal="right"/>
    </xf>
    <xf numFmtId="0" fontId="2" fillId="2" borderId="1" xfId="0" applyFont="1" applyFill="1" applyBorder="1" applyAlignment="1">
      <alignment horizontal="right"/>
    </xf>
    <xf numFmtId="0" fontId="2" fillId="2" borderId="3" xfId="0" applyFont="1" applyFill="1" applyBorder="1" applyAlignment="1">
      <alignment horizontal="right"/>
    </xf>
    <xf numFmtId="0" fontId="2" fillId="0" borderId="3" xfId="0" applyFont="1" applyFill="1" applyBorder="1" applyAlignment="1">
      <alignment horizontal="right"/>
    </xf>
    <xf numFmtId="0" fontId="11" fillId="0" borderId="1" xfId="0" applyFont="1" applyFill="1" applyBorder="1" applyAlignment="1">
      <alignment horizontal="right"/>
    </xf>
    <xf numFmtId="0" fontId="11" fillId="0" borderId="3" xfId="0" applyFont="1" applyFill="1" applyBorder="1" applyAlignment="1">
      <alignment horizontal="right"/>
    </xf>
    <xf numFmtId="0" fontId="0" fillId="2" borderId="1" xfId="0" applyFill="1" applyBorder="1" applyAlignment="1">
      <alignment horizontal="right"/>
    </xf>
    <xf numFmtId="0" fontId="0" fillId="2" borderId="3" xfId="0" applyFill="1" applyBorder="1" applyAlignment="1">
      <alignment horizontal="right"/>
    </xf>
    <xf numFmtId="2" fontId="2" fillId="2" borderId="1" xfId="0" applyNumberFormat="1" applyFont="1" applyFill="1" applyBorder="1" applyAlignment="1">
      <alignment vertical="center" wrapText="1"/>
    </xf>
    <xf numFmtId="2" fontId="2" fillId="2" borderId="3" xfId="0" applyNumberFormat="1" applyFont="1" applyFill="1" applyBorder="1" applyAlignment="1">
      <alignmen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vertical="center" wrapText="1"/>
    </xf>
    <xf numFmtId="49" fontId="2" fillId="0" borderId="1" xfId="0" applyNumberFormat="1" applyFont="1" applyFill="1" applyBorder="1" applyAlignment="1">
      <alignment horizontal="right"/>
    </xf>
    <xf numFmtId="2" fontId="2" fillId="0" borderId="5" xfId="0" applyNumberFormat="1" applyFont="1" applyFill="1" applyBorder="1" applyAlignment="1">
      <alignment horizontal="right"/>
    </xf>
    <xf numFmtId="2" fontId="2" fillId="2" borderId="1" xfId="0" applyNumberFormat="1" applyFont="1" applyFill="1" applyBorder="1" applyAlignment="1">
      <alignment horizontal="right"/>
    </xf>
    <xf numFmtId="2" fontId="2" fillId="2" borderId="3" xfId="0" applyNumberFormat="1" applyFont="1" applyFill="1" applyBorder="1" applyAlignment="1">
      <alignment horizontal="right"/>
    </xf>
    <xf numFmtId="2" fontId="2" fillId="0" borderId="3" xfId="0" applyNumberFormat="1" applyFont="1" applyFill="1" applyBorder="1" applyAlignment="1">
      <alignment horizontal="right"/>
    </xf>
    <xf numFmtId="2" fontId="11" fillId="0" borderId="1" xfId="0" applyNumberFormat="1" applyFont="1" applyFill="1" applyBorder="1" applyAlignment="1">
      <alignment horizontal="right"/>
    </xf>
    <xf numFmtId="2" fontId="11" fillId="0" borderId="3" xfId="0" applyNumberFormat="1" applyFont="1" applyFill="1" applyBorder="1" applyAlignment="1">
      <alignment horizontal="right"/>
    </xf>
    <xf numFmtId="2" fontId="8" fillId="0" borderId="1" xfId="0" applyNumberFormat="1" applyFont="1" applyFill="1" applyBorder="1"/>
    <xf numFmtId="2" fontId="8" fillId="0" borderId="3" xfId="0" applyNumberFormat="1" applyFont="1" applyFill="1" applyBorder="1"/>
    <xf numFmtId="2" fontId="8" fillId="2" borderId="1" xfId="0" applyNumberFormat="1" applyFont="1" applyFill="1" applyBorder="1"/>
    <xf numFmtId="2" fontId="8" fillId="2" borderId="3" xfId="0" applyNumberFormat="1" applyFont="1" applyFill="1" applyBorder="1"/>
    <xf numFmtId="165" fontId="8" fillId="0" borderId="1" xfId="0" applyNumberFormat="1" applyFont="1" applyFill="1" applyBorder="1"/>
    <xf numFmtId="165" fontId="8" fillId="2" borderId="1" xfId="0" applyNumberFormat="1" applyFont="1" applyFill="1" applyBorder="1"/>
    <xf numFmtId="165" fontId="8" fillId="2" borderId="3" xfId="0" applyNumberFormat="1" applyFont="1" applyFill="1" applyBorder="1"/>
    <xf numFmtId="1" fontId="8" fillId="0" borderId="1" xfId="0" applyNumberFormat="1" applyFont="1" applyFill="1" applyBorder="1"/>
    <xf numFmtId="1" fontId="8" fillId="0" borderId="5" xfId="0" applyNumberFormat="1" applyFont="1" applyFill="1" applyBorder="1"/>
    <xf numFmtId="1" fontId="8" fillId="2" borderId="1" xfId="0" applyNumberFormat="1" applyFont="1" applyFill="1" applyBorder="1"/>
    <xf numFmtId="1" fontId="8" fillId="2" borderId="3" xfId="0" applyNumberFormat="1" applyFont="1" applyFill="1" applyBorder="1"/>
    <xf numFmtId="1" fontId="8" fillId="0" borderId="3" xfId="0" applyNumberFormat="1" applyFont="1" applyFill="1" applyBorder="1"/>
    <xf numFmtId="1" fontId="13" fillId="0" borderId="1" xfId="0" applyNumberFormat="1" applyFont="1" applyFill="1" applyBorder="1"/>
    <xf numFmtId="1" fontId="13" fillId="0" borderId="3" xfId="0" applyNumberFormat="1" applyFont="1" applyFill="1" applyBorder="1"/>
    <xf numFmtId="1" fontId="8" fillId="2" borderId="1" xfId="0" applyNumberFormat="1" applyFont="1" applyFill="1" applyBorder="1" applyAlignment="1">
      <alignment horizontal="right"/>
    </xf>
    <xf numFmtId="1" fontId="8" fillId="2" borderId="3" xfId="0" applyNumberFormat="1" applyFont="1" applyFill="1" applyBorder="1" applyAlignment="1">
      <alignment horizontal="right"/>
    </xf>
    <xf numFmtId="1" fontId="8" fillId="0" borderId="1" xfId="0" applyNumberFormat="1" applyFont="1" applyFill="1" applyBorder="1" applyAlignment="1">
      <alignment vertical="center" wrapText="1"/>
    </xf>
    <xf numFmtId="164" fontId="8" fillId="0" borderId="1" xfId="0" applyNumberFormat="1" applyFont="1" applyFill="1" applyBorder="1"/>
    <xf numFmtId="164" fontId="8" fillId="2" borderId="1" xfId="0" applyNumberFormat="1" applyFont="1" applyFill="1" applyBorder="1"/>
    <xf numFmtId="164" fontId="8" fillId="2" borderId="3" xfId="0" applyNumberFormat="1" applyFont="1" applyFill="1" applyBorder="1"/>
    <xf numFmtId="49" fontId="2" fillId="0" borderId="0" xfId="0" applyNumberFormat="1" applyFont="1"/>
    <xf numFmtId="0" fontId="14" fillId="0" borderId="0" xfId="0" applyFont="1" applyAlignment="1">
      <alignment vertical="center"/>
    </xf>
    <xf numFmtId="0" fontId="2" fillId="0" borderId="0" xfId="0" applyFont="1" applyAlignment="1">
      <alignment horizontal="left" vertical="center" indent="1"/>
    </xf>
    <xf numFmtId="49" fontId="2" fillId="3" borderId="0" xfId="0" applyNumberFormat="1" applyFont="1" applyFill="1"/>
    <xf numFmtId="0" fontId="0" fillId="0" borderId="0" xfId="0" applyAlignment="1">
      <alignment horizontal="left" vertical="center" indent="1"/>
    </xf>
    <xf numFmtId="0" fontId="2" fillId="4" borderId="6" xfId="0" applyFont="1" applyFill="1" applyBorder="1"/>
    <xf numFmtId="0" fontId="2" fillId="4" borderId="7" xfId="0" applyFont="1" applyFill="1" applyBorder="1"/>
    <xf numFmtId="0" fontId="2" fillId="4" borderId="7" xfId="0" applyFont="1" applyFill="1" applyBorder="1" applyAlignment="1">
      <alignment horizontal="right"/>
    </xf>
    <xf numFmtId="0" fontId="2" fillId="4" borderId="8" xfId="0" applyFont="1" applyFill="1" applyBorder="1" applyAlignment="1">
      <alignment horizontal="right"/>
    </xf>
    <xf numFmtId="0" fontId="16" fillId="4" borderId="9" xfId="0" applyFont="1" applyFill="1" applyBorder="1"/>
    <xf numFmtId="0" fontId="16" fillId="4" borderId="10" xfId="0" applyFont="1" applyFill="1" applyBorder="1"/>
    <xf numFmtId="0" fontId="0" fillId="4" borderId="10" xfId="0" applyFill="1" applyBorder="1"/>
    <xf numFmtId="1" fontId="16" fillId="4" borderId="10" xfId="0" applyNumberFormat="1" applyFont="1" applyFill="1" applyBorder="1"/>
    <xf numFmtId="1" fontId="16" fillId="4" borderId="11" xfId="0" applyNumberFormat="1" applyFont="1" applyFill="1" applyBorder="1"/>
    <xf numFmtId="0" fontId="16" fillId="4" borderId="12" xfId="0" applyFont="1" applyFill="1" applyBorder="1"/>
    <xf numFmtId="0" fontId="16" fillId="4" borderId="0" xfId="0" applyFont="1" applyFill="1" applyBorder="1"/>
    <xf numFmtId="0" fontId="0" fillId="4" borderId="0" xfId="0" applyFill="1" applyBorder="1"/>
    <xf numFmtId="1" fontId="16" fillId="4" borderId="0" xfId="0" applyNumberFormat="1" applyFont="1" applyFill="1" applyBorder="1"/>
    <xf numFmtId="1" fontId="16" fillId="4" borderId="1" xfId="0" applyNumberFormat="1" applyFont="1" applyFill="1" applyBorder="1"/>
    <xf numFmtId="0" fontId="0" fillId="4" borderId="12" xfId="0" applyFill="1" applyBorder="1"/>
    <xf numFmtId="0" fontId="0" fillId="4" borderId="0" xfId="0" applyFont="1" applyFill="1" applyBorder="1"/>
    <xf numFmtId="165" fontId="0" fillId="4" borderId="0" xfId="0" applyNumberFormat="1" applyFill="1" applyBorder="1"/>
    <xf numFmtId="165" fontId="0" fillId="4" borderId="1" xfId="0" applyNumberFormat="1" applyFill="1" applyBorder="1"/>
    <xf numFmtId="0" fontId="0" fillId="4" borderId="13" xfId="0" applyFill="1" applyBorder="1"/>
    <xf numFmtId="0" fontId="0" fillId="4" borderId="2" xfId="0" applyFont="1" applyFill="1" applyBorder="1"/>
    <xf numFmtId="0" fontId="0" fillId="4" borderId="2" xfId="0" applyFill="1" applyBorder="1"/>
    <xf numFmtId="165" fontId="0" fillId="4" borderId="2" xfId="0" applyNumberFormat="1" applyFill="1" applyBorder="1"/>
    <xf numFmtId="165" fontId="0" fillId="4" borderId="3" xfId="0" applyNumberFormat="1" applyFill="1" applyBorder="1"/>
    <xf numFmtId="49" fontId="16" fillId="4" borderId="0" xfId="0" applyNumberFormat="1" applyFont="1" applyFill="1" applyBorder="1"/>
    <xf numFmtId="1" fontId="16" fillId="4" borderId="0" xfId="0" applyNumberFormat="1" applyFont="1" applyFill="1" applyBorder="1" applyAlignment="1">
      <alignment horizontal="right"/>
    </xf>
    <xf numFmtId="1" fontId="0" fillId="4" borderId="2" xfId="0" applyNumberFormat="1" applyFill="1" applyBorder="1"/>
    <xf numFmtId="1" fontId="0" fillId="4" borderId="3" xfId="0" applyNumberFormat="1" applyFill="1" applyBorder="1"/>
    <xf numFmtId="1" fontId="0" fillId="4" borderId="0" xfId="0" applyNumberFormat="1" applyFill="1" applyBorder="1"/>
    <xf numFmtId="1" fontId="0" fillId="4" borderId="1" xfId="0" applyNumberFormat="1" applyFill="1" applyBorder="1"/>
    <xf numFmtId="49" fontId="0" fillId="0" borderId="0" xfId="0" applyNumberFormat="1" applyFont="1" applyFill="1" applyBorder="1"/>
    <xf numFmtId="1" fontId="0" fillId="0" borderId="0" xfId="0" applyNumberFormat="1" applyFill="1" applyBorder="1"/>
    <xf numFmtId="165" fontId="0" fillId="0" borderId="0" xfId="0" applyNumberFormat="1" applyFill="1" applyBorder="1"/>
    <xf numFmtId="0" fontId="0" fillId="0" borderId="12" xfId="0" applyBorder="1"/>
    <xf numFmtId="1" fontId="0" fillId="0" borderId="0" xfId="0" applyNumberFormat="1" applyBorder="1"/>
    <xf numFmtId="0" fontId="0" fillId="0" borderId="13" xfId="0" applyBorder="1"/>
    <xf numFmtId="1" fontId="0" fillId="0" borderId="2" xfId="0" applyNumberFormat="1" applyFill="1" applyBorder="1"/>
    <xf numFmtId="1" fontId="0" fillId="0" borderId="2" xfId="0" applyNumberFormat="1" applyBorder="1"/>
    <xf numFmtId="2" fontId="0" fillId="0" borderId="0" xfId="0" applyNumberForma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2" xfId="0" applyBorder="1" applyAlignment="1">
      <alignment horizontal="center"/>
    </xf>
    <xf numFmtId="0" fontId="0" fillId="0" borderId="9" xfId="0" applyBorder="1"/>
    <xf numFmtId="1" fontId="0" fillId="0" borderId="10" xfId="0" applyNumberFormat="1" applyFill="1" applyBorder="1"/>
    <xf numFmtId="1" fontId="0" fillId="0" borderId="10" xfId="0" applyNumberFormat="1" applyBorder="1"/>
    <xf numFmtId="2" fontId="0" fillId="0" borderId="10" xfId="0" applyNumberFormat="1" applyBorder="1"/>
    <xf numFmtId="2" fontId="0" fillId="0" borderId="11" xfId="0" applyNumberFormat="1" applyBorder="1"/>
    <xf numFmtId="0" fontId="16" fillId="0" borderId="0" xfId="0" applyFont="1" applyAlignment="1">
      <alignment vertical="center"/>
    </xf>
    <xf numFmtId="0" fontId="0" fillId="0" borderId="10"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8" fillId="0" borderId="0" xfId="0" applyFont="1" applyFill="1" applyBorder="1" applyAlignment="1">
      <alignment horizontal="center"/>
    </xf>
    <xf numFmtId="0" fontId="0" fillId="2" borderId="2" xfId="0" applyFill="1" applyBorder="1" applyAlignment="1">
      <alignment horizontal="center"/>
    </xf>
    <xf numFmtId="0" fontId="0" fillId="2" borderId="0" xfId="0" applyFill="1" applyBorder="1" applyAlignment="1">
      <alignment horizontal="center"/>
    </xf>
    <xf numFmtId="0" fontId="2" fillId="0" borderId="0" xfId="0" applyFont="1" applyFill="1" applyBorder="1" applyAlignment="1">
      <alignment horizontal="center"/>
    </xf>
    <xf numFmtId="0" fontId="0" fillId="2" borderId="0" xfId="0" applyFont="1" applyFill="1" applyBorder="1" applyAlignment="1">
      <alignment horizontal="center"/>
    </xf>
    <xf numFmtId="0" fontId="2" fillId="0" borderId="1" xfId="0" applyFont="1" applyFill="1" applyBorder="1" applyAlignment="1">
      <alignment horizontal="center"/>
    </xf>
    <xf numFmtId="0" fontId="0" fillId="2" borderId="2" xfId="0" applyFont="1" applyFill="1" applyBorder="1" applyAlignment="1">
      <alignment horizontal="center"/>
    </xf>
    <xf numFmtId="0" fontId="0" fillId="0" borderId="0" xfId="0" applyFill="1" applyBorder="1" applyAlignment="1">
      <alignment horizontal="center"/>
    </xf>
    <xf numFmtId="0" fontId="0" fillId="0" borderId="2" xfId="0" applyFill="1" applyBorder="1" applyAlignment="1">
      <alignment horizontal="center"/>
    </xf>
    <xf numFmtId="0" fontId="0" fillId="0" borderId="0" xfId="0" applyFont="1" applyFill="1" applyBorder="1" applyAlignment="1">
      <alignment horizontal="right"/>
    </xf>
    <xf numFmtId="0" fontId="2" fillId="0" borderId="0" xfId="0" applyFont="1" applyFill="1" applyBorder="1" applyAlignment="1">
      <alignment horizontal="right"/>
    </xf>
    <xf numFmtId="0" fontId="0" fillId="0" borderId="0" xfId="0" applyFont="1" applyFill="1" applyBorder="1" applyAlignment="1">
      <alignment horizontal="center"/>
    </xf>
    <xf numFmtId="0" fontId="0" fillId="2" borderId="0" xfId="0" applyFont="1" applyFill="1" applyBorder="1" applyAlignment="1">
      <alignment horizontal="right"/>
    </xf>
    <xf numFmtId="0" fontId="0" fillId="2" borderId="2" xfId="0" applyFont="1" applyFill="1" applyBorder="1" applyAlignment="1">
      <alignment horizontal="left"/>
    </xf>
    <xf numFmtId="0" fontId="0" fillId="2" borderId="2" xfId="0" applyFont="1" applyFill="1" applyBorder="1" applyAlignment="1">
      <alignment horizontal="right"/>
    </xf>
    <xf numFmtId="0" fontId="0" fillId="0" borderId="0" xfId="0" applyFont="1" applyFill="1" applyBorder="1" applyAlignment="1">
      <alignment horizontal="left"/>
    </xf>
    <xf numFmtId="0" fontId="0" fillId="2" borderId="0" xfId="0" applyFont="1" applyFill="1" applyBorder="1" applyAlignment="1">
      <alignment horizontal="left"/>
    </xf>
    <xf numFmtId="0" fontId="0" fillId="0" borderId="9" xfId="0" applyBorder="1" applyAlignment="1">
      <alignment horizontal="center" wrapText="1"/>
    </xf>
    <xf numFmtId="0" fontId="0" fillId="0" borderId="13" xfId="0" applyBorder="1" applyAlignment="1">
      <alignment horizontal="center"/>
    </xf>
    <xf numFmtId="0" fontId="0" fillId="0" borderId="2" xfId="0" applyBorder="1" applyAlignment="1">
      <alignment horizontal="center"/>
    </xf>
    <xf numFmtId="0" fontId="0" fillId="0" borderId="10" xfId="0" applyBorder="1" applyAlignment="1">
      <alignment horizontal="center" vertical="top"/>
    </xf>
    <xf numFmtId="0" fontId="0" fillId="0" borderId="2" xfId="0" applyBorder="1" applyAlignment="1">
      <alignment horizontal="right"/>
    </xf>
    <xf numFmtId="0" fontId="0" fillId="0" borderId="3" xfId="0" applyBorder="1" applyAlignment="1">
      <alignment horizontal="right"/>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85726</xdr:colOff>
      <xdr:row>0</xdr:row>
      <xdr:rowOff>161925</xdr:rowOff>
    </xdr:from>
    <xdr:ext cx="5400674" cy="6809172"/>
    <xdr:sp macro="" textlink="">
      <xdr:nvSpPr>
        <xdr:cNvPr id="2" name="Textfeld 1"/>
        <xdr:cNvSpPr txBox="1"/>
      </xdr:nvSpPr>
      <xdr:spPr>
        <a:xfrm>
          <a:off x="85726" y="161925"/>
          <a:ext cx="5400674" cy="680917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b="1">
              <a:solidFill>
                <a:schemeClr val="tx1"/>
              </a:solidFill>
              <a:effectLst/>
              <a:latin typeface="+mn-lt"/>
              <a:ea typeface="+mn-ea"/>
              <a:cs typeface="+mn-cs"/>
            </a:rPr>
            <a:t>Supplemantary Information</a:t>
          </a: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Quaternary ammonium compounds in soil – implications for antibiotic resistance development</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Authors: Ines Mulder</a:t>
          </a:r>
          <a:r>
            <a:rPr lang="en-US" sz="1100" baseline="30000">
              <a:solidFill>
                <a:schemeClr val="tx1"/>
              </a:solidFill>
              <a:effectLst/>
              <a:latin typeface="+mn-lt"/>
              <a:ea typeface="+mn-ea"/>
              <a:cs typeface="+mn-cs"/>
            </a:rPr>
            <a:t>1</a:t>
          </a:r>
          <a:r>
            <a:rPr lang="en-US" sz="1100">
              <a:solidFill>
                <a:schemeClr val="tx1"/>
              </a:solidFill>
              <a:effectLst/>
              <a:latin typeface="+mn-lt"/>
              <a:ea typeface="+mn-ea"/>
              <a:cs typeface="+mn-cs"/>
            </a:rPr>
            <a:t>, Jan Siemens</a:t>
          </a:r>
          <a:r>
            <a:rPr lang="en-US" sz="1100" baseline="30000">
              <a:solidFill>
                <a:schemeClr val="tx1"/>
              </a:solidFill>
              <a:effectLst/>
              <a:latin typeface="+mn-lt"/>
              <a:ea typeface="+mn-ea"/>
              <a:cs typeface="+mn-cs"/>
            </a:rPr>
            <a:t>1</a:t>
          </a:r>
          <a:r>
            <a:rPr lang="en-US" sz="1100">
              <a:solidFill>
                <a:schemeClr val="tx1"/>
              </a:solidFill>
              <a:effectLst/>
              <a:latin typeface="+mn-lt"/>
              <a:ea typeface="+mn-ea"/>
              <a:cs typeface="+mn-cs"/>
            </a:rPr>
            <a:t>, Valerie Sentek</a:t>
          </a:r>
          <a:r>
            <a:rPr lang="en-US" sz="1100" baseline="30000">
              <a:solidFill>
                <a:schemeClr val="tx1"/>
              </a:solidFill>
              <a:effectLst/>
              <a:latin typeface="+mn-lt"/>
              <a:ea typeface="+mn-ea"/>
              <a:cs typeface="+mn-cs"/>
            </a:rPr>
            <a:t>2</a:t>
          </a:r>
          <a:r>
            <a:rPr lang="en-US" sz="1100">
              <a:solidFill>
                <a:schemeClr val="tx1"/>
              </a:solidFill>
              <a:effectLst/>
              <a:latin typeface="+mn-lt"/>
              <a:ea typeface="+mn-ea"/>
              <a:cs typeface="+mn-cs"/>
            </a:rPr>
            <a:t>, Wulf Amelung</a:t>
          </a:r>
          <a:r>
            <a:rPr lang="en-US" sz="1100" baseline="30000">
              <a:solidFill>
                <a:schemeClr val="tx1"/>
              </a:solidFill>
              <a:effectLst/>
              <a:latin typeface="+mn-lt"/>
              <a:ea typeface="+mn-ea"/>
              <a:cs typeface="+mn-cs"/>
            </a:rPr>
            <a:t>2</a:t>
          </a:r>
          <a:r>
            <a:rPr lang="en-US" sz="1100">
              <a:solidFill>
                <a:schemeClr val="tx1"/>
              </a:solidFill>
              <a:effectLst/>
              <a:latin typeface="+mn-lt"/>
              <a:ea typeface="+mn-ea"/>
              <a:cs typeface="+mn-cs"/>
            </a:rPr>
            <a:t>, Kornelia Smalla</a:t>
          </a:r>
          <a:r>
            <a:rPr lang="en-US" sz="1100" baseline="30000">
              <a:solidFill>
                <a:schemeClr val="tx1"/>
              </a:solidFill>
              <a:effectLst/>
              <a:latin typeface="+mn-lt"/>
              <a:ea typeface="+mn-ea"/>
              <a:cs typeface="+mn-cs"/>
            </a:rPr>
            <a:t>3</a:t>
          </a:r>
          <a:r>
            <a:rPr lang="en-US" sz="1100">
              <a:solidFill>
                <a:schemeClr val="tx1"/>
              </a:solidFill>
              <a:effectLst/>
              <a:latin typeface="+mn-lt"/>
              <a:ea typeface="+mn-ea"/>
              <a:cs typeface="+mn-cs"/>
            </a:rPr>
            <a:t>, Sven Jechalke</a:t>
          </a:r>
          <a:r>
            <a:rPr lang="en-US" sz="1100" baseline="30000">
              <a:solidFill>
                <a:schemeClr val="tx1"/>
              </a:solidFill>
              <a:effectLst/>
              <a:latin typeface="+mn-lt"/>
              <a:ea typeface="+mn-ea"/>
              <a:cs typeface="+mn-cs"/>
            </a:rPr>
            <a:t>4</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 </a:t>
          </a:r>
          <a:endParaRPr lang="de-DE" sz="1100">
            <a:solidFill>
              <a:schemeClr val="tx1"/>
            </a:solidFill>
            <a:effectLst/>
            <a:latin typeface="+mn-lt"/>
            <a:ea typeface="+mn-ea"/>
            <a:cs typeface="+mn-cs"/>
          </a:endParaRPr>
        </a:p>
        <a:p>
          <a:r>
            <a:rPr lang="en-US" sz="1100" b="1" baseline="30000">
              <a:solidFill>
                <a:schemeClr val="tx1"/>
              </a:solidFill>
              <a:effectLst/>
              <a:latin typeface="+mn-lt"/>
              <a:ea typeface="+mn-ea"/>
              <a:cs typeface="+mn-cs"/>
            </a:rPr>
            <a:t>1</a:t>
          </a:r>
          <a:r>
            <a:rPr lang="en-US" sz="1100">
              <a:solidFill>
                <a:schemeClr val="tx1"/>
              </a:solidFill>
              <a:effectLst/>
              <a:latin typeface="+mn-lt"/>
              <a:ea typeface="+mn-ea"/>
              <a:cs typeface="+mn-cs"/>
            </a:rPr>
            <a:t>Justus Liebig University Giessen, Institute Soil Science and Soil Conservation, iFZ Research Center for BioSystems, Land Use and Nutrition, Heinrich-Buff-Ring 26-32, 35392 Gießen, Germany</a:t>
          </a:r>
          <a:endParaRPr lang="de-DE" sz="1100">
            <a:solidFill>
              <a:schemeClr val="tx1"/>
            </a:solidFill>
            <a:effectLst/>
            <a:latin typeface="+mn-lt"/>
            <a:ea typeface="+mn-ea"/>
            <a:cs typeface="+mn-cs"/>
          </a:endParaRPr>
        </a:p>
        <a:p>
          <a:r>
            <a:rPr lang="en-US" sz="1100" b="1" baseline="30000">
              <a:solidFill>
                <a:schemeClr val="tx1"/>
              </a:solidFill>
              <a:effectLst/>
              <a:latin typeface="+mn-lt"/>
              <a:ea typeface="+mn-ea"/>
              <a:cs typeface="+mn-cs"/>
            </a:rPr>
            <a:t>2</a:t>
          </a:r>
          <a:r>
            <a:rPr lang="en-US" sz="1100">
              <a:solidFill>
                <a:schemeClr val="tx1"/>
              </a:solidFill>
              <a:effectLst/>
              <a:latin typeface="+mn-lt"/>
              <a:ea typeface="+mn-ea"/>
              <a:cs typeface="+mn-cs"/>
            </a:rPr>
            <a:t>University of Bonn, Institute of Crop Science and Resource Conservation – Soil Science and Soil Ecology, Nussallee 13, 53115 Bonn, Germany.</a:t>
          </a:r>
          <a:endParaRPr lang="de-DE" sz="1100">
            <a:solidFill>
              <a:schemeClr val="tx1"/>
            </a:solidFill>
            <a:effectLst/>
            <a:latin typeface="+mn-lt"/>
            <a:ea typeface="+mn-ea"/>
            <a:cs typeface="+mn-cs"/>
          </a:endParaRPr>
        </a:p>
        <a:p>
          <a:r>
            <a:rPr lang="en-US" sz="1100" baseline="30000">
              <a:solidFill>
                <a:schemeClr val="tx1"/>
              </a:solidFill>
              <a:effectLst/>
              <a:latin typeface="+mn-lt"/>
              <a:ea typeface="+mn-ea"/>
              <a:cs typeface="+mn-cs"/>
            </a:rPr>
            <a:t>3</a:t>
          </a:r>
          <a:r>
            <a:rPr lang="en-US" sz="1100">
              <a:solidFill>
                <a:schemeClr val="tx1"/>
              </a:solidFill>
              <a:effectLst/>
              <a:latin typeface="+mn-lt"/>
              <a:ea typeface="+mn-ea"/>
              <a:cs typeface="+mn-cs"/>
            </a:rPr>
            <a:t>Julius Kühn-Institut – Federal Research Centre for Cultivated Plants (JKI), Institute for Epidemiology and Pathogen Diagnostics, Messeweg 11-12, 38104 Braunschweig, Germany</a:t>
          </a:r>
          <a:endParaRPr lang="de-DE" sz="1100">
            <a:solidFill>
              <a:schemeClr val="tx1"/>
            </a:solidFill>
            <a:effectLst/>
            <a:latin typeface="+mn-lt"/>
            <a:ea typeface="+mn-ea"/>
            <a:cs typeface="+mn-cs"/>
          </a:endParaRPr>
        </a:p>
        <a:p>
          <a:r>
            <a:rPr lang="en-US" sz="1100" baseline="30000">
              <a:solidFill>
                <a:schemeClr val="tx1"/>
              </a:solidFill>
              <a:effectLst/>
              <a:latin typeface="+mn-lt"/>
              <a:ea typeface="+mn-ea"/>
              <a:cs typeface="+mn-cs"/>
            </a:rPr>
            <a:t>4</a:t>
          </a:r>
          <a:r>
            <a:rPr lang="en-US" sz="1100">
              <a:solidFill>
                <a:schemeClr val="tx1"/>
              </a:solidFill>
              <a:effectLst/>
              <a:latin typeface="+mn-lt"/>
              <a:ea typeface="+mn-ea"/>
              <a:cs typeface="+mn-cs"/>
            </a:rPr>
            <a:t>Justus Liebig University Giessen, Institute for Phytopathology, Heinrich-Buff-Ring 26-32 (iFZ), 35392 Gießen, Germany</a:t>
          </a:r>
        </a:p>
        <a:p>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pPr algn="ctr"/>
          <a:r>
            <a:rPr lang="en-US" sz="1100" b="1" u="sng">
              <a:solidFill>
                <a:schemeClr val="tx1"/>
              </a:solidFill>
              <a:effectLst/>
              <a:latin typeface="+mn-lt"/>
              <a:ea typeface="+mn-ea"/>
              <a:cs typeface="+mn-cs"/>
            </a:rPr>
            <a:t>Table</a:t>
          </a:r>
          <a:r>
            <a:rPr lang="en-US" sz="1100" b="1" u="sng" baseline="0">
              <a:solidFill>
                <a:schemeClr val="tx1"/>
              </a:solidFill>
              <a:effectLst/>
              <a:latin typeface="+mn-lt"/>
              <a:ea typeface="+mn-ea"/>
              <a:cs typeface="+mn-cs"/>
            </a:rPr>
            <a:t> of contents of this document</a:t>
          </a:r>
          <a:endParaRPr lang="en-US" sz="1100" b="1" u="sng">
            <a:solidFill>
              <a:schemeClr val="tx1"/>
            </a:solidFill>
            <a:effectLst/>
            <a:latin typeface="+mn-lt"/>
            <a:ea typeface="+mn-ea"/>
            <a:cs typeface="+mn-cs"/>
          </a:endParaRPr>
        </a:p>
        <a:p>
          <a:endParaRPr lang="de-DE" sz="1100">
            <a:solidFill>
              <a:schemeClr val="tx1"/>
            </a:solidFill>
            <a:effectLst/>
            <a:latin typeface="+mn-lt"/>
            <a:ea typeface="+mn-ea"/>
            <a:cs typeface="+mn-cs"/>
          </a:endParaRPr>
        </a:p>
        <a:p>
          <a:r>
            <a:rPr lang="de-DE" sz="1100" b="1">
              <a:solidFill>
                <a:schemeClr val="tx1"/>
              </a:solidFill>
              <a:effectLst/>
              <a:latin typeface="+mn-lt"/>
              <a:ea typeface="+mn-ea"/>
              <a:cs typeface="+mn-cs"/>
            </a:rPr>
            <a:t>Figure S1: </a:t>
          </a:r>
          <a:r>
            <a:rPr lang="en-US" sz="1100" b="1">
              <a:solidFill>
                <a:schemeClr val="tx1"/>
              </a:solidFill>
              <a:effectLst/>
              <a:latin typeface="+mn-lt"/>
              <a:ea typeface="+mn-ea"/>
              <a:cs typeface="+mn-cs"/>
            </a:rPr>
            <a:t>Results of literature search using ISI Web of Science search engine. </a:t>
          </a: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Figure S2: </a:t>
          </a:r>
          <a:r>
            <a:rPr lang="de-DE" sz="1100" b="1" i="0" u="none" strike="noStrike">
              <a:solidFill>
                <a:schemeClr val="tx1"/>
              </a:solidFill>
              <a:effectLst/>
              <a:latin typeface="+mn-lt"/>
              <a:ea typeface="+mn-ea"/>
              <a:cs typeface="+mn-cs"/>
            </a:rPr>
            <a:t>Predicted environmental concentrations (PECs) of manure and sewage sludge amended soils.</a:t>
          </a:r>
          <a:r>
            <a:rPr lang="de-DE"/>
            <a:t> </a:t>
          </a:r>
        </a:p>
        <a:p>
          <a:endParaRPr lang="de-DE" sz="1100"/>
        </a:p>
        <a:p>
          <a:r>
            <a:rPr lang="de-DE" sz="1100" b="1">
              <a:solidFill>
                <a:schemeClr val="tx1"/>
              </a:solidFill>
              <a:effectLst/>
              <a:latin typeface="+mn-lt"/>
              <a:ea typeface="+mn-ea"/>
              <a:cs typeface="+mn-cs"/>
            </a:rPr>
            <a:t>Figure S3: Boxplots of the</a:t>
          </a:r>
          <a:r>
            <a:rPr lang="de-DE" sz="1100" b="1" baseline="0">
              <a:solidFill>
                <a:schemeClr val="tx1"/>
              </a:solidFill>
              <a:effectLst/>
              <a:latin typeface="+mn-lt"/>
              <a:ea typeface="+mn-ea"/>
              <a:cs typeface="+mn-cs"/>
            </a:rPr>
            <a:t> QAAC concentrations by environmental compartment. </a:t>
          </a:r>
        </a:p>
        <a:p>
          <a:endParaRPr lang="de-DE" sz="1100" b="1" baseline="0">
            <a:solidFill>
              <a:schemeClr val="tx1"/>
            </a:solidFill>
            <a:effectLst/>
            <a:latin typeface="+mn-lt"/>
            <a:ea typeface="+mn-ea"/>
            <a:cs typeface="+mn-cs"/>
          </a:endParaRPr>
        </a:p>
        <a:p>
          <a:r>
            <a:rPr lang="de-DE" sz="1100" b="1" baseline="0">
              <a:solidFill>
                <a:schemeClr val="tx1"/>
              </a:solidFill>
              <a:effectLst/>
              <a:latin typeface="+mn-lt"/>
              <a:ea typeface="+mn-ea"/>
              <a:cs typeface="+mn-cs"/>
            </a:rPr>
            <a:t>Table S1: List of QAAC synonymes extracted from SciFinder Scholar.</a:t>
          </a:r>
        </a:p>
        <a:p>
          <a:endParaRPr lang="de-DE" sz="1100" b="1" baseline="0">
            <a:solidFill>
              <a:schemeClr val="tx1"/>
            </a:solidFill>
            <a:effectLst/>
            <a:latin typeface="+mn-lt"/>
            <a:ea typeface="+mn-ea"/>
            <a:cs typeface="+mn-cs"/>
          </a:endParaRPr>
        </a:p>
        <a:p>
          <a:r>
            <a:rPr lang="de-DE" sz="1100" b="1" baseline="0">
              <a:solidFill>
                <a:schemeClr val="tx1"/>
              </a:solidFill>
              <a:effectLst/>
              <a:latin typeface="+mn-lt"/>
              <a:ea typeface="+mn-ea"/>
              <a:cs typeface="+mn-cs"/>
            </a:rPr>
            <a:t>Table S2: QAAC concentrations in solid environmental matrices.</a:t>
          </a:r>
        </a:p>
        <a:p>
          <a:endParaRPr lang="de-DE" sz="1100" b="1" baseline="0">
            <a:solidFill>
              <a:schemeClr val="tx1"/>
            </a:solidFill>
            <a:effectLst/>
            <a:latin typeface="+mn-lt"/>
            <a:ea typeface="+mn-ea"/>
            <a:cs typeface="+mn-cs"/>
          </a:endParaRPr>
        </a:p>
        <a:p>
          <a:r>
            <a:rPr lang="de-DE" sz="1100" b="1" baseline="0">
              <a:solidFill>
                <a:schemeClr val="tx1"/>
              </a:solidFill>
              <a:effectLst/>
              <a:latin typeface="+mn-lt"/>
              <a:ea typeface="+mn-ea"/>
              <a:cs typeface="+mn-cs"/>
            </a:rPr>
            <a:t>Table S3: QAAC concentrtaions in aqueous environmental matrices.</a:t>
          </a:r>
        </a:p>
        <a:p>
          <a:endParaRPr lang="de-DE" sz="1100" b="1" baseline="0">
            <a:solidFill>
              <a:schemeClr val="tx1"/>
            </a:solidFill>
            <a:effectLst/>
            <a:latin typeface="+mn-lt"/>
            <a:ea typeface="+mn-ea"/>
            <a:cs typeface="+mn-cs"/>
          </a:endParaRPr>
        </a:p>
        <a:p>
          <a:r>
            <a:rPr lang="de-DE" sz="1100" b="1" baseline="0">
              <a:solidFill>
                <a:schemeClr val="tx1"/>
              </a:solidFill>
              <a:effectLst/>
              <a:latin typeface="+mn-lt"/>
              <a:ea typeface="+mn-ea"/>
              <a:cs typeface="+mn-cs"/>
            </a:rPr>
            <a:t>References  for Table 2 and 3.</a:t>
          </a:r>
        </a:p>
        <a:p>
          <a:endParaRPr lang="de-DE" sz="1100" b="1" baseline="0">
            <a:solidFill>
              <a:schemeClr val="tx1"/>
            </a:solidFill>
            <a:effectLst/>
            <a:latin typeface="+mn-lt"/>
            <a:ea typeface="+mn-ea"/>
            <a:cs typeface="+mn-cs"/>
          </a:endParaRPr>
        </a:p>
        <a:p>
          <a:endParaRPr lang="de-DE" sz="1100" b="1"/>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276224</xdr:colOff>
      <xdr:row>28</xdr:row>
      <xdr:rowOff>57149</xdr:rowOff>
    </xdr:from>
    <xdr:to>
      <xdr:col>7</xdr:col>
      <xdr:colOff>457199</xdr:colOff>
      <xdr:row>43</xdr:row>
      <xdr:rowOff>0</xdr:rowOff>
    </xdr:to>
    <xdr:sp macro="" textlink="">
      <xdr:nvSpPr>
        <xdr:cNvPr id="5" name="Textfeld 4"/>
        <xdr:cNvSpPr txBox="1"/>
      </xdr:nvSpPr>
      <xdr:spPr>
        <a:xfrm>
          <a:off x="276224" y="5391149"/>
          <a:ext cx="5514975" cy="2800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1100" b="1"/>
            <a:t>Figure S1: </a:t>
          </a:r>
          <a:r>
            <a:rPr lang="en-US" sz="1100" b="1">
              <a:solidFill>
                <a:schemeClr val="dk1"/>
              </a:solidFill>
              <a:effectLst/>
              <a:latin typeface="+mn-lt"/>
              <a:ea typeface="+mn-ea"/>
              <a:cs typeface="+mn-cs"/>
            </a:rPr>
            <a:t>Results of literature search using ISI Web of Science search engine. Search terms narrowed down the publication of interest and studies concerned with the environmental impact of QACs gained a larger share in number of total QAC related studies. </a:t>
          </a:r>
        </a:p>
        <a:p>
          <a:pPr marL="0" marR="0" lvl="0" indent="0" defTabSz="914400" eaLnBrk="1" fontAlgn="auto" latinLnBrk="0" hangingPunct="1">
            <a:lnSpc>
              <a:spcPct val="100000"/>
            </a:lnSpc>
            <a:spcBef>
              <a:spcPts val="0"/>
            </a:spcBef>
            <a:spcAft>
              <a:spcPts val="0"/>
            </a:spcAft>
            <a:buClrTx/>
            <a:buSzTx/>
            <a:buFontTx/>
            <a:buNone/>
            <a:tabLst/>
            <a:defRPr/>
          </a:pPr>
          <a:endParaRPr lang="de-DE" sz="1100">
            <a:solidFill>
              <a:schemeClr val="dk1"/>
            </a:solidFill>
            <a:effectLst/>
            <a:latin typeface="Times New Roman" panose="02020603050405020304" pitchFamily="18" charset="0"/>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Initially, the search engine ISI Web of Knowledge was used with the term “quaternary ammonium compounds” combined in various Boolean searches with “environment”, “soil”, “organoclay” and “antibiotic resistance” as keywords. Search results indicated that after 1990 studies on the environmental impact of QACs were published with a steadily increasing number of publications per year, reaching a total of 41 for “quaternary ammonium compounds” with “soil” or “environment” in 2016. Due to the large amount of synonyms used for QACs in different areas of research and various industrial branches, a second search based on the CAS numbers for selected quaternary ammonium compounds (Table 1) was performed using SciFinder Scholar. Concentration data on QAACs were collected from studies on the following environmental matrices: water (fresh, marine, waste water), sediments, sewage sludge, manure and soils.</a:t>
          </a:r>
          <a:endParaRPr lang="de-DE" sz="1100"/>
        </a:p>
      </xdr:txBody>
    </xdr:sp>
    <xdr:clientData/>
  </xdr:twoCellAnchor>
  <xdr:twoCellAnchor editAs="oneCell">
    <xdr:from>
      <xdr:col>0</xdr:col>
      <xdr:colOff>285750</xdr:colOff>
      <xdr:row>1</xdr:row>
      <xdr:rowOff>95250</xdr:rowOff>
    </xdr:from>
    <xdr:to>
      <xdr:col>12</xdr:col>
      <xdr:colOff>18295</xdr:colOff>
      <xdr:row>27</xdr:row>
      <xdr:rowOff>123114</xdr:rowOff>
    </xdr:to>
    <xdr:pic>
      <xdr:nvPicPr>
        <xdr:cNvPr id="22" name="Grafik 21"/>
        <xdr:cNvPicPr>
          <a:picLocks noChangeAspect="1"/>
        </xdr:cNvPicPr>
      </xdr:nvPicPr>
      <xdr:blipFill>
        <a:blip xmlns:r="http://schemas.openxmlformats.org/officeDocument/2006/relationships" r:embed="rId1"/>
        <a:stretch>
          <a:fillRect/>
        </a:stretch>
      </xdr:blipFill>
      <xdr:spPr>
        <a:xfrm>
          <a:off x="285750" y="285750"/>
          <a:ext cx="8876545" cy="49808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22</xdr:row>
      <xdr:rowOff>38100</xdr:rowOff>
    </xdr:from>
    <xdr:to>
      <xdr:col>6</xdr:col>
      <xdr:colOff>285750</xdr:colOff>
      <xdr:row>30</xdr:row>
      <xdr:rowOff>0</xdr:rowOff>
    </xdr:to>
    <xdr:sp macro="" textlink="">
      <xdr:nvSpPr>
        <xdr:cNvPr id="3" name="Textfeld 2"/>
        <xdr:cNvSpPr txBox="1"/>
      </xdr:nvSpPr>
      <xdr:spPr>
        <a:xfrm>
          <a:off x="66675" y="4476750"/>
          <a:ext cx="4791075"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Figure S2: Appraisal of expected QAAC concentration in manure amended soils, giving all assumed values. QAAC degradation during (anaerobic) manure storage was not considered, but is not likely to completely degrade QAAC. Even if actual DADMAC-C10 concentration were one or two orders of magnitude lower, they should be detectable from manure amended soils.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 = year (SI unit).</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a:t>
          </a:r>
          <a:r>
            <a:rPr lang="en-US" sz="800" b="1">
              <a:solidFill>
                <a:schemeClr val="dk1"/>
              </a:solidFill>
              <a:effectLst/>
              <a:latin typeface="+mn-lt"/>
              <a:ea typeface="+mn-ea"/>
              <a:cs typeface="+mn-cs"/>
            </a:rPr>
            <a:t>p</a:t>
          </a:r>
          <a:r>
            <a:rPr lang="en-US" sz="1100" b="1" baseline="0">
              <a:solidFill>
                <a:schemeClr val="dk1"/>
              </a:solidFill>
              <a:effectLst/>
              <a:latin typeface="+mn-lt"/>
              <a:ea typeface="+mn-ea"/>
              <a:cs typeface="+mn-cs"/>
            </a:rPr>
            <a:t> = notification for an agricultural topsoil horizon disturbed by ploughing.</a:t>
          </a:r>
          <a:endParaRPr lang="de-DE" sz="1100">
            <a:solidFill>
              <a:schemeClr val="dk1"/>
            </a:solidFill>
            <a:effectLst/>
            <a:latin typeface="+mn-lt"/>
            <a:ea typeface="+mn-ea"/>
            <a:cs typeface="+mn-cs"/>
          </a:endParaRPr>
        </a:p>
        <a:p>
          <a:endParaRPr lang="de-DE" sz="1100"/>
        </a:p>
      </xdr:txBody>
    </xdr:sp>
    <xdr:clientData/>
  </xdr:twoCellAnchor>
  <xdr:twoCellAnchor editAs="oneCell">
    <xdr:from>
      <xdr:col>0</xdr:col>
      <xdr:colOff>50431</xdr:colOff>
      <xdr:row>3</xdr:row>
      <xdr:rowOff>0</xdr:rowOff>
    </xdr:from>
    <xdr:to>
      <xdr:col>6</xdr:col>
      <xdr:colOff>91748</xdr:colOff>
      <xdr:row>23</xdr:row>
      <xdr:rowOff>24994</xdr:rowOff>
    </xdr:to>
    <xdr:pic>
      <xdr:nvPicPr>
        <xdr:cNvPr id="6" name="Grafik 5"/>
        <xdr:cNvPicPr>
          <a:picLocks noChangeAspect="1"/>
        </xdr:cNvPicPr>
      </xdr:nvPicPr>
      <xdr:blipFill>
        <a:blip xmlns:r="http://schemas.openxmlformats.org/officeDocument/2006/relationships" r:embed="rId1"/>
        <a:stretch>
          <a:fillRect/>
        </a:stretch>
      </xdr:blipFill>
      <xdr:spPr>
        <a:xfrm>
          <a:off x="50431" y="571500"/>
          <a:ext cx="4613317" cy="40826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26365</xdr:colOff>
      <xdr:row>0</xdr:row>
      <xdr:rowOff>63896</xdr:rowOff>
    </xdr:from>
    <xdr:to>
      <xdr:col>7</xdr:col>
      <xdr:colOff>1211035</xdr:colOff>
      <xdr:row>24</xdr:row>
      <xdr:rowOff>196417</xdr:rowOff>
    </xdr:to>
    <xdr:pic>
      <xdr:nvPicPr>
        <xdr:cNvPr id="3" name="Grafik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08" t="28004" r="9539" b="30871"/>
        <a:stretch/>
      </xdr:blipFill>
      <xdr:spPr>
        <a:xfrm>
          <a:off x="9713290" y="63896"/>
          <a:ext cx="7513353" cy="5256971"/>
        </a:xfrm>
        <a:prstGeom prst="rect">
          <a:avLst/>
        </a:prstGeom>
      </xdr:spPr>
    </xdr:pic>
    <xdr:clientData/>
  </xdr:twoCellAnchor>
  <xdr:twoCellAnchor>
    <xdr:from>
      <xdr:col>0</xdr:col>
      <xdr:colOff>13608</xdr:colOff>
      <xdr:row>24</xdr:row>
      <xdr:rowOff>190500</xdr:rowOff>
    </xdr:from>
    <xdr:to>
      <xdr:col>7</xdr:col>
      <xdr:colOff>571500</xdr:colOff>
      <xdr:row>30</xdr:row>
      <xdr:rowOff>190501</xdr:rowOff>
    </xdr:to>
    <xdr:sp macro="" textlink="">
      <xdr:nvSpPr>
        <xdr:cNvPr id="4" name="Textfeld 3"/>
        <xdr:cNvSpPr txBox="1"/>
      </xdr:nvSpPr>
      <xdr:spPr>
        <a:xfrm>
          <a:off x="4912179" y="5293179"/>
          <a:ext cx="6898821" cy="130628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a:t>Figure S3: Boxplots of the</a:t>
          </a:r>
          <a:r>
            <a:rPr lang="de-DE" sz="1200" baseline="0"/>
            <a:t> sum of all concentrations of all QAAC homologues by environmental compartment. Boxes give 25th and 75th percentile borders as well as median concentrtaion. Whiskers show 10th and 90th percentile. Outliers as small bars. Numbers on top indicate the number of data points available for each plot and in brackets the number of studies. The number of homologues that make up the QAAC sums has also be considered;, please refer to tables S2 and S3 as well as Table 2. Additionally, mean, meadian, minimum and maximum concentraions are provided in the table below and original data used in for this plot are provided in rows Q-V of this worksheet.</a:t>
          </a:r>
          <a:endParaRPr lang="de-DE" sz="12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304800</xdr:colOff>
      <xdr:row>8</xdr:row>
      <xdr:rowOff>114300</xdr:rowOff>
    </xdr:to>
    <xdr:sp macro="" textlink="">
      <xdr:nvSpPr>
        <xdr:cNvPr id="2" name="AutoShape 1" descr="https://scifinder.cas.org/scifinder/substancesImage/structure/kyudZ7atOK1HwuuR_bOhdtb7GJGJNgJfxd6OxryHU6UmMiALmygobcr-HQSE9HoRRltCIiGasBempFws1-WMvw?imageMaxWidth=2000&amp;scale=0.03&amp;isReactionImage=false"/>
        <xdr:cNvSpPr>
          <a:spLocks noChangeAspect="1" noChangeArrowheads="1"/>
        </xdr:cNvSpPr>
      </xdr:nvSpPr>
      <xdr:spPr bwMode="auto">
        <a:xfrm>
          <a:off x="11934825" y="134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33" sqref="K33"/>
    </sheetView>
  </sheetViews>
  <sheetFormatPr baseColWidth="10" defaultRowHeight="15" x14ac:dyDescent="0.25"/>
  <sheetData/>
  <pageMargins left="0.7" right="0.7" top="0.78740157499999996" bottom="0.78740157499999996"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9" workbookViewId="0">
      <selection activeCell="J42" sqref="J42:J43"/>
    </sheetView>
  </sheetViews>
  <sheetFormatPr baseColWidth="10" defaultRowHeight="15" x14ac:dyDescent="0.25"/>
  <sheetData/>
  <pageMargins left="0.7" right="0.7" top="0.78740157499999996" bottom="0.78740157499999996"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workbookViewId="0">
      <selection activeCell="H27" sqref="H27"/>
    </sheetView>
  </sheetViews>
  <sheetFormatPr baseColWidth="10" defaultRowHeight="15" x14ac:dyDescent="0.25"/>
  <cols>
    <col min="9" max="9" width="23.28515625" customWidth="1"/>
    <col min="10" max="10" width="25.28515625" customWidth="1"/>
    <col min="11" max="11" width="15.5703125" customWidth="1"/>
    <col min="12" max="12" width="13.140625" customWidth="1"/>
    <col min="13" max="13" width="20.5703125" customWidth="1"/>
    <col min="14" max="14" width="16.140625" customWidth="1"/>
  </cols>
  <sheetData>
    <row r="1" spans="1:14" x14ac:dyDescent="0.25">
      <c r="A1" s="8" t="s">
        <v>1044</v>
      </c>
    </row>
    <row r="2" spans="1:14" x14ac:dyDescent="0.25">
      <c r="A2" s="8"/>
    </row>
    <row r="4" spans="1:14" x14ac:dyDescent="0.25">
      <c r="H4" s="8" t="s">
        <v>1077</v>
      </c>
    </row>
    <row r="5" spans="1:14" ht="30" customHeight="1" x14ac:dyDescent="0.25">
      <c r="H5" s="236" t="s">
        <v>1075</v>
      </c>
      <c r="I5" s="217"/>
      <c r="J5" s="216" t="s">
        <v>1039</v>
      </c>
      <c r="K5" s="239" t="s">
        <v>1038</v>
      </c>
      <c r="L5" s="239"/>
      <c r="M5" s="217" t="s">
        <v>1076</v>
      </c>
      <c r="N5" s="218"/>
    </row>
    <row r="6" spans="1:14" ht="17.25" x14ac:dyDescent="0.25">
      <c r="H6" s="237" t="s">
        <v>1036</v>
      </c>
      <c r="I6" s="238"/>
      <c r="J6" s="209" t="s">
        <v>1037</v>
      </c>
      <c r="K6" s="240" t="s">
        <v>1040</v>
      </c>
      <c r="L6" s="240" t="s">
        <v>1041</v>
      </c>
      <c r="M6" s="240" t="s">
        <v>1042</v>
      </c>
      <c r="N6" s="241" t="s">
        <v>1043</v>
      </c>
    </row>
    <row r="7" spans="1:14" x14ac:dyDescent="0.25">
      <c r="H7" s="210" t="s">
        <v>1035</v>
      </c>
      <c r="I7" s="211">
        <f>220638.675825688/1000</f>
        <v>220.63867582568801</v>
      </c>
      <c r="J7" s="212">
        <f>5/3*1000</f>
        <v>1666.6666666666667</v>
      </c>
      <c r="K7" s="213">
        <f>I7*J7</f>
        <v>367731.12637614668</v>
      </c>
      <c r="L7" s="213">
        <f>K7/10000</f>
        <v>36.773112637614666</v>
      </c>
      <c r="M7" s="213">
        <f>L7/390</f>
        <v>9.4290032404140176E-2</v>
      </c>
      <c r="N7" s="214">
        <f>M7*1000</f>
        <v>94.290032404140177</v>
      </c>
    </row>
    <row r="8" spans="1:14" x14ac:dyDescent="0.25">
      <c r="H8" s="200" t="s">
        <v>1024</v>
      </c>
      <c r="I8" s="198">
        <f>59200/1000</f>
        <v>59.2</v>
      </c>
      <c r="J8" s="201">
        <f t="shared" ref="J8:J10" si="0">5/3*1000</f>
        <v>1666.6666666666667</v>
      </c>
      <c r="K8" s="205">
        <f>I8*J8</f>
        <v>98666.666666666672</v>
      </c>
      <c r="L8" s="205">
        <f t="shared" ref="L8:L10" si="1">K8/10000</f>
        <v>9.8666666666666671</v>
      </c>
      <c r="M8" s="205">
        <f t="shared" ref="M8:M10" si="2">L8/390</f>
        <v>2.5299145299145301E-2</v>
      </c>
      <c r="N8" s="206">
        <f t="shared" ref="N8:N10" si="3">M8*1000</f>
        <v>25.299145299145302</v>
      </c>
    </row>
    <row r="9" spans="1:14" x14ac:dyDescent="0.25">
      <c r="H9" s="200" t="s">
        <v>1025</v>
      </c>
      <c r="I9" s="199">
        <f>57.942/1000</f>
        <v>5.7942E-2</v>
      </c>
      <c r="J9" s="201">
        <f t="shared" si="0"/>
        <v>1666.6666666666667</v>
      </c>
      <c r="K9" s="205">
        <f>I9*J9</f>
        <v>96.570000000000007</v>
      </c>
      <c r="L9" s="205">
        <f t="shared" si="1"/>
        <v>9.6570000000000007E-3</v>
      </c>
      <c r="M9" s="205">
        <f t="shared" si="2"/>
        <v>2.4761538461538462E-5</v>
      </c>
      <c r="N9" s="206">
        <f t="shared" si="3"/>
        <v>2.4761538461538463E-2</v>
      </c>
    </row>
    <row r="10" spans="1:14" x14ac:dyDescent="0.25">
      <c r="H10" s="202" t="s">
        <v>1026</v>
      </c>
      <c r="I10" s="203">
        <f>8000000/1000</f>
        <v>8000</v>
      </c>
      <c r="J10" s="204">
        <f t="shared" si="0"/>
        <v>1666.6666666666667</v>
      </c>
      <c r="K10" s="207">
        <f>I10*J10</f>
        <v>13333333.333333334</v>
      </c>
      <c r="L10" s="207">
        <f t="shared" si="1"/>
        <v>1333.3333333333335</v>
      </c>
      <c r="M10" s="207">
        <f t="shared" si="2"/>
        <v>3.4188034188034191</v>
      </c>
      <c r="N10" s="208">
        <f t="shared" si="3"/>
        <v>3418.8034188034189</v>
      </c>
    </row>
    <row r="12" spans="1:14" ht="17.25" x14ac:dyDescent="0.25">
      <c r="H12" t="s">
        <v>1078</v>
      </c>
    </row>
  </sheetData>
  <mergeCells count="4">
    <mergeCell ref="K5:L5"/>
    <mergeCell ref="M5:N5"/>
    <mergeCell ref="H5:I5"/>
    <mergeCell ref="H6:I6"/>
  </mergeCells>
  <pageMargins left="0.7" right="0.7" top="0.78740157499999996" bottom="0.78740157499999996"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2"/>
  <sheetViews>
    <sheetView topLeftCell="A7" zoomScale="70" zoomScaleNormal="70" workbookViewId="0">
      <selection activeCell="G54" sqref="G54"/>
    </sheetView>
  </sheetViews>
  <sheetFormatPr baseColWidth="10" defaultColWidth="9.140625" defaultRowHeight="15" x14ac:dyDescent="0.25"/>
  <cols>
    <col min="1" max="1" width="14.85546875" style="3" customWidth="1"/>
    <col min="2" max="2" width="9.140625" style="3"/>
    <col min="3" max="3" width="12.85546875" style="3" customWidth="1"/>
    <col min="4" max="4" width="17.5703125" style="3" customWidth="1"/>
    <col min="5" max="5" width="14" style="3" customWidth="1"/>
    <col min="6" max="6" width="12.5703125" style="3" customWidth="1"/>
    <col min="7" max="7" width="13.85546875" style="3" customWidth="1"/>
    <col min="8" max="8" width="21" style="3" customWidth="1"/>
    <col min="9" max="9" width="49.5703125" style="1" customWidth="1"/>
    <col min="10" max="10" width="21.5703125" style="1" customWidth="1"/>
    <col min="11" max="11" width="14" style="17" customWidth="1"/>
    <col min="12" max="12" width="13.5703125" style="1" customWidth="1"/>
    <col min="13" max="13" width="14.28515625" style="1" customWidth="1"/>
    <col min="14" max="14" width="14" style="1" customWidth="1"/>
    <col min="15" max="16384" width="9.140625" style="3"/>
  </cols>
  <sheetData>
    <row r="1" spans="3:14" x14ac:dyDescent="0.25">
      <c r="K1" s="219" t="s">
        <v>1017</v>
      </c>
      <c r="L1" s="219"/>
      <c r="M1" s="219"/>
      <c r="N1" s="219"/>
    </row>
    <row r="2" spans="3:14" s="22" customFormat="1" ht="18" x14ac:dyDescent="0.35">
      <c r="I2" s="1"/>
      <c r="J2" s="1" t="s">
        <v>203</v>
      </c>
      <c r="K2" s="17" t="s">
        <v>88</v>
      </c>
      <c r="L2" s="1" t="s">
        <v>89</v>
      </c>
      <c r="M2" s="1" t="s">
        <v>87</v>
      </c>
      <c r="N2" s="1" t="s">
        <v>1018</v>
      </c>
    </row>
    <row r="3" spans="3:14" ht="17.25" x14ac:dyDescent="0.25">
      <c r="I3" s="1" t="s">
        <v>1019</v>
      </c>
      <c r="J3" s="1" t="s">
        <v>264</v>
      </c>
    </row>
    <row r="4" spans="3:14" ht="17.25" x14ac:dyDescent="0.25">
      <c r="C4" s="1"/>
      <c r="I4" s="1" t="s">
        <v>1019</v>
      </c>
      <c r="J4" s="1" t="s">
        <v>264</v>
      </c>
      <c r="L4" s="1">
        <v>130</v>
      </c>
      <c r="N4" s="1">
        <v>130</v>
      </c>
    </row>
    <row r="5" spans="3:14" ht="17.25" x14ac:dyDescent="0.25">
      <c r="C5" s="1"/>
      <c r="I5" s="1" t="s">
        <v>1019</v>
      </c>
      <c r="J5" s="1" t="s">
        <v>264</v>
      </c>
    </row>
    <row r="6" spans="3:14" ht="17.25" x14ac:dyDescent="0.25">
      <c r="C6" s="1"/>
      <c r="I6" s="1" t="s">
        <v>1019</v>
      </c>
      <c r="J6" s="1" t="s">
        <v>264</v>
      </c>
      <c r="L6" s="1">
        <v>120</v>
      </c>
      <c r="N6" s="1">
        <v>120</v>
      </c>
    </row>
    <row r="7" spans="3:14" ht="17.25" x14ac:dyDescent="0.25">
      <c r="C7" s="1"/>
      <c r="I7" s="1" t="s">
        <v>1019</v>
      </c>
      <c r="J7" s="1" t="s">
        <v>264</v>
      </c>
      <c r="L7" s="1">
        <v>270</v>
      </c>
      <c r="N7" s="1">
        <v>270</v>
      </c>
    </row>
    <row r="8" spans="3:14" ht="17.25" x14ac:dyDescent="0.25">
      <c r="C8" s="1"/>
      <c r="I8" s="1" t="s">
        <v>1019</v>
      </c>
      <c r="J8" s="1" t="s">
        <v>264</v>
      </c>
    </row>
    <row r="9" spans="3:14" ht="17.25" x14ac:dyDescent="0.25">
      <c r="C9" s="1"/>
      <c r="I9" s="1" t="s">
        <v>1019</v>
      </c>
      <c r="J9" s="1" t="s">
        <v>264</v>
      </c>
    </row>
    <row r="10" spans="3:14" ht="17.25" x14ac:dyDescent="0.25">
      <c r="C10" s="1"/>
      <c r="I10" s="1" t="s">
        <v>1019</v>
      </c>
      <c r="J10" s="1" t="s">
        <v>264</v>
      </c>
      <c r="L10" s="1">
        <v>2.5000000000000001E-4</v>
      </c>
      <c r="N10" s="1">
        <v>2.5000000000000001E-4</v>
      </c>
    </row>
    <row r="11" spans="3:14" ht="17.25" customHeight="1" x14ac:dyDescent="0.25">
      <c r="C11" s="1"/>
      <c r="I11" s="1" t="s">
        <v>1019</v>
      </c>
      <c r="J11" s="1" t="s">
        <v>264</v>
      </c>
      <c r="L11" s="1">
        <v>6.7000000000000002E-4</v>
      </c>
      <c r="N11" s="1">
        <v>6.7000000000000002E-4</v>
      </c>
    </row>
    <row r="12" spans="3:14" ht="15" customHeight="1" x14ac:dyDescent="0.25">
      <c r="C12" s="1"/>
      <c r="I12" s="1" t="s">
        <v>1019</v>
      </c>
      <c r="J12" s="1" t="s">
        <v>264</v>
      </c>
      <c r="L12" s="1">
        <v>5.2000000000000006E-4</v>
      </c>
      <c r="N12" s="1">
        <v>5.2000000000000006E-4</v>
      </c>
    </row>
    <row r="13" spans="3:14" ht="15" customHeight="1" x14ac:dyDescent="0.25">
      <c r="C13" s="1"/>
      <c r="I13" s="1" t="s">
        <v>1019</v>
      </c>
      <c r="J13" s="1" t="s">
        <v>264</v>
      </c>
      <c r="L13" s="1">
        <v>4.1999999999999996E-4</v>
      </c>
      <c r="N13" s="1">
        <v>4.1999999999999996E-4</v>
      </c>
    </row>
    <row r="14" spans="3:14" ht="15" customHeight="1" x14ac:dyDescent="0.25">
      <c r="C14" s="1"/>
      <c r="I14" s="1" t="s">
        <v>1019</v>
      </c>
      <c r="J14" s="1" t="s">
        <v>264</v>
      </c>
      <c r="L14" s="1">
        <v>5.4000000000000001E-4</v>
      </c>
      <c r="N14" s="1">
        <v>5.4000000000000001E-4</v>
      </c>
    </row>
    <row r="15" spans="3:14" ht="15" customHeight="1" x14ac:dyDescent="0.25">
      <c r="C15" s="1"/>
      <c r="I15" s="1" t="s">
        <v>1019</v>
      </c>
      <c r="J15" s="1" t="s">
        <v>264</v>
      </c>
      <c r="L15" s="1">
        <v>8.0000000000000007E-5</v>
      </c>
      <c r="N15" s="1">
        <v>8.0000000000000007E-5</v>
      </c>
    </row>
    <row r="16" spans="3:14" ht="17.25" x14ac:dyDescent="0.25">
      <c r="C16" s="1"/>
      <c r="I16" s="1" t="s">
        <v>1019</v>
      </c>
      <c r="J16" s="1" t="s">
        <v>264</v>
      </c>
      <c r="L16" s="1">
        <v>7.0000000000000007E-5</v>
      </c>
      <c r="N16" s="1">
        <v>7.0000000000000007E-5</v>
      </c>
    </row>
    <row r="17" spans="3:14" ht="17.25" x14ac:dyDescent="0.25">
      <c r="C17" s="1"/>
      <c r="I17" s="1" t="s">
        <v>1019</v>
      </c>
      <c r="J17" s="1" t="s">
        <v>264</v>
      </c>
      <c r="L17" s="1">
        <v>8.9999999999999992E-5</v>
      </c>
      <c r="N17" s="1">
        <v>8.9999999999999992E-5</v>
      </c>
    </row>
    <row r="18" spans="3:14" ht="17.25" x14ac:dyDescent="0.25">
      <c r="C18" s="1"/>
      <c r="I18" s="1" t="s">
        <v>1019</v>
      </c>
      <c r="J18" s="1" t="s">
        <v>264</v>
      </c>
      <c r="L18" s="1">
        <v>5.0000000000000002E-5</v>
      </c>
      <c r="N18" s="1">
        <v>5.0000000000000002E-5</v>
      </c>
    </row>
    <row r="19" spans="3:14" ht="17.25" x14ac:dyDescent="0.25">
      <c r="C19" s="1"/>
      <c r="I19" s="1" t="s">
        <v>1019</v>
      </c>
      <c r="J19" s="1" t="s">
        <v>263</v>
      </c>
      <c r="M19" s="1">
        <v>21.900000000000002</v>
      </c>
      <c r="N19" s="1">
        <v>21.900000000000002</v>
      </c>
    </row>
    <row r="20" spans="3:14" ht="17.25" x14ac:dyDescent="0.25">
      <c r="C20" s="1"/>
      <c r="I20" s="1" t="s">
        <v>1019</v>
      </c>
      <c r="J20" s="1" t="s">
        <v>263</v>
      </c>
      <c r="M20" s="1">
        <v>33.9</v>
      </c>
      <c r="N20" s="1">
        <v>33.9</v>
      </c>
    </row>
    <row r="21" spans="3:14" ht="17.25" x14ac:dyDescent="0.25">
      <c r="C21" s="1"/>
      <c r="I21" s="1" t="s">
        <v>1019</v>
      </c>
      <c r="J21" s="1" t="s">
        <v>264</v>
      </c>
      <c r="M21" s="1">
        <v>16.399999999999999</v>
      </c>
      <c r="N21" s="1">
        <v>16.399999999999999</v>
      </c>
    </row>
    <row r="22" spans="3:14" ht="17.25" x14ac:dyDescent="0.25">
      <c r="C22" s="1"/>
      <c r="I22" s="1" t="s">
        <v>1019</v>
      </c>
      <c r="J22" s="1" t="s">
        <v>264</v>
      </c>
      <c r="M22" s="1">
        <v>65.3</v>
      </c>
      <c r="N22" s="1">
        <v>65.3</v>
      </c>
    </row>
    <row r="23" spans="3:14" ht="17.25" x14ac:dyDescent="0.25">
      <c r="C23" s="1"/>
      <c r="I23" s="1" t="s">
        <v>1019</v>
      </c>
      <c r="J23" s="1" t="s">
        <v>264</v>
      </c>
      <c r="M23" s="1">
        <v>5.6400000000000006</v>
      </c>
      <c r="N23" s="1">
        <v>5.6400000000000006</v>
      </c>
    </row>
    <row r="24" spans="3:14" ht="17.25" x14ac:dyDescent="0.25">
      <c r="C24" s="1"/>
      <c r="I24" s="1" t="s">
        <v>1019</v>
      </c>
      <c r="J24" s="1" t="s">
        <v>264</v>
      </c>
      <c r="K24" s="17">
        <v>0.45</v>
      </c>
      <c r="N24" s="1">
        <v>0.45</v>
      </c>
    </row>
    <row r="25" spans="3:14" ht="17.25" x14ac:dyDescent="0.25">
      <c r="C25" s="1"/>
      <c r="I25" s="1" t="s">
        <v>1019</v>
      </c>
      <c r="J25" s="1" t="s">
        <v>264</v>
      </c>
      <c r="K25" s="17">
        <v>1.24</v>
      </c>
      <c r="N25" s="1">
        <v>1.24</v>
      </c>
    </row>
    <row r="26" spans="3:14" ht="17.25" x14ac:dyDescent="0.25">
      <c r="C26" s="1"/>
      <c r="I26" s="1" t="s">
        <v>1019</v>
      </c>
      <c r="J26" s="1" t="s">
        <v>264</v>
      </c>
      <c r="K26" s="17">
        <v>0</v>
      </c>
    </row>
    <row r="27" spans="3:14" ht="17.25" x14ac:dyDescent="0.25">
      <c r="C27" s="1"/>
      <c r="I27" s="1" t="s">
        <v>1019</v>
      </c>
      <c r="J27" s="1" t="s">
        <v>264</v>
      </c>
      <c r="K27" s="17">
        <v>0.02</v>
      </c>
      <c r="N27" s="1">
        <v>0.02</v>
      </c>
    </row>
    <row r="28" spans="3:14" ht="17.25" x14ac:dyDescent="0.25">
      <c r="I28" s="1" t="s">
        <v>1019</v>
      </c>
      <c r="J28" s="1" t="s">
        <v>264</v>
      </c>
      <c r="K28" s="17">
        <v>7.0000000000000007E-2</v>
      </c>
      <c r="N28" s="1">
        <v>7.0000000000000007E-2</v>
      </c>
    </row>
    <row r="29" spans="3:14" ht="17.25" x14ac:dyDescent="0.25">
      <c r="I29" s="1" t="s">
        <v>1019</v>
      </c>
      <c r="J29" s="1" t="s">
        <v>264</v>
      </c>
    </row>
    <row r="30" spans="3:14" ht="17.25" x14ac:dyDescent="0.25">
      <c r="I30" s="1" t="s">
        <v>1019</v>
      </c>
      <c r="J30" s="1" t="s">
        <v>264</v>
      </c>
      <c r="M30" s="1">
        <v>3.7199999999999998</v>
      </c>
      <c r="N30" s="1">
        <v>3.7199999999999998</v>
      </c>
    </row>
    <row r="31" spans="3:14" ht="17.25" x14ac:dyDescent="0.25">
      <c r="I31" s="1" t="s">
        <v>1019</v>
      </c>
      <c r="J31" s="1" t="s">
        <v>264</v>
      </c>
      <c r="M31" s="1">
        <v>1.22</v>
      </c>
      <c r="N31" s="1">
        <v>1.22</v>
      </c>
    </row>
    <row r="32" spans="3:14" ht="17.25" x14ac:dyDescent="0.25">
      <c r="I32" s="1" t="s">
        <v>1019</v>
      </c>
      <c r="J32" s="1" t="s">
        <v>264</v>
      </c>
    </row>
    <row r="33" spans="1:14" ht="18.75" x14ac:dyDescent="0.35">
      <c r="A33" s="168" t="s">
        <v>1020</v>
      </c>
      <c r="B33" s="169" t="s">
        <v>203</v>
      </c>
      <c r="C33" s="169"/>
      <c r="D33" s="170" t="s">
        <v>88</v>
      </c>
      <c r="E33" s="170" t="s">
        <v>89</v>
      </c>
      <c r="F33" s="170" t="s">
        <v>87</v>
      </c>
      <c r="G33" s="171" t="s">
        <v>1021</v>
      </c>
      <c r="I33" s="1" t="s">
        <v>1019</v>
      </c>
      <c r="J33" s="1" t="s">
        <v>264</v>
      </c>
    </row>
    <row r="34" spans="1:14" ht="17.25" x14ac:dyDescent="0.25">
      <c r="A34" s="172" t="s">
        <v>1019</v>
      </c>
      <c r="B34" s="173" t="s">
        <v>1022</v>
      </c>
      <c r="C34" s="174"/>
      <c r="D34" s="175">
        <v>6</v>
      </c>
      <c r="E34" s="175">
        <v>29</v>
      </c>
      <c r="F34" s="175">
        <v>32</v>
      </c>
      <c r="G34" s="176">
        <v>47</v>
      </c>
      <c r="I34" s="1" t="s">
        <v>1019</v>
      </c>
      <c r="J34" s="1" t="s">
        <v>264</v>
      </c>
    </row>
    <row r="35" spans="1:14" ht="17.25" x14ac:dyDescent="0.25">
      <c r="A35" s="177" t="s">
        <v>1019</v>
      </c>
      <c r="B35" s="178" t="s">
        <v>1023</v>
      </c>
      <c r="C35" s="179"/>
      <c r="D35" s="180">
        <v>2</v>
      </c>
      <c r="E35" s="180">
        <v>4</v>
      </c>
      <c r="F35" s="180">
        <v>5</v>
      </c>
      <c r="G35" s="181">
        <v>9</v>
      </c>
      <c r="I35" s="1" t="s">
        <v>1019</v>
      </c>
      <c r="J35" s="1" t="s">
        <v>264</v>
      </c>
    </row>
    <row r="36" spans="1:14" ht="17.25" x14ac:dyDescent="0.25">
      <c r="A36" s="182" t="s">
        <v>1019</v>
      </c>
      <c r="B36" s="183" t="s">
        <v>264</v>
      </c>
      <c r="C36" s="179" t="s">
        <v>113</v>
      </c>
      <c r="D36" s="184">
        <v>10.130000000000001</v>
      </c>
      <c r="E36" s="184">
        <v>16.852506129032268</v>
      </c>
      <c r="F36" s="184">
        <v>32.970187499999987</v>
      </c>
      <c r="G36" s="185">
        <v>33.431707959183669</v>
      </c>
      <c r="I36" s="1" t="s">
        <v>1019</v>
      </c>
      <c r="J36" s="1" t="s">
        <v>264</v>
      </c>
      <c r="M36" s="1">
        <v>156</v>
      </c>
      <c r="N36" s="1">
        <v>156</v>
      </c>
    </row>
    <row r="37" spans="1:14" ht="17.25" x14ac:dyDescent="0.25">
      <c r="A37" s="182" t="s">
        <v>1019</v>
      </c>
      <c r="B37" s="183" t="s">
        <v>264</v>
      </c>
      <c r="C37" s="179" t="s">
        <v>1024</v>
      </c>
      <c r="D37" s="184">
        <v>8.0650000000000013</v>
      </c>
      <c r="E37" s="184">
        <v>16.852506129032268</v>
      </c>
      <c r="F37" s="184">
        <v>32</v>
      </c>
      <c r="G37" s="185">
        <v>40.215853979591834</v>
      </c>
      <c r="I37" s="1" t="s">
        <v>1019</v>
      </c>
      <c r="J37" s="1" t="s">
        <v>264</v>
      </c>
      <c r="M37" s="1" t="s">
        <v>110</v>
      </c>
      <c r="N37" s="1" t="s">
        <v>110</v>
      </c>
    </row>
    <row r="38" spans="1:14" ht="17.25" x14ac:dyDescent="0.25">
      <c r="A38" s="182" t="s">
        <v>1019</v>
      </c>
      <c r="B38" s="183" t="s">
        <v>264</v>
      </c>
      <c r="C38" s="179" t="s">
        <v>1025</v>
      </c>
      <c r="D38" s="184">
        <v>2</v>
      </c>
      <c r="E38" s="184">
        <v>4</v>
      </c>
      <c r="F38" s="184">
        <v>5</v>
      </c>
      <c r="G38" s="185">
        <v>9</v>
      </c>
      <c r="I38" s="1" t="s">
        <v>1019</v>
      </c>
      <c r="J38" s="1" t="s">
        <v>264</v>
      </c>
      <c r="M38" s="1">
        <v>331</v>
      </c>
      <c r="N38" s="1">
        <v>331</v>
      </c>
    </row>
    <row r="39" spans="1:14" ht="17.25" x14ac:dyDescent="0.25">
      <c r="A39" s="186" t="s">
        <v>1019</v>
      </c>
      <c r="B39" s="187" t="s">
        <v>264</v>
      </c>
      <c r="C39" s="188" t="s">
        <v>1026</v>
      </c>
      <c r="D39" s="189">
        <v>59</v>
      </c>
      <c r="E39" s="189">
        <v>29</v>
      </c>
      <c r="F39" s="189">
        <v>32.970187499999987</v>
      </c>
      <c r="G39" s="190">
        <v>59</v>
      </c>
      <c r="I39" s="1" t="s">
        <v>1019</v>
      </c>
      <c r="J39" s="1" t="s">
        <v>264</v>
      </c>
      <c r="M39" s="1">
        <v>342</v>
      </c>
      <c r="N39" s="1">
        <v>342</v>
      </c>
    </row>
    <row r="40" spans="1:14" ht="17.25" x14ac:dyDescent="0.25">
      <c r="A40" s="177" t="s">
        <v>1027</v>
      </c>
      <c r="B40" s="191" t="s">
        <v>1022</v>
      </c>
      <c r="C40" s="179"/>
      <c r="D40" s="192">
        <v>64</v>
      </c>
      <c r="E40" s="180">
        <v>77</v>
      </c>
      <c r="F40" s="180">
        <v>107</v>
      </c>
      <c r="G40" s="181">
        <v>116</v>
      </c>
      <c r="I40" s="1" t="s">
        <v>1019</v>
      </c>
      <c r="J40" s="1" t="s">
        <v>264</v>
      </c>
      <c r="M40" s="1">
        <v>72.8</v>
      </c>
      <c r="N40" s="1">
        <v>72.8</v>
      </c>
    </row>
    <row r="41" spans="1:14" ht="17.25" x14ac:dyDescent="0.25">
      <c r="A41" s="177" t="s">
        <v>1027</v>
      </c>
      <c r="B41" s="191" t="s">
        <v>1023</v>
      </c>
      <c r="C41" s="179"/>
      <c r="D41" s="192">
        <v>5</v>
      </c>
      <c r="E41" s="180">
        <v>7</v>
      </c>
      <c r="F41" s="180">
        <v>10</v>
      </c>
      <c r="G41" s="181">
        <v>14</v>
      </c>
      <c r="I41" s="1" t="s">
        <v>1019</v>
      </c>
      <c r="J41" s="1" t="s">
        <v>264</v>
      </c>
      <c r="M41" s="1">
        <v>0.1</v>
      </c>
      <c r="N41" s="1">
        <v>0.1</v>
      </c>
    </row>
    <row r="42" spans="1:14" ht="17.25" x14ac:dyDescent="0.25">
      <c r="A42" s="182" t="s">
        <v>1027</v>
      </c>
      <c r="B42" s="183" t="s">
        <v>264</v>
      </c>
      <c r="C42" s="179" t="s">
        <v>113</v>
      </c>
      <c r="D42" s="184">
        <v>8.0420736250000093</v>
      </c>
      <c r="E42" s="184">
        <v>43.058041558441531</v>
      </c>
      <c r="F42" s="184">
        <v>257.91471495327085</v>
      </c>
      <c r="G42" s="185">
        <v>270.92272768965523</v>
      </c>
      <c r="I42" s="1" t="s">
        <v>1019</v>
      </c>
      <c r="J42" s="1" t="s">
        <v>264</v>
      </c>
      <c r="L42" s="1">
        <v>0.28499999999999998</v>
      </c>
      <c r="M42" s="1">
        <v>2.6139999999999999</v>
      </c>
      <c r="N42" s="1">
        <v>2.899</v>
      </c>
    </row>
    <row r="43" spans="1:14" ht="17.25" x14ac:dyDescent="0.25">
      <c r="A43" s="182" t="s">
        <v>1027</v>
      </c>
      <c r="B43" s="183" t="s">
        <v>264</v>
      </c>
      <c r="C43" s="179" t="s">
        <v>1024</v>
      </c>
      <c r="D43" s="184">
        <v>0.7024999999999999</v>
      </c>
      <c r="E43" s="184">
        <v>2.3499999999999996</v>
      </c>
      <c r="F43" s="184">
        <v>4.8999999999999995</v>
      </c>
      <c r="G43" s="185">
        <v>10.8</v>
      </c>
      <c r="I43" s="1" t="s">
        <v>1019</v>
      </c>
      <c r="J43" s="1" t="s">
        <v>264</v>
      </c>
      <c r="L43" s="1">
        <v>0.21500000000000002</v>
      </c>
      <c r="M43" s="1">
        <v>0.35699999999999998</v>
      </c>
      <c r="N43" s="1">
        <v>0.57200000000000006</v>
      </c>
    </row>
    <row r="44" spans="1:14" ht="17.25" x14ac:dyDescent="0.25">
      <c r="A44" s="182" t="s">
        <v>1027</v>
      </c>
      <c r="B44" s="183" t="s">
        <v>264</v>
      </c>
      <c r="C44" s="179" t="s">
        <v>1025</v>
      </c>
      <c r="D44" s="184">
        <v>0</v>
      </c>
      <c r="E44" s="184">
        <v>1.2E-2</v>
      </c>
      <c r="F44" s="184">
        <v>6.1999999999999998E-3</v>
      </c>
      <c r="G44" s="185">
        <v>6.3899999999999998E-2</v>
      </c>
      <c r="I44" s="1" t="s">
        <v>1019</v>
      </c>
      <c r="J44" s="1" t="s">
        <v>264</v>
      </c>
      <c r="L44" s="1">
        <v>6.6000000000000003E-2</v>
      </c>
      <c r="M44" s="1">
        <v>6.5000000000000002E-2</v>
      </c>
      <c r="N44" s="1">
        <v>0.13100000000000001</v>
      </c>
    </row>
    <row r="45" spans="1:14" ht="17.25" x14ac:dyDescent="0.25">
      <c r="A45" s="186" t="s">
        <v>1027</v>
      </c>
      <c r="B45" s="187" t="s">
        <v>264</v>
      </c>
      <c r="C45" s="188" t="s">
        <v>1026</v>
      </c>
      <c r="D45" s="193">
        <v>102</v>
      </c>
      <c r="E45" s="193">
        <v>830</v>
      </c>
      <c r="F45" s="193">
        <v>6030</v>
      </c>
      <c r="G45" s="194">
        <v>6030</v>
      </c>
      <c r="I45" s="1" t="s">
        <v>1019</v>
      </c>
      <c r="J45" s="1" t="s">
        <v>264</v>
      </c>
      <c r="L45" s="1">
        <v>0.10500000000000001</v>
      </c>
      <c r="M45" s="1">
        <v>8.4000000000000005E-2</v>
      </c>
      <c r="N45" s="1">
        <v>0.189</v>
      </c>
    </row>
    <row r="46" spans="1:14" ht="17.25" x14ac:dyDescent="0.25">
      <c r="A46" s="172" t="s">
        <v>1028</v>
      </c>
      <c r="B46" s="173" t="s">
        <v>1022</v>
      </c>
      <c r="C46" s="179"/>
      <c r="D46" s="175">
        <v>124</v>
      </c>
      <c r="E46" s="175">
        <v>110</v>
      </c>
      <c r="F46" s="175">
        <v>116</v>
      </c>
      <c r="G46" s="176">
        <v>140</v>
      </c>
      <c r="I46" s="1" t="s">
        <v>1019</v>
      </c>
      <c r="J46" s="1" t="s">
        <v>264</v>
      </c>
      <c r="L46" s="1">
        <v>4.5999999999999999E-2</v>
      </c>
      <c r="M46" s="1">
        <v>5.5999999999999994E-2</v>
      </c>
      <c r="N46" s="1">
        <v>0.10199999999999999</v>
      </c>
    </row>
    <row r="47" spans="1:14" ht="17.25" x14ac:dyDescent="0.25">
      <c r="A47" s="177" t="s">
        <v>1028</v>
      </c>
      <c r="B47" s="178" t="s">
        <v>1023</v>
      </c>
      <c r="C47" s="179"/>
      <c r="D47" s="180">
        <v>6</v>
      </c>
      <c r="E47" s="180">
        <v>7</v>
      </c>
      <c r="F47" s="180">
        <v>8</v>
      </c>
      <c r="G47" s="181">
        <v>10</v>
      </c>
      <c r="I47" s="1" t="s">
        <v>1019</v>
      </c>
      <c r="J47" s="1" t="s">
        <v>264</v>
      </c>
      <c r="L47" s="1">
        <v>3.1E-2</v>
      </c>
      <c r="M47" s="1">
        <v>9.5000000000000001E-2</v>
      </c>
      <c r="N47" s="1">
        <v>0.126</v>
      </c>
    </row>
    <row r="48" spans="1:14" ht="17.25" x14ac:dyDescent="0.25">
      <c r="A48" s="182" t="s">
        <v>1028</v>
      </c>
      <c r="B48" s="179" t="s">
        <v>207</v>
      </c>
      <c r="C48" s="179" t="s">
        <v>113</v>
      </c>
      <c r="D48" s="195">
        <v>678.9904032258064</v>
      </c>
      <c r="E48" s="195">
        <v>15190.919</v>
      </c>
      <c r="F48" s="195">
        <v>1531.1966379310352</v>
      </c>
      <c r="G48" s="196">
        <v>14243.794357142859</v>
      </c>
      <c r="I48" s="1" t="s">
        <v>1019</v>
      </c>
      <c r="J48" s="1" t="s">
        <v>264</v>
      </c>
      <c r="L48" s="1">
        <v>0.32400000000000001</v>
      </c>
      <c r="M48" s="1">
        <v>0.51700000000000002</v>
      </c>
      <c r="N48" s="1">
        <v>0.84099999999999997</v>
      </c>
    </row>
    <row r="49" spans="1:14" ht="17.25" x14ac:dyDescent="0.25">
      <c r="A49" s="182" t="s">
        <v>1028</v>
      </c>
      <c r="B49" s="179" t="s">
        <v>207</v>
      </c>
      <c r="C49" s="179" t="s">
        <v>1024</v>
      </c>
      <c r="D49" s="184">
        <v>340</v>
      </c>
      <c r="E49" s="184">
        <v>4896.6000000000004</v>
      </c>
      <c r="F49" s="184">
        <v>563.5</v>
      </c>
      <c r="G49" s="185">
        <v>3221.65</v>
      </c>
      <c r="I49" s="1" t="s">
        <v>1019</v>
      </c>
      <c r="J49" s="1" t="s">
        <v>264</v>
      </c>
      <c r="L49" s="1">
        <v>5.7000000000000002E-2</v>
      </c>
      <c r="M49" s="1">
        <v>0.224</v>
      </c>
      <c r="N49" s="1">
        <v>0.28100000000000003</v>
      </c>
    </row>
    <row r="50" spans="1:14" ht="17.25" x14ac:dyDescent="0.25">
      <c r="A50" s="182" t="s">
        <v>1028</v>
      </c>
      <c r="B50" s="179" t="s">
        <v>207</v>
      </c>
      <c r="C50" s="179" t="s">
        <v>1025</v>
      </c>
      <c r="D50" s="184">
        <v>0</v>
      </c>
      <c r="E50" s="184">
        <v>4.04</v>
      </c>
      <c r="F50" s="184">
        <v>0.17</v>
      </c>
      <c r="G50" s="185">
        <v>5.41</v>
      </c>
      <c r="I50" s="1" t="s">
        <v>1019</v>
      </c>
      <c r="J50" s="1" t="s">
        <v>264</v>
      </c>
      <c r="L50" s="1">
        <v>2.1999999999999999E-2</v>
      </c>
      <c r="M50" s="1">
        <v>3.5999999999999997E-2</v>
      </c>
      <c r="N50" s="1">
        <v>5.7999999999999996E-2</v>
      </c>
    </row>
    <row r="51" spans="1:14" ht="17.25" x14ac:dyDescent="0.25">
      <c r="A51" s="186" t="s">
        <v>1028</v>
      </c>
      <c r="B51" s="188" t="s">
        <v>207</v>
      </c>
      <c r="C51" s="188" t="s">
        <v>1026</v>
      </c>
      <c r="D51" s="193">
        <v>6747</v>
      </c>
      <c r="E51" s="193">
        <v>108900</v>
      </c>
      <c r="F51" s="193">
        <v>27110</v>
      </c>
      <c r="G51" s="194">
        <v>113870</v>
      </c>
      <c r="I51" s="1" t="s">
        <v>1019</v>
      </c>
      <c r="J51" s="1" t="s">
        <v>264</v>
      </c>
      <c r="L51" s="1">
        <v>1.4999999999999999E-2</v>
      </c>
      <c r="M51" s="1">
        <v>9.2999999999999999E-2</v>
      </c>
      <c r="N51" s="1">
        <v>0.108</v>
      </c>
    </row>
    <row r="52" spans="1:14" ht="17.25" x14ac:dyDescent="0.25">
      <c r="A52" s="172" t="s">
        <v>59</v>
      </c>
      <c r="B52" s="173" t="s">
        <v>1022</v>
      </c>
      <c r="C52" s="179"/>
      <c r="D52" s="175">
        <v>75</v>
      </c>
      <c r="E52" s="175">
        <v>105</v>
      </c>
      <c r="F52" s="175">
        <v>85</v>
      </c>
      <c r="G52" s="176">
        <v>109</v>
      </c>
      <c r="I52" s="1" t="s">
        <v>1019</v>
      </c>
      <c r="J52" s="1" t="s">
        <v>264</v>
      </c>
      <c r="L52" s="1">
        <v>1.7000000000000001E-2</v>
      </c>
      <c r="M52" s="1">
        <v>6.9999999999999993E-2</v>
      </c>
      <c r="N52" s="1">
        <v>8.6999999999999994E-2</v>
      </c>
    </row>
    <row r="53" spans="1:14" ht="17.25" x14ac:dyDescent="0.25">
      <c r="A53" s="177" t="s">
        <v>59</v>
      </c>
      <c r="B53" s="178" t="s">
        <v>1023</v>
      </c>
      <c r="C53" s="179"/>
      <c r="D53" s="180">
        <v>4</v>
      </c>
      <c r="E53" s="180">
        <v>9</v>
      </c>
      <c r="F53" s="180">
        <v>6</v>
      </c>
      <c r="G53" s="181">
        <v>8</v>
      </c>
      <c r="I53" s="1" t="s">
        <v>1019</v>
      </c>
      <c r="J53" s="1" t="s">
        <v>264</v>
      </c>
      <c r="L53" s="1">
        <v>0.19499999999999998</v>
      </c>
      <c r="M53" s="1">
        <v>0.157</v>
      </c>
      <c r="N53" s="1">
        <v>0.35199999999999998</v>
      </c>
    </row>
    <row r="54" spans="1:14" ht="17.25" x14ac:dyDescent="0.25">
      <c r="A54" s="182" t="s">
        <v>59</v>
      </c>
      <c r="B54" s="179" t="s">
        <v>207</v>
      </c>
      <c r="C54" s="179" t="s">
        <v>113</v>
      </c>
      <c r="D54" s="195">
        <v>26974.935999999998</v>
      </c>
      <c r="E54" s="195">
        <v>193237.42</v>
      </c>
      <c r="F54" s="195">
        <v>11632.192529411765</v>
      </c>
      <c r="G54" s="196">
        <v>220638.67582568806</v>
      </c>
      <c r="I54" s="1" t="s">
        <v>1019</v>
      </c>
      <c r="J54" s="1" t="s">
        <v>264</v>
      </c>
      <c r="L54" s="1">
        <v>3.4000000000000002E-2</v>
      </c>
      <c r="M54" s="1">
        <v>0.10100000000000001</v>
      </c>
      <c r="N54" s="1">
        <v>0.13500000000000001</v>
      </c>
    </row>
    <row r="55" spans="1:14" ht="17.25" x14ac:dyDescent="0.25">
      <c r="A55" s="182" t="s">
        <v>59</v>
      </c>
      <c r="B55" s="179" t="s">
        <v>207</v>
      </c>
      <c r="C55" s="179" t="s">
        <v>1024</v>
      </c>
      <c r="D55" s="195">
        <v>18900</v>
      </c>
      <c r="E55" s="195">
        <v>25100</v>
      </c>
      <c r="F55" s="195">
        <v>1090</v>
      </c>
      <c r="G55" s="196">
        <v>59200</v>
      </c>
      <c r="I55" s="1" t="s">
        <v>1019</v>
      </c>
      <c r="J55" s="1" t="s">
        <v>264</v>
      </c>
      <c r="M55" s="1">
        <v>0.1</v>
      </c>
    </row>
    <row r="56" spans="1:14" ht="17.25" x14ac:dyDescent="0.25">
      <c r="A56" s="182" t="s">
        <v>59</v>
      </c>
      <c r="B56" s="179" t="s">
        <v>207</v>
      </c>
      <c r="C56" s="179" t="s">
        <v>1025</v>
      </c>
      <c r="D56" s="184">
        <v>470</v>
      </c>
      <c r="E56" s="184">
        <v>150</v>
      </c>
      <c r="F56" s="184">
        <v>57.942000000000007</v>
      </c>
      <c r="G56" s="185">
        <v>57.942000000000007</v>
      </c>
      <c r="I56" s="1" t="s">
        <v>1019</v>
      </c>
      <c r="J56" s="1" t="s">
        <v>264</v>
      </c>
      <c r="L56" s="1">
        <v>1.2999999999999999E-2</v>
      </c>
      <c r="M56" s="1">
        <v>5.6000000000000001E-2</v>
      </c>
      <c r="N56" s="1">
        <v>6.9000000000000006E-2</v>
      </c>
    </row>
    <row r="57" spans="1:14" ht="17.25" x14ac:dyDescent="0.25">
      <c r="A57" s="186" t="s">
        <v>59</v>
      </c>
      <c r="B57" s="188" t="s">
        <v>207</v>
      </c>
      <c r="C57" s="188" t="s">
        <v>1026</v>
      </c>
      <c r="D57" s="193">
        <v>109400</v>
      </c>
      <c r="E57" s="193">
        <v>8000000</v>
      </c>
      <c r="F57" s="193">
        <v>106070</v>
      </c>
      <c r="G57" s="194">
        <v>8000000</v>
      </c>
      <c r="I57" s="1" t="s">
        <v>1019</v>
      </c>
      <c r="J57" s="1" t="s">
        <v>264</v>
      </c>
      <c r="M57" s="1">
        <v>1.4E-2</v>
      </c>
      <c r="N57" s="1">
        <v>1.4E-2</v>
      </c>
    </row>
    <row r="58" spans="1:14" ht="17.25" x14ac:dyDescent="0.25">
      <c r="C58" s="1"/>
      <c r="I58" s="1" t="s">
        <v>1019</v>
      </c>
      <c r="J58" s="1" t="s">
        <v>264</v>
      </c>
    </row>
    <row r="59" spans="1:14" ht="17.25" x14ac:dyDescent="0.25">
      <c r="C59" s="1"/>
      <c r="I59" s="1" t="s">
        <v>1019</v>
      </c>
      <c r="J59" s="1" t="s">
        <v>264</v>
      </c>
      <c r="L59" s="1">
        <v>4.2999999999999997E-2</v>
      </c>
      <c r="M59" s="1">
        <v>5.1999999999999998E-2</v>
      </c>
      <c r="N59" s="1">
        <v>9.5000000000000001E-2</v>
      </c>
    </row>
    <row r="60" spans="1:14" ht="17.25" x14ac:dyDescent="0.25">
      <c r="C60" s="1"/>
      <c r="I60" s="1" t="s">
        <v>1019</v>
      </c>
      <c r="J60" s="1" t="s">
        <v>264</v>
      </c>
      <c r="L60" s="1">
        <v>2.8000000000000001E-2</v>
      </c>
      <c r="M60" s="1">
        <v>9.0999999999999998E-2</v>
      </c>
      <c r="N60" s="1">
        <v>0.11899999999999999</v>
      </c>
    </row>
    <row r="61" spans="1:14" ht="17.25" x14ac:dyDescent="0.25">
      <c r="C61" s="1"/>
      <c r="I61" s="1" t="s">
        <v>1019</v>
      </c>
      <c r="J61" s="1" t="s">
        <v>264</v>
      </c>
    </row>
    <row r="62" spans="1:14" ht="17.25" x14ac:dyDescent="0.25">
      <c r="C62" s="1"/>
      <c r="I62" s="1" t="s">
        <v>1019</v>
      </c>
      <c r="J62" s="1" t="s">
        <v>264</v>
      </c>
      <c r="L62" s="1">
        <v>6.9000000000000006E-2</v>
      </c>
      <c r="M62" s="1">
        <v>0.23400000000000001</v>
      </c>
      <c r="N62" s="1">
        <v>0.30300000000000005</v>
      </c>
    </row>
    <row r="63" spans="1:14" ht="17.25" x14ac:dyDescent="0.25">
      <c r="C63" s="197"/>
      <c r="I63" s="1" t="s">
        <v>1019</v>
      </c>
      <c r="J63" s="1" t="s">
        <v>264</v>
      </c>
      <c r="L63" s="1">
        <v>0</v>
      </c>
      <c r="M63" s="1">
        <v>0.05</v>
      </c>
      <c r="N63" s="1">
        <v>0.05</v>
      </c>
    </row>
    <row r="64" spans="1:14" ht="17.25" x14ac:dyDescent="0.25">
      <c r="C64" s="197"/>
      <c r="I64" s="1" t="s">
        <v>1019</v>
      </c>
      <c r="J64" s="1" t="s">
        <v>264</v>
      </c>
      <c r="L64" s="1">
        <v>0.86</v>
      </c>
      <c r="N64" s="1">
        <v>0.86</v>
      </c>
    </row>
    <row r="65" spans="3:14" ht="18" customHeight="1" x14ac:dyDescent="0.25">
      <c r="C65" s="197"/>
      <c r="I65" s="1" t="s">
        <v>1019</v>
      </c>
      <c r="J65" s="1" t="s">
        <v>264</v>
      </c>
      <c r="K65" s="17">
        <v>59</v>
      </c>
      <c r="N65" s="1">
        <v>59</v>
      </c>
    </row>
    <row r="66" spans="3:14" x14ac:dyDescent="0.25">
      <c r="C66" s="197"/>
      <c r="I66" s="1" t="s">
        <v>1019</v>
      </c>
      <c r="J66" s="1" t="s">
        <v>1029</v>
      </c>
      <c r="K66" s="3">
        <f>COUNT(K9:K65)</f>
        <v>6</v>
      </c>
      <c r="L66" s="3">
        <v>29</v>
      </c>
      <c r="M66" s="3">
        <f>COUNT(M9:M65)</f>
        <v>32</v>
      </c>
      <c r="N66" s="3">
        <v>47</v>
      </c>
    </row>
    <row r="67" spans="3:14" x14ac:dyDescent="0.25">
      <c r="C67" s="197"/>
      <c r="I67" s="1" t="s">
        <v>1019</v>
      </c>
      <c r="J67" s="3" t="s">
        <v>1023</v>
      </c>
      <c r="K67" s="3">
        <v>2</v>
      </c>
      <c r="L67" s="3">
        <v>4</v>
      </c>
      <c r="M67" s="3">
        <v>5</v>
      </c>
      <c r="N67" s="3">
        <v>9</v>
      </c>
    </row>
    <row r="68" spans="3:14" x14ac:dyDescent="0.25">
      <c r="C68" s="197"/>
      <c r="I68" s="1" t="s">
        <v>1019</v>
      </c>
      <c r="J68" s="3" t="s">
        <v>113</v>
      </c>
      <c r="K68" s="25">
        <f>AVERAGE(K3:K65)</f>
        <v>10.130000000000001</v>
      </c>
      <c r="L68" s="25">
        <f t="shared" ref="L68:N68" si="0">AVERAGE(L3:L65)</f>
        <v>16.852506129032268</v>
      </c>
      <c r="M68" s="25">
        <f t="shared" si="0"/>
        <v>32.970187499999987</v>
      </c>
      <c r="N68" s="25">
        <f t="shared" si="0"/>
        <v>33.431707959183669</v>
      </c>
    </row>
    <row r="69" spans="3:14" x14ac:dyDescent="0.25">
      <c r="C69" s="197"/>
      <c r="I69" s="1" t="s">
        <v>1019</v>
      </c>
      <c r="J69" s="3" t="s">
        <v>1024</v>
      </c>
      <c r="K69" s="25">
        <f>MEDIAN(K65:K68)</f>
        <v>8.0650000000000013</v>
      </c>
      <c r="L69" s="25">
        <f t="shared" ref="L69:N69" si="1">MEDIAN(L65:L68)</f>
        <v>16.852506129032268</v>
      </c>
      <c r="M69" s="25">
        <f t="shared" si="1"/>
        <v>32</v>
      </c>
      <c r="N69" s="25">
        <f t="shared" si="1"/>
        <v>40.215853979591834</v>
      </c>
    </row>
    <row r="70" spans="3:14" x14ac:dyDescent="0.25">
      <c r="C70" s="197"/>
      <c r="I70" s="1" t="s">
        <v>1019</v>
      </c>
      <c r="J70" s="3" t="s">
        <v>1025</v>
      </c>
      <c r="K70" s="25">
        <f>MIN(K65:K69)</f>
        <v>2</v>
      </c>
      <c r="L70" s="25">
        <f t="shared" ref="L70:N70" si="2">MIN(L65:L69)</f>
        <v>4</v>
      </c>
      <c r="M70" s="25">
        <f t="shared" si="2"/>
        <v>5</v>
      </c>
      <c r="N70" s="25">
        <f t="shared" si="2"/>
        <v>9</v>
      </c>
    </row>
    <row r="71" spans="3:14" x14ac:dyDescent="0.25">
      <c r="C71" s="197"/>
      <c r="I71" s="1" t="s">
        <v>1019</v>
      </c>
      <c r="J71" s="3" t="s">
        <v>1026</v>
      </c>
      <c r="K71" s="25">
        <f>MAX(K65:K70)</f>
        <v>59</v>
      </c>
      <c r="L71" s="25">
        <f t="shared" ref="L71:N71" si="3">MAX(L65:L70)</f>
        <v>29</v>
      </c>
      <c r="M71" s="25">
        <f t="shared" si="3"/>
        <v>32.970187499999987</v>
      </c>
      <c r="N71" s="25">
        <f t="shared" si="3"/>
        <v>59</v>
      </c>
    </row>
    <row r="72" spans="3:14" x14ac:dyDescent="0.25">
      <c r="C72" s="197"/>
      <c r="I72" s="1" t="s">
        <v>1027</v>
      </c>
      <c r="J72" s="1" t="s">
        <v>1031</v>
      </c>
      <c r="M72" s="1">
        <v>30.099999999999998</v>
      </c>
      <c r="N72" s="1">
        <v>30.099999999999998</v>
      </c>
    </row>
    <row r="73" spans="3:14" x14ac:dyDescent="0.25">
      <c r="C73" s="197"/>
      <c r="I73" s="1" t="s">
        <v>1030</v>
      </c>
      <c r="J73" s="1" t="s">
        <v>1031</v>
      </c>
      <c r="M73" s="1">
        <v>112.79999999999998</v>
      </c>
      <c r="N73" s="1">
        <v>112.79999999999998</v>
      </c>
    </row>
    <row r="74" spans="3:14" x14ac:dyDescent="0.25">
      <c r="C74" s="197"/>
      <c r="I74" s="3" t="s">
        <v>1027</v>
      </c>
      <c r="J74" s="3" t="s">
        <v>1031</v>
      </c>
      <c r="K74" s="3"/>
      <c r="L74" s="3"/>
      <c r="M74" s="3">
        <v>86.4</v>
      </c>
      <c r="N74" s="3">
        <v>86.4</v>
      </c>
    </row>
    <row r="75" spans="3:14" x14ac:dyDescent="0.25">
      <c r="C75" s="197"/>
      <c r="I75" s="3" t="s">
        <v>1027</v>
      </c>
      <c r="J75" s="3" t="s">
        <v>1031</v>
      </c>
      <c r="K75" s="3"/>
      <c r="L75" s="3"/>
      <c r="M75" s="1">
        <v>4.4399999999999995</v>
      </c>
      <c r="N75" s="3">
        <v>4.4399999999999995</v>
      </c>
    </row>
    <row r="76" spans="3:14" x14ac:dyDescent="0.25">
      <c r="C76" s="197"/>
      <c r="I76" s="3" t="s">
        <v>1027</v>
      </c>
      <c r="J76" s="3" t="s">
        <v>1031</v>
      </c>
      <c r="K76" s="3"/>
      <c r="L76" s="3"/>
      <c r="M76" s="3">
        <v>1.1000000000000001</v>
      </c>
      <c r="N76" s="3">
        <v>1.1000000000000001</v>
      </c>
    </row>
    <row r="77" spans="3:14" x14ac:dyDescent="0.25">
      <c r="C77" s="197"/>
      <c r="I77" s="3" t="s">
        <v>1027</v>
      </c>
      <c r="J77" s="3" t="s">
        <v>1031</v>
      </c>
      <c r="K77" s="3"/>
      <c r="L77" s="3"/>
      <c r="M77" s="3">
        <v>0.1</v>
      </c>
      <c r="N77" s="3">
        <v>0.1</v>
      </c>
    </row>
    <row r="78" spans="3:14" x14ac:dyDescent="0.25">
      <c r="C78" s="197"/>
      <c r="I78" s="3" t="s">
        <v>1027</v>
      </c>
      <c r="J78" s="3" t="s">
        <v>1031</v>
      </c>
      <c r="K78" s="3"/>
      <c r="L78" s="3">
        <v>830</v>
      </c>
      <c r="M78" s="3"/>
      <c r="N78" s="3">
        <v>830</v>
      </c>
    </row>
    <row r="79" spans="3:14" x14ac:dyDescent="0.25">
      <c r="C79" s="197"/>
      <c r="I79" s="3" t="s">
        <v>1027</v>
      </c>
      <c r="J79" s="3" t="s">
        <v>1031</v>
      </c>
      <c r="K79" s="3"/>
      <c r="L79" s="3">
        <v>680</v>
      </c>
      <c r="M79" s="3"/>
      <c r="N79" s="3">
        <v>680</v>
      </c>
    </row>
    <row r="80" spans="3:14" x14ac:dyDescent="0.25">
      <c r="C80" s="197"/>
      <c r="I80" s="3" t="s">
        <v>1027</v>
      </c>
      <c r="J80" s="3" t="s">
        <v>1031</v>
      </c>
      <c r="K80" s="3"/>
      <c r="L80" s="3">
        <v>30</v>
      </c>
      <c r="M80" s="3"/>
      <c r="N80" s="3">
        <v>30</v>
      </c>
    </row>
    <row r="81" spans="3:14" x14ac:dyDescent="0.25">
      <c r="C81" s="197"/>
      <c r="I81" s="3" t="s">
        <v>1027</v>
      </c>
      <c r="J81" s="3" t="s">
        <v>1031</v>
      </c>
      <c r="K81" s="3"/>
      <c r="L81" s="3"/>
      <c r="M81" s="3">
        <v>10.8</v>
      </c>
      <c r="N81" s="3">
        <v>10.8</v>
      </c>
    </row>
    <row r="82" spans="3:14" x14ac:dyDescent="0.25">
      <c r="C82" s="197"/>
      <c r="I82" s="3" t="s">
        <v>1027</v>
      </c>
      <c r="J82" s="3" t="s">
        <v>1031</v>
      </c>
      <c r="K82" s="3"/>
      <c r="L82" s="3"/>
      <c r="M82" s="3">
        <v>6.6</v>
      </c>
      <c r="N82" s="3">
        <v>6.6</v>
      </c>
    </row>
    <row r="83" spans="3:14" x14ac:dyDescent="0.25">
      <c r="C83" s="197"/>
      <c r="I83" s="3" t="s">
        <v>1027</v>
      </c>
      <c r="J83" s="3" t="s">
        <v>1031</v>
      </c>
      <c r="K83" s="3"/>
      <c r="L83" s="3"/>
      <c r="M83" s="3">
        <v>5.1000000000000005</v>
      </c>
      <c r="N83" s="3">
        <v>5.1000000000000005</v>
      </c>
    </row>
    <row r="84" spans="3:14" x14ac:dyDescent="0.25">
      <c r="C84" s="197"/>
      <c r="I84" s="3" t="s">
        <v>1027</v>
      </c>
      <c r="J84" s="3" t="s">
        <v>1031</v>
      </c>
      <c r="K84" s="3"/>
      <c r="L84" s="3"/>
      <c r="M84" s="3">
        <v>3.9</v>
      </c>
      <c r="N84" s="3">
        <v>3.9</v>
      </c>
    </row>
    <row r="85" spans="3:14" x14ac:dyDescent="0.25">
      <c r="C85" s="197"/>
      <c r="I85" s="3" t="s">
        <v>1027</v>
      </c>
      <c r="J85" s="3" t="s">
        <v>1031</v>
      </c>
      <c r="K85" s="3"/>
      <c r="L85" s="3"/>
      <c r="M85" s="3">
        <v>4.4000000000000004</v>
      </c>
      <c r="N85" s="3">
        <v>4.4000000000000004</v>
      </c>
    </row>
    <row r="86" spans="3:14" x14ac:dyDescent="0.25">
      <c r="C86" s="197"/>
      <c r="I86" s="3" t="s">
        <v>1027</v>
      </c>
      <c r="J86" s="3" t="s">
        <v>1031</v>
      </c>
      <c r="K86" s="3"/>
      <c r="L86" s="3"/>
      <c r="M86" s="3">
        <v>4.5999999999999996</v>
      </c>
      <c r="N86" s="3">
        <v>4.5999999999999996</v>
      </c>
    </row>
    <row r="87" spans="3:14" x14ac:dyDescent="0.25">
      <c r="C87" s="197"/>
      <c r="I87" s="3" t="s">
        <v>1027</v>
      </c>
      <c r="J87" s="3" t="s">
        <v>1031</v>
      </c>
      <c r="K87" s="3"/>
      <c r="L87" s="3"/>
      <c r="M87" s="3">
        <v>4.8</v>
      </c>
      <c r="N87" s="3">
        <v>4.8</v>
      </c>
    </row>
    <row r="88" spans="3:14" x14ac:dyDescent="0.25">
      <c r="C88" s="197"/>
      <c r="I88" s="3" t="s">
        <v>1027</v>
      </c>
      <c r="J88" s="3" t="s">
        <v>1031</v>
      </c>
      <c r="K88" s="3"/>
      <c r="L88" s="3"/>
      <c r="M88" s="3">
        <v>4.5999999999999996</v>
      </c>
      <c r="N88" s="3">
        <v>4.5999999999999996</v>
      </c>
    </row>
    <row r="89" spans="3:14" x14ac:dyDescent="0.25">
      <c r="C89" s="1"/>
      <c r="I89" s="3" t="s">
        <v>1027</v>
      </c>
      <c r="J89" s="3" t="s">
        <v>1031</v>
      </c>
      <c r="K89" s="3"/>
      <c r="L89" s="3"/>
      <c r="M89" s="3">
        <v>4.5999999999999996</v>
      </c>
      <c r="N89" s="3">
        <v>4.5999999999999996</v>
      </c>
    </row>
    <row r="90" spans="3:14" x14ac:dyDescent="0.25">
      <c r="C90" s="197"/>
      <c r="I90" s="3" t="s">
        <v>1027</v>
      </c>
      <c r="J90" s="3" t="s">
        <v>1031</v>
      </c>
      <c r="K90" s="3"/>
      <c r="L90" s="3"/>
      <c r="M90" s="3">
        <v>5.2</v>
      </c>
      <c r="N90" s="3">
        <v>5.2</v>
      </c>
    </row>
    <row r="91" spans="3:14" x14ac:dyDescent="0.25">
      <c r="C91" s="197"/>
      <c r="I91" s="3" t="s">
        <v>1027</v>
      </c>
      <c r="J91" s="3" t="s">
        <v>1031</v>
      </c>
      <c r="K91" s="3"/>
      <c r="L91" s="3"/>
      <c r="M91" s="3">
        <v>3.3</v>
      </c>
      <c r="N91" s="3">
        <v>3.3</v>
      </c>
    </row>
    <row r="92" spans="3:14" x14ac:dyDescent="0.25">
      <c r="C92" s="1"/>
      <c r="I92" s="3" t="s">
        <v>1027</v>
      </c>
      <c r="J92" s="3" t="s">
        <v>1031</v>
      </c>
      <c r="K92" s="3"/>
      <c r="L92" s="3"/>
      <c r="M92" s="3">
        <v>4.8999999999999995</v>
      </c>
      <c r="N92" s="3">
        <v>4.8999999999999995</v>
      </c>
    </row>
    <row r="93" spans="3:14" x14ac:dyDescent="0.25">
      <c r="C93" s="1"/>
      <c r="I93" s="3" t="s">
        <v>1027</v>
      </c>
      <c r="J93" s="3" t="s">
        <v>1031</v>
      </c>
      <c r="K93" s="3"/>
      <c r="L93" s="3"/>
      <c r="M93" s="3">
        <v>4.4000000000000004</v>
      </c>
      <c r="N93" s="3">
        <v>4.4000000000000004</v>
      </c>
    </row>
    <row r="94" spans="3:14" x14ac:dyDescent="0.25">
      <c r="C94" s="1"/>
      <c r="I94" s="3" t="s">
        <v>1027</v>
      </c>
      <c r="J94" s="3" t="s">
        <v>1031</v>
      </c>
      <c r="K94" s="3"/>
      <c r="L94" s="3"/>
      <c r="M94" s="3">
        <v>3.7</v>
      </c>
      <c r="N94" s="3">
        <v>3.7</v>
      </c>
    </row>
    <row r="95" spans="3:14" x14ac:dyDescent="0.25">
      <c r="C95" s="1"/>
      <c r="I95" s="3" t="s">
        <v>1027</v>
      </c>
      <c r="J95" s="3" t="s">
        <v>1031</v>
      </c>
      <c r="K95" s="3"/>
      <c r="L95" s="3">
        <v>0.36499999999999999</v>
      </c>
      <c r="M95" s="3">
        <v>5.6149999999999993</v>
      </c>
      <c r="N95" s="3">
        <v>5.9799999999999995</v>
      </c>
    </row>
    <row r="96" spans="3:14" x14ac:dyDescent="0.25">
      <c r="C96" s="1"/>
      <c r="I96" s="3" t="s">
        <v>1027</v>
      </c>
      <c r="J96" s="3" t="s">
        <v>1031</v>
      </c>
      <c r="K96" s="3"/>
      <c r="L96" s="3">
        <v>0.4</v>
      </c>
      <c r="M96" s="3"/>
      <c r="N96" s="3">
        <v>0.4</v>
      </c>
    </row>
    <row r="97" spans="3:14" x14ac:dyDescent="0.25">
      <c r="C97" s="1"/>
      <c r="I97" s="3" t="s">
        <v>1027</v>
      </c>
      <c r="J97" s="3" t="s">
        <v>1031</v>
      </c>
      <c r="K97" s="3"/>
      <c r="L97" s="3">
        <v>140</v>
      </c>
      <c r="M97" s="3"/>
      <c r="N97" s="3">
        <v>140</v>
      </c>
    </row>
    <row r="98" spans="3:14" x14ac:dyDescent="0.25">
      <c r="C98" s="1"/>
      <c r="I98" s="3" t="s">
        <v>1027</v>
      </c>
      <c r="J98" s="3" t="s">
        <v>1031</v>
      </c>
      <c r="K98" s="3"/>
      <c r="L98" s="3"/>
      <c r="M98" s="3"/>
      <c r="N98" s="3"/>
    </row>
    <row r="99" spans="3:14" x14ac:dyDescent="0.25">
      <c r="C99" s="1"/>
      <c r="I99" s="3" t="s">
        <v>1027</v>
      </c>
      <c r="J99" s="3" t="s">
        <v>1031</v>
      </c>
      <c r="K99" s="3"/>
      <c r="L99" s="3">
        <v>4</v>
      </c>
      <c r="M99" s="3">
        <v>6.1</v>
      </c>
      <c r="N99" s="3">
        <v>10.1</v>
      </c>
    </row>
    <row r="100" spans="3:14" x14ac:dyDescent="0.25">
      <c r="C100" s="1"/>
      <c r="I100" s="3" t="s">
        <v>1027</v>
      </c>
      <c r="J100" s="3" t="s">
        <v>1031</v>
      </c>
      <c r="K100" s="3"/>
      <c r="L100" s="3">
        <v>2.2999999999999998</v>
      </c>
      <c r="M100" s="3">
        <v>1.06</v>
      </c>
      <c r="N100" s="3">
        <v>3.36</v>
      </c>
    </row>
    <row r="101" spans="3:14" x14ac:dyDescent="0.25">
      <c r="C101" s="1"/>
      <c r="I101" s="3" t="s">
        <v>1027</v>
      </c>
      <c r="J101" s="3" t="s">
        <v>1031</v>
      </c>
      <c r="K101" s="3"/>
      <c r="L101" s="3"/>
      <c r="M101" s="3"/>
      <c r="N101" s="3"/>
    </row>
    <row r="102" spans="3:14" x14ac:dyDescent="0.25">
      <c r="C102" s="1"/>
      <c r="I102" s="3" t="s">
        <v>1027</v>
      </c>
      <c r="J102" s="3" t="s">
        <v>1031</v>
      </c>
      <c r="K102" s="3"/>
      <c r="L102" s="3"/>
      <c r="M102" s="3"/>
      <c r="N102" s="3"/>
    </row>
    <row r="103" spans="3:14" x14ac:dyDescent="0.25">
      <c r="C103" s="1"/>
      <c r="I103" s="3" t="s">
        <v>1027</v>
      </c>
      <c r="J103" s="3" t="s">
        <v>1031</v>
      </c>
      <c r="K103" s="3"/>
      <c r="L103" s="3">
        <v>4</v>
      </c>
      <c r="M103" s="3">
        <v>0.33999999999999997</v>
      </c>
      <c r="N103" s="3">
        <v>4.34</v>
      </c>
    </row>
    <row r="104" spans="3:14" x14ac:dyDescent="0.25">
      <c r="C104" s="1"/>
      <c r="I104" s="3" t="s">
        <v>1027</v>
      </c>
      <c r="J104" s="3" t="s">
        <v>1031</v>
      </c>
      <c r="K104" s="3"/>
      <c r="L104" s="3"/>
      <c r="M104" s="3"/>
      <c r="N104" s="3"/>
    </row>
    <row r="105" spans="3:14" x14ac:dyDescent="0.25">
      <c r="C105" s="1"/>
      <c r="I105" s="3" t="s">
        <v>1027</v>
      </c>
      <c r="J105" s="3" t="s">
        <v>1031</v>
      </c>
      <c r="K105" s="3"/>
      <c r="L105" s="3"/>
      <c r="M105" s="3"/>
      <c r="N105" s="3"/>
    </row>
    <row r="106" spans="3:14" x14ac:dyDescent="0.25">
      <c r="C106" s="1"/>
      <c r="I106" s="3" t="s">
        <v>1027</v>
      </c>
      <c r="J106" s="3" t="s">
        <v>1031</v>
      </c>
      <c r="K106" s="3"/>
      <c r="L106" s="3"/>
      <c r="M106" s="3"/>
      <c r="N106" s="3"/>
    </row>
    <row r="107" spans="3:14" x14ac:dyDescent="0.25">
      <c r="C107" s="1"/>
      <c r="I107" s="3" t="s">
        <v>1027</v>
      </c>
      <c r="J107" s="3" t="s">
        <v>1031</v>
      </c>
      <c r="K107" s="3"/>
      <c r="L107" s="3"/>
      <c r="M107" s="3"/>
      <c r="N107" s="3"/>
    </row>
    <row r="108" spans="3:14" x14ac:dyDescent="0.25">
      <c r="C108" s="1"/>
      <c r="I108" s="3" t="s">
        <v>1027</v>
      </c>
      <c r="J108" s="3" t="s">
        <v>1031</v>
      </c>
      <c r="K108" s="3">
        <v>2.0968000000000001E-2</v>
      </c>
      <c r="L108" s="3">
        <v>91.393000000000001</v>
      </c>
      <c r="M108" s="3">
        <v>105.523</v>
      </c>
      <c r="N108" s="3">
        <v>196.93696799999998</v>
      </c>
    </row>
    <row r="109" spans="3:14" x14ac:dyDescent="0.25">
      <c r="C109" s="1"/>
      <c r="I109" s="3" t="s">
        <v>1027</v>
      </c>
      <c r="J109" s="3" t="s">
        <v>1031</v>
      </c>
      <c r="K109" s="3">
        <v>2.0968000000000001E-2</v>
      </c>
      <c r="L109" s="3">
        <v>91.393000000000001</v>
      </c>
      <c r="M109" s="3">
        <v>105.523</v>
      </c>
      <c r="N109" s="3">
        <v>196.93696799999998</v>
      </c>
    </row>
    <row r="110" spans="3:14" x14ac:dyDescent="0.25">
      <c r="C110" s="1"/>
      <c r="I110" s="3" t="s">
        <v>1027</v>
      </c>
      <c r="J110" s="3" t="s">
        <v>1031</v>
      </c>
      <c r="K110" s="3">
        <v>2.0968000000000001E-2</v>
      </c>
      <c r="L110" s="3">
        <v>91.393000000000001</v>
      </c>
      <c r="M110" s="3">
        <v>105.523</v>
      </c>
      <c r="N110" s="3">
        <v>196.93696800000001</v>
      </c>
    </row>
    <row r="111" spans="3:14" x14ac:dyDescent="0.25">
      <c r="C111" s="1"/>
      <c r="I111" s="3" t="s">
        <v>1027</v>
      </c>
      <c r="J111" s="3" t="s">
        <v>1031</v>
      </c>
      <c r="K111" s="3">
        <v>2.0968000000000001E-2</v>
      </c>
      <c r="L111" s="3">
        <v>91.393000000000001</v>
      </c>
      <c r="M111" s="3">
        <v>105.523</v>
      </c>
      <c r="N111" s="3">
        <v>196.93696800000001</v>
      </c>
    </row>
    <row r="112" spans="3:14" x14ac:dyDescent="0.25">
      <c r="C112" s="1"/>
      <c r="I112" s="3" t="s">
        <v>1027</v>
      </c>
      <c r="J112" s="3" t="s">
        <v>1031</v>
      </c>
      <c r="K112" s="3">
        <v>2.0968000000000001E-2</v>
      </c>
      <c r="L112" s="3">
        <v>91.393000000000001</v>
      </c>
      <c r="M112" s="3">
        <v>105.523</v>
      </c>
      <c r="N112" s="3">
        <v>196.93696800000001</v>
      </c>
    </row>
    <row r="113" spans="3:14" x14ac:dyDescent="0.25">
      <c r="C113" s="1"/>
      <c r="I113" s="3" t="s">
        <v>1027</v>
      </c>
      <c r="J113" s="3" t="s">
        <v>1031</v>
      </c>
      <c r="K113" s="3">
        <v>2.0968000000000001E-2</v>
      </c>
      <c r="L113" s="3">
        <v>91.393000000000001</v>
      </c>
      <c r="M113" s="3">
        <v>105.523</v>
      </c>
      <c r="N113" s="3">
        <v>196.93696800000001</v>
      </c>
    </row>
    <row r="114" spans="3:14" x14ac:dyDescent="0.25">
      <c r="C114" s="1"/>
      <c r="I114" s="3" t="s">
        <v>1027</v>
      </c>
      <c r="J114" s="3" t="s">
        <v>1031</v>
      </c>
      <c r="K114" s="3">
        <v>2.0968000000000001E-2</v>
      </c>
      <c r="L114" s="3">
        <v>91.393000000000001</v>
      </c>
      <c r="M114" s="3">
        <v>105.523</v>
      </c>
      <c r="N114" s="3">
        <v>196.93696800000001</v>
      </c>
    </row>
    <row r="115" spans="3:14" x14ac:dyDescent="0.25">
      <c r="C115" s="7"/>
      <c r="I115" s="3" t="s">
        <v>1027</v>
      </c>
      <c r="J115" s="3" t="s">
        <v>1031</v>
      </c>
      <c r="K115" s="3">
        <v>2.0968000000000001E-2</v>
      </c>
      <c r="L115" s="3">
        <v>91.393000000000001</v>
      </c>
      <c r="M115" s="3">
        <v>105.523</v>
      </c>
      <c r="N115" s="3">
        <v>196.93696800000001</v>
      </c>
    </row>
    <row r="116" spans="3:14" s="7" customFormat="1" x14ac:dyDescent="0.25">
      <c r="I116" s="3" t="s">
        <v>1027</v>
      </c>
      <c r="J116" s="7" t="s">
        <v>1031</v>
      </c>
      <c r="K116" s="7">
        <v>2.0968000000000001E-2</v>
      </c>
      <c r="L116" s="7">
        <v>91.393000000000001</v>
      </c>
      <c r="M116" s="7">
        <v>105.523</v>
      </c>
      <c r="N116" s="7">
        <v>196.93696800000001</v>
      </c>
    </row>
    <row r="117" spans="3:14" x14ac:dyDescent="0.25">
      <c r="I117" s="3" t="s">
        <v>1027</v>
      </c>
      <c r="J117" s="3" t="s">
        <v>1031</v>
      </c>
      <c r="K117" s="3"/>
      <c r="L117" s="3"/>
      <c r="M117" s="3">
        <v>41.95</v>
      </c>
      <c r="N117" s="3">
        <v>41.95</v>
      </c>
    </row>
    <row r="118" spans="3:14" x14ac:dyDescent="0.25">
      <c r="I118" s="3" t="s">
        <v>1027</v>
      </c>
      <c r="J118" s="3" t="s">
        <v>1031</v>
      </c>
      <c r="K118" s="3"/>
      <c r="L118" s="3"/>
      <c r="M118" s="3">
        <v>26.69</v>
      </c>
      <c r="N118" s="3">
        <v>26.69</v>
      </c>
    </row>
    <row r="119" spans="3:14" x14ac:dyDescent="0.25">
      <c r="I119" s="3" t="s">
        <v>1027</v>
      </c>
      <c r="J119" s="3" t="s">
        <v>1031</v>
      </c>
      <c r="K119" s="3"/>
      <c r="L119" s="3"/>
      <c r="M119" s="3">
        <v>11.83</v>
      </c>
      <c r="N119" s="3">
        <v>11.83</v>
      </c>
    </row>
    <row r="120" spans="3:14" x14ac:dyDescent="0.25">
      <c r="I120" s="3" t="s">
        <v>1027</v>
      </c>
      <c r="J120" s="3" t="s">
        <v>1031</v>
      </c>
      <c r="K120" s="3"/>
      <c r="L120" s="3"/>
      <c r="M120" s="3">
        <v>19.340000000000003</v>
      </c>
      <c r="N120" s="3">
        <v>19.340000000000003</v>
      </c>
    </row>
    <row r="121" spans="3:14" x14ac:dyDescent="0.25">
      <c r="I121" s="3" t="s">
        <v>1027</v>
      </c>
      <c r="J121" s="3" t="s">
        <v>1031</v>
      </c>
      <c r="K121" s="3"/>
      <c r="L121" s="3"/>
      <c r="M121" s="3">
        <v>12.100000000000001</v>
      </c>
      <c r="N121" s="3">
        <v>12.100000000000001</v>
      </c>
    </row>
    <row r="122" spans="3:14" x14ac:dyDescent="0.25">
      <c r="I122" s="3" t="s">
        <v>1027</v>
      </c>
      <c r="J122" s="3" t="s">
        <v>1031</v>
      </c>
      <c r="K122" s="3"/>
      <c r="L122" s="3">
        <v>1.4E-2</v>
      </c>
      <c r="M122" s="3">
        <v>2.0569999999999999</v>
      </c>
      <c r="N122" s="3">
        <v>2.0709999999999997</v>
      </c>
    </row>
    <row r="123" spans="3:14" x14ac:dyDescent="0.25">
      <c r="I123" s="3" t="s">
        <v>1027</v>
      </c>
      <c r="J123" s="3" t="s">
        <v>1031</v>
      </c>
      <c r="K123" s="3"/>
      <c r="L123" s="3">
        <v>0.28999999999999998</v>
      </c>
      <c r="M123" s="3">
        <v>24.720000000000002</v>
      </c>
      <c r="N123" s="3">
        <v>25.01</v>
      </c>
    </row>
    <row r="124" spans="3:14" x14ac:dyDescent="0.25">
      <c r="I124" s="3" t="s">
        <v>1027</v>
      </c>
      <c r="J124" s="3" t="s">
        <v>1031</v>
      </c>
      <c r="K124" s="3"/>
      <c r="L124" s="3">
        <v>210.35</v>
      </c>
      <c r="M124" s="3">
        <v>3928.5</v>
      </c>
      <c r="N124" s="3">
        <v>4138.8500000000004</v>
      </c>
    </row>
    <row r="125" spans="3:14" x14ac:dyDescent="0.25">
      <c r="I125" s="3" t="s">
        <v>1027</v>
      </c>
      <c r="J125" s="3" t="s">
        <v>1031</v>
      </c>
      <c r="K125" s="3"/>
      <c r="L125" s="3">
        <v>10.199999999999999</v>
      </c>
      <c r="M125" s="3">
        <v>1649.4</v>
      </c>
      <c r="N125" s="3">
        <v>1659.6000000000001</v>
      </c>
    </row>
    <row r="126" spans="3:14" x14ac:dyDescent="0.25">
      <c r="I126" s="3" t="s">
        <v>1027</v>
      </c>
      <c r="J126" s="3" t="s">
        <v>1031</v>
      </c>
      <c r="K126" s="3"/>
      <c r="L126" s="3">
        <v>176.1</v>
      </c>
      <c r="M126" s="3">
        <v>2752</v>
      </c>
      <c r="N126" s="3">
        <v>2928.1</v>
      </c>
    </row>
    <row r="127" spans="3:14" x14ac:dyDescent="0.25">
      <c r="I127" s="3" t="s">
        <v>1027</v>
      </c>
      <c r="J127" s="3" t="s">
        <v>1031</v>
      </c>
      <c r="K127" s="3"/>
      <c r="L127" s="3">
        <v>82.3</v>
      </c>
      <c r="M127" s="3">
        <v>862.4</v>
      </c>
      <c r="N127" s="3">
        <v>944.69999999999993</v>
      </c>
    </row>
    <row r="128" spans="3:14" x14ac:dyDescent="0.25">
      <c r="I128" s="3" t="s">
        <v>1027</v>
      </c>
      <c r="J128" s="3" t="s">
        <v>1031</v>
      </c>
      <c r="K128" s="3"/>
      <c r="L128" s="3">
        <v>18.152000000000001</v>
      </c>
      <c r="M128" s="3">
        <v>61.217999999999996</v>
      </c>
      <c r="N128" s="3">
        <v>79.37</v>
      </c>
    </row>
    <row r="129" spans="4:14" x14ac:dyDescent="0.25">
      <c r="I129" s="3" t="s">
        <v>1027</v>
      </c>
      <c r="J129" s="3" t="s">
        <v>1031</v>
      </c>
      <c r="K129" s="3"/>
      <c r="L129" s="3">
        <v>1.7000000000000001E-2</v>
      </c>
      <c r="M129" s="3">
        <v>0.14100000000000001</v>
      </c>
      <c r="N129" s="3">
        <v>0.15800000000000003</v>
      </c>
    </row>
    <row r="130" spans="4:14" x14ac:dyDescent="0.25">
      <c r="I130" s="3" t="s">
        <v>1027</v>
      </c>
      <c r="J130" s="3" t="s">
        <v>1031</v>
      </c>
      <c r="K130" s="3"/>
      <c r="L130" s="3">
        <v>0.33299999999999996</v>
      </c>
      <c r="M130" s="3">
        <v>2.5839999999999996</v>
      </c>
      <c r="N130" s="3">
        <v>2.9169999999999998</v>
      </c>
    </row>
    <row r="131" spans="4:14" s="89" customFormat="1" x14ac:dyDescent="0.25">
      <c r="I131" s="3" t="s">
        <v>1027</v>
      </c>
      <c r="J131" s="89" t="s">
        <v>1031</v>
      </c>
      <c r="M131" s="89">
        <v>1250</v>
      </c>
      <c r="N131" s="89">
        <v>1250</v>
      </c>
    </row>
    <row r="132" spans="4:14" s="89" customFormat="1" x14ac:dyDescent="0.25">
      <c r="I132" s="3" t="s">
        <v>1027</v>
      </c>
      <c r="J132" s="89" t="s">
        <v>1031</v>
      </c>
      <c r="M132" s="89">
        <v>5630</v>
      </c>
      <c r="N132" s="89">
        <v>5630</v>
      </c>
    </row>
    <row r="133" spans="4:14" s="89" customFormat="1" x14ac:dyDescent="0.25">
      <c r="D133" s="25"/>
      <c r="E133" s="25"/>
      <c r="I133" s="3" t="s">
        <v>1027</v>
      </c>
      <c r="J133" s="89" t="s">
        <v>1031</v>
      </c>
      <c r="M133" s="89">
        <v>6030</v>
      </c>
      <c r="N133" s="89">
        <v>6030</v>
      </c>
    </row>
    <row r="134" spans="4:14" s="89" customFormat="1" x14ac:dyDescent="0.25">
      <c r="D134" s="25"/>
      <c r="E134" s="25"/>
      <c r="I134" s="3" t="s">
        <v>1027</v>
      </c>
      <c r="J134" s="89" t="s">
        <v>1031</v>
      </c>
      <c r="M134" s="89">
        <v>2050</v>
      </c>
      <c r="N134" s="89">
        <v>2050</v>
      </c>
    </row>
    <row r="135" spans="4:14" s="89" customFormat="1" x14ac:dyDescent="0.25">
      <c r="D135" s="25"/>
      <c r="E135" s="25"/>
      <c r="I135" s="3" t="s">
        <v>1027</v>
      </c>
      <c r="J135" s="89" t="s">
        <v>1031</v>
      </c>
      <c r="M135" s="89">
        <v>920</v>
      </c>
      <c r="N135" s="89">
        <v>920</v>
      </c>
    </row>
    <row r="136" spans="4:14" s="89" customFormat="1" x14ac:dyDescent="0.25">
      <c r="D136" s="25"/>
      <c r="E136" s="25"/>
      <c r="I136" s="3" t="s">
        <v>1027</v>
      </c>
      <c r="J136" s="89" t="s">
        <v>1031</v>
      </c>
      <c r="K136" s="89">
        <v>67</v>
      </c>
      <c r="N136" s="89">
        <v>67</v>
      </c>
    </row>
    <row r="137" spans="4:14" s="89" customFormat="1" x14ac:dyDescent="0.25">
      <c r="I137" s="3" t="s">
        <v>1027</v>
      </c>
      <c r="J137" s="89" t="s">
        <v>1031</v>
      </c>
      <c r="K137" s="89">
        <v>76</v>
      </c>
      <c r="N137" s="89">
        <v>76</v>
      </c>
    </row>
    <row r="138" spans="4:14" s="89" customFormat="1" x14ac:dyDescent="0.25">
      <c r="I138" s="3" t="s">
        <v>1027</v>
      </c>
      <c r="J138" s="89" t="s">
        <v>1031</v>
      </c>
      <c r="K138" s="89">
        <v>102</v>
      </c>
      <c r="N138" s="89">
        <v>102</v>
      </c>
    </row>
    <row r="139" spans="4:14" s="89" customFormat="1" x14ac:dyDescent="0.25">
      <c r="I139" s="3" t="s">
        <v>1027</v>
      </c>
      <c r="J139" s="89" t="s">
        <v>1031</v>
      </c>
      <c r="K139" s="89">
        <v>1.86</v>
      </c>
      <c r="L139" s="89">
        <v>17.2</v>
      </c>
      <c r="M139" s="89">
        <v>170.22000000000003</v>
      </c>
      <c r="N139" s="89">
        <v>189.28000000000003</v>
      </c>
    </row>
    <row r="140" spans="4:14" s="89" customFormat="1" x14ac:dyDescent="0.25">
      <c r="I140" s="3" t="s">
        <v>1027</v>
      </c>
      <c r="J140" s="89" t="s">
        <v>1031</v>
      </c>
      <c r="K140" s="89">
        <v>2.3600000000000003</v>
      </c>
      <c r="L140" s="89">
        <v>12.709999999999999</v>
      </c>
      <c r="M140" s="89">
        <v>15.879999999999999</v>
      </c>
      <c r="N140" s="89">
        <v>30.95</v>
      </c>
    </row>
    <row r="141" spans="4:14" s="89" customFormat="1" x14ac:dyDescent="0.25">
      <c r="I141" s="3" t="s">
        <v>1027</v>
      </c>
      <c r="J141" s="89" t="s">
        <v>1031</v>
      </c>
      <c r="K141" s="89">
        <v>1.8290000000000002</v>
      </c>
      <c r="L141" s="89">
        <v>8.9179999999999993</v>
      </c>
      <c r="M141" s="89">
        <v>16.420000000000002</v>
      </c>
      <c r="N141" s="89">
        <v>27.167000000000002</v>
      </c>
    </row>
    <row r="142" spans="4:14" s="89" customFormat="1" ht="15" customHeight="1" x14ac:dyDescent="0.25">
      <c r="I142" s="3" t="s">
        <v>1027</v>
      </c>
      <c r="J142" s="89" t="s">
        <v>1031</v>
      </c>
      <c r="K142" s="89">
        <v>6.62</v>
      </c>
      <c r="L142" s="89">
        <v>10.666</v>
      </c>
      <c r="M142" s="89">
        <v>12.819999999999999</v>
      </c>
      <c r="N142" s="89">
        <v>30.106000000000002</v>
      </c>
    </row>
    <row r="143" spans="4:14" s="89" customFormat="1" x14ac:dyDescent="0.25">
      <c r="I143" s="3" t="s">
        <v>1027</v>
      </c>
      <c r="J143" s="89" t="s">
        <v>1031</v>
      </c>
      <c r="K143" s="89">
        <v>6.9099999999999993</v>
      </c>
      <c r="L143" s="89">
        <v>9.2629999999999999</v>
      </c>
      <c r="M143" s="89">
        <v>7.62</v>
      </c>
      <c r="N143" s="89">
        <v>23.792999999999999</v>
      </c>
    </row>
    <row r="144" spans="4:14" s="89" customFormat="1" x14ac:dyDescent="0.25">
      <c r="I144" s="3" t="s">
        <v>1027</v>
      </c>
      <c r="J144" s="89" t="s">
        <v>1031</v>
      </c>
      <c r="K144" s="89">
        <v>4.18</v>
      </c>
      <c r="L144" s="89">
        <v>13.77</v>
      </c>
      <c r="M144" s="89">
        <v>71.150000000000006</v>
      </c>
      <c r="N144" s="89">
        <v>89.100000000000009</v>
      </c>
    </row>
    <row r="145" spans="1:14" s="89" customFormat="1" x14ac:dyDescent="0.25">
      <c r="I145" s="3" t="s">
        <v>1027</v>
      </c>
      <c r="J145" s="89" t="s">
        <v>1031</v>
      </c>
      <c r="K145" s="89">
        <v>2.327</v>
      </c>
      <c r="L145" s="89">
        <v>6.367</v>
      </c>
      <c r="M145" s="89">
        <v>16.95</v>
      </c>
      <c r="N145" s="89">
        <v>25.643999999999998</v>
      </c>
    </row>
    <row r="146" spans="1:14" s="89" customFormat="1" x14ac:dyDescent="0.25">
      <c r="I146" s="3" t="s">
        <v>1027</v>
      </c>
      <c r="J146" s="89" t="s">
        <v>1031</v>
      </c>
      <c r="K146" s="89">
        <v>2.7309999999999999</v>
      </c>
      <c r="L146" s="89">
        <v>19.895</v>
      </c>
      <c r="M146" s="89">
        <v>34.03</v>
      </c>
      <c r="N146" s="89">
        <v>56.655999999999999</v>
      </c>
    </row>
    <row r="147" spans="1:14" s="89" customFormat="1" x14ac:dyDescent="0.25">
      <c r="I147" s="3" t="s">
        <v>1027</v>
      </c>
      <c r="J147" s="89" t="s">
        <v>1031</v>
      </c>
      <c r="K147" s="89">
        <v>6.89</v>
      </c>
      <c r="L147" s="89">
        <v>20.035</v>
      </c>
      <c r="M147" s="89">
        <v>68.100000000000009</v>
      </c>
      <c r="N147" s="89">
        <v>95.025000000000006</v>
      </c>
    </row>
    <row r="148" spans="1:14" s="89" customFormat="1" ht="15" customHeight="1" x14ac:dyDescent="0.25">
      <c r="I148" s="3" t="s">
        <v>1027</v>
      </c>
      <c r="J148" s="89" t="s">
        <v>1031</v>
      </c>
      <c r="K148" s="89">
        <v>2.3600000000000003</v>
      </c>
      <c r="L148" s="89">
        <v>19.167999999999999</v>
      </c>
      <c r="M148" s="89">
        <v>38.35</v>
      </c>
      <c r="N148" s="89">
        <v>59.878</v>
      </c>
    </row>
    <row r="149" spans="1:14" s="89" customFormat="1" x14ac:dyDescent="0.25">
      <c r="I149" s="3" t="s">
        <v>1027</v>
      </c>
      <c r="J149" s="89" t="s">
        <v>1031</v>
      </c>
      <c r="K149" s="89">
        <v>4.9700000000000006</v>
      </c>
      <c r="L149" s="89">
        <v>34.380000000000003</v>
      </c>
      <c r="M149" s="89">
        <v>251.2</v>
      </c>
      <c r="N149" s="89">
        <v>290.55</v>
      </c>
    </row>
    <row r="150" spans="1:14" s="89" customFormat="1" x14ac:dyDescent="0.25">
      <c r="I150" s="3" t="s">
        <v>1027</v>
      </c>
      <c r="J150" s="89" t="s">
        <v>1031</v>
      </c>
      <c r="K150" s="89">
        <v>9.7999999999999989</v>
      </c>
      <c r="L150" s="89">
        <v>23.490000000000002</v>
      </c>
      <c r="M150" s="89">
        <v>86.2</v>
      </c>
      <c r="N150" s="89">
        <v>119.49000000000001</v>
      </c>
    </row>
    <row r="151" spans="1:14" s="89" customFormat="1" x14ac:dyDescent="0.25">
      <c r="I151" s="3" t="s">
        <v>1027</v>
      </c>
      <c r="J151" s="89" t="s">
        <v>1031</v>
      </c>
      <c r="K151" s="89">
        <v>6.42</v>
      </c>
      <c r="L151" s="89">
        <v>45.92</v>
      </c>
      <c r="M151" s="89">
        <v>77.349999999999994</v>
      </c>
      <c r="N151" s="89">
        <v>129.69</v>
      </c>
    </row>
    <row r="152" spans="1:14" s="89" customFormat="1" x14ac:dyDescent="0.25">
      <c r="I152" s="3" t="s">
        <v>1027</v>
      </c>
      <c r="J152" s="89" t="s">
        <v>1031</v>
      </c>
      <c r="K152" s="89">
        <v>0</v>
      </c>
      <c r="L152" s="89">
        <v>0.05</v>
      </c>
      <c r="M152" s="89">
        <v>0.20199999999999999</v>
      </c>
      <c r="N152" s="89">
        <v>0.252</v>
      </c>
    </row>
    <row r="153" spans="1:14" x14ac:dyDescent="0.25">
      <c r="A153" s="89"/>
      <c r="B153" s="89"/>
      <c r="C153" s="89"/>
      <c r="D153" s="89"/>
      <c r="E153" s="89"/>
      <c r="F153" s="89"/>
      <c r="G153" s="89"/>
      <c r="I153" s="3" t="s">
        <v>1027</v>
      </c>
      <c r="J153" s="3" t="s">
        <v>1031</v>
      </c>
      <c r="K153" s="3">
        <v>0.41600000000000004</v>
      </c>
      <c r="L153" s="3">
        <v>1.1359999999999999</v>
      </c>
      <c r="M153" s="3">
        <v>1.7449999999999999</v>
      </c>
      <c r="N153" s="3">
        <v>3.2969999999999997</v>
      </c>
    </row>
    <row r="154" spans="1:14" s="89" customFormat="1" x14ac:dyDescent="0.25">
      <c r="I154" s="3" t="s">
        <v>1027</v>
      </c>
      <c r="J154" s="89" t="s">
        <v>1031</v>
      </c>
      <c r="K154" s="89">
        <v>2.4E-2</v>
      </c>
      <c r="L154" s="89">
        <v>0.36200000000000004</v>
      </c>
      <c r="M154" s="89">
        <v>0.26400000000000001</v>
      </c>
      <c r="N154" s="89">
        <v>0.65000000000000013</v>
      </c>
    </row>
    <row r="155" spans="1:14" s="89" customFormat="1" x14ac:dyDescent="0.25">
      <c r="A155" s="86"/>
      <c r="B155" s="86"/>
      <c r="C155" s="86"/>
      <c r="I155" s="3" t="s">
        <v>1027</v>
      </c>
      <c r="J155" s="89" t="s">
        <v>1031</v>
      </c>
      <c r="K155" s="89">
        <v>0.06</v>
      </c>
      <c r="L155" s="89" t="s">
        <v>44</v>
      </c>
      <c r="M155" s="89">
        <v>2.34</v>
      </c>
      <c r="N155" s="89">
        <v>2.4</v>
      </c>
    </row>
    <row r="156" spans="1:14" x14ac:dyDescent="0.25">
      <c r="I156" s="3" t="s">
        <v>1027</v>
      </c>
      <c r="J156" s="3" t="s">
        <v>1031</v>
      </c>
      <c r="K156" s="3">
        <v>3.5000000000000003E-2</v>
      </c>
      <c r="L156" s="3">
        <v>1.2E-2</v>
      </c>
      <c r="M156" s="3">
        <v>0.498</v>
      </c>
      <c r="N156" s="3">
        <v>0.54500000000000004</v>
      </c>
    </row>
    <row r="157" spans="1:14" x14ac:dyDescent="0.25">
      <c r="I157" s="3" t="s">
        <v>1027</v>
      </c>
      <c r="J157" s="3" t="s">
        <v>1031</v>
      </c>
      <c r="K157" s="3" t="s">
        <v>4</v>
      </c>
      <c r="L157" s="3">
        <v>1.2870000000000001</v>
      </c>
      <c r="M157" s="3">
        <v>0.52</v>
      </c>
      <c r="N157" s="3">
        <v>1.8070000000000002</v>
      </c>
    </row>
    <row r="158" spans="1:14" x14ac:dyDescent="0.25">
      <c r="I158" s="3" t="s">
        <v>1027</v>
      </c>
      <c r="J158" s="3" t="s">
        <v>1031</v>
      </c>
      <c r="K158" s="3">
        <v>0.126</v>
      </c>
      <c r="L158" s="3">
        <v>0.60299999999999998</v>
      </c>
      <c r="M158" s="3">
        <v>0.89500000000000002</v>
      </c>
      <c r="N158" s="3">
        <v>1.6240000000000001</v>
      </c>
    </row>
    <row r="159" spans="1:14" x14ac:dyDescent="0.25">
      <c r="I159" s="3" t="s">
        <v>1027</v>
      </c>
      <c r="J159" s="3" t="s">
        <v>1031</v>
      </c>
      <c r="K159" s="3">
        <v>2.3E-2</v>
      </c>
      <c r="L159" s="3">
        <v>1.08</v>
      </c>
      <c r="M159" s="3">
        <v>2.5</v>
      </c>
      <c r="N159" s="3">
        <v>3.6029999999999998</v>
      </c>
    </row>
    <row r="160" spans="1:14" x14ac:dyDescent="0.25">
      <c r="I160" s="3" t="s">
        <v>1027</v>
      </c>
      <c r="J160" s="3" t="s">
        <v>1031</v>
      </c>
      <c r="K160" s="3"/>
      <c r="L160" s="3"/>
      <c r="M160" s="3">
        <v>0.27</v>
      </c>
      <c r="N160" s="3">
        <v>0.27</v>
      </c>
    </row>
    <row r="161" spans="9:14" x14ac:dyDescent="0.25">
      <c r="I161" s="3" t="s">
        <v>1027</v>
      </c>
      <c r="J161" s="3" t="s">
        <v>1031</v>
      </c>
      <c r="K161" s="3"/>
      <c r="L161" s="3"/>
      <c r="M161" s="3">
        <v>1.51</v>
      </c>
      <c r="N161" s="3">
        <v>1.51</v>
      </c>
    </row>
    <row r="162" spans="9:14" x14ac:dyDescent="0.25">
      <c r="I162" s="3" t="s">
        <v>1027</v>
      </c>
      <c r="J162" s="3" t="s">
        <v>1031</v>
      </c>
      <c r="K162" s="3"/>
      <c r="L162" s="3"/>
      <c r="M162" s="3"/>
      <c r="N162" s="3"/>
    </row>
    <row r="163" spans="9:14" x14ac:dyDescent="0.25">
      <c r="I163" s="3" t="s">
        <v>1027</v>
      </c>
      <c r="J163" s="3" t="s">
        <v>1031</v>
      </c>
      <c r="K163" s="3"/>
      <c r="L163" s="3"/>
      <c r="M163" s="3">
        <v>10.8</v>
      </c>
      <c r="N163" s="3">
        <v>10.8</v>
      </c>
    </row>
    <row r="164" spans="9:14" x14ac:dyDescent="0.25">
      <c r="I164" s="3" t="s">
        <v>1027</v>
      </c>
      <c r="J164" s="3" t="s">
        <v>1031</v>
      </c>
      <c r="K164" s="3">
        <v>16.904</v>
      </c>
      <c r="L164" s="3"/>
      <c r="M164" s="3"/>
      <c r="N164" s="3">
        <v>16.904</v>
      </c>
    </row>
    <row r="165" spans="9:14" x14ac:dyDescent="0.25">
      <c r="I165" s="3" t="s">
        <v>1027</v>
      </c>
      <c r="J165" s="3" t="s">
        <v>1031</v>
      </c>
      <c r="K165" s="3">
        <v>53.085999999999999</v>
      </c>
      <c r="L165" s="3">
        <v>6.9000000000000006E-2</v>
      </c>
      <c r="M165" s="3">
        <v>6.1999999999999998E-3</v>
      </c>
      <c r="N165" s="3">
        <v>53.161200000000001</v>
      </c>
    </row>
    <row r="166" spans="9:14" x14ac:dyDescent="0.25">
      <c r="I166" s="3" t="s">
        <v>1027</v>
      </c>
      <c r="J166" s="3" t="s">
        <v>1031</v>
      </c>
      <c r="K166" s="3">
        <v>70.138999999999996</v>
      </c>
      <c r="L166" s="3">
        <v>3.0950000000000002</v>
      </c>
      <c r="M166" s="3">
        <v>13.62</v>
      </c>
      <c r="N166" s="3">
        <v>86.853999999999999</v>
      </c>
    </row>
    <row r="167" spans="9:14" x14ac:dyDescent="0.25">
      <c r="I167" s="3" t="s">
        <v>1027</v>
      </c>
      <c r="J167" s="3" t="s">
        <v>1031</v>
      </c>
      <c r="K167" s="3">
        <v>0.13869999999999999</v>
      </c>
      <c r="L167" s="3">
        <v>1.4999999999999999E-2</v>
      </c>
      <c r="M167" s="3">
        <v>6.3E-3</v>
      </c>
      <c r="N167" s="3">
        <v>0.16</v>
      </c>
    </row>
    <row r="168" spans="9:14" x14ac:dyDescent="0.25">
      <c r="I168" s="3" t="s">
        <v>1027</v>
      </c>
      <c r="J168" s="3" t="s">
        <v>1031</v>
      </c>
      <c r="K168" s="3">
        <v>0.4924</v>
      </c>
      <c r="L168" s="3">
        <v>0.1865</v>
      </c>
      <c r="M168" s="3">
        <v>0.1</v>
      </c>
      <c r="N168" s="3">
        <v>0.77890000000000004</v>
      </c>
    </row>
    <row r="169" spans="9:14" x14ac:dyDescent="0.25">
      <c r="I169" s="3" t="s">
        <v>1027</v>
      </c>
      <c r="J169" s="3" t="s">
        <v>1031</v>
      </c>
      <c r="K169" s="3">
        <v>0.1598</v>
      </c>
      <c r="L169" s="3">
        <v>3.3600000000000005E-2</v>
      </c>
      <c r="M169" s="3">
        <v>0.49500000000000005</v>
      </c>
      <c r="N169" s="3">
        <v>0.68840000000000012</v>
      </c>
    </row>
    <row r="170" spans="9:14" x14ac:dyDescent="0.25">
      <c r="I170" s="3" t="s">
        <v>1027</v>
      </c>
      <c r="J170" s="3" t="s">
        <v>1031</v>
      </c>
      <c r="K170" s="3">
        <v>4.0019999999999998</v>
      </c>
      <c r="L170" s="3">
        <v>0.2364</v>
      </c>
      <c r="M170" s="3">
        <v>0.2742</v>
      </c>
      <c r="N170" s="3">
        <v>4.5125999999999991</v>
      </c>
    </row>
    <row r="171" spans="9:14" x14ac:dyDescent="0.25">
      <c r="I171" s="3" t="s">
        <v>1027</v>
      </c>
      <c r="J171" s="3" t="s">
        <v>1031</v>
      </c>
      <c r="K171" s="3">
        <v>0.85399999999999998</v>
      </c>
      <c r="L171" s="3">
        <v>0.37480000000000008</v>
      </c>
      <c r="M171" s="3">
        <v>1.1659999999999999</v>
      </c>
      <c r="N171" s="3">
        <v>2.3948</v>
      </c>
    </row>
    <row r="172" spans="9:14" x14ac:dyDescent="0.25">
      <c r="I172" s="3" t="s">
        <v>1027</v>
      </c>
      <c r="J172" s="3" t="s">
        <v>1031</v>
      </c>
      <c r="K172" s="3">
        <v>14.590000000000002</v>
      </c>
      <c r="L172" s="3">
        <v>1.5303</v>
      </c>
      <c r="M172" s="3">
        <v>21.61</v>
      </c>
      <c r="N172" s="3">
        <v>37.7303</v>
      </c>
    </row>
    <row r="173" spans="9:14" x14ac:dyDescent="0.25">
      <c r="I173" s="3" t="s">
        <v>1027</v>
      </c>
      <c r="J173" s="3" t="s">
        <v>1031</v>
      </c>
      <c r="K173" s="3">
        <v>0.91400000000000003</v>
      </c>
      <c r="L173" s="3">
        <v>0.3891</v>
      </c>
      <c r="M173" s="3">
        <v>1.452</v>
      </c>
      <c r="N173" s="3">
        <v>2.7551000000000001</v>
      </c>
    </row>
    <row r="174" spans="9:14" x14ac:dyDescent="0.25">
      <c r="I174" s="3" t="s">
        <v>1027</v>
      </c>
      <c r="J174" s="3" t="s">
        <v>1031</v>
      </c>
      <c r="K174" s="3">
        <v>8.7140000000000004</v>
      </c>
      <c r="L174" s="3">
        <v>1.2309999999999999</v>
      </c>
      <c r="M174" s="3">
        <v>1.6079999999999999</v>
      </c>
      <c r="N174" s="3">
        <v>11.553000000000001</v>
      </c>
    </row>
    <row r="175" spans="9:14" x14ac:dyDescent="0.25">
      <c r="I175" s="3" t="s">
        <v>1027</v>
      </c>
      <c r="J175" s="3" t="s">
        <v>1031</v>
      </c>
      <c r="K175" s="3">
        <v>3.31</v>
      </c>
      <c r="L175" s="3">
        <v>1.0749</v>
      </c>
      <c r="M175" s="3">
        <v>3.8369999999999997</v>
      </c>
      <c r="N175" s="3">
        <v>8.2218999999999998</v>
      </c>
    </row>
    <row r="176" spans="9:14" x14ac:dyDescent="0.25">
      <c r="I176" s="3" t="s">
        <v>1027</v>
      </c>
      <c r="J176" s="3" t="s">
        <v>1031</v>
      </c>
      <c r="K176" s="3">
        <v>5.57</v>
      </c>
      <c r="L176" s="3">
        <v>16.195300000000003</v>
      </c>
      <c r="M176" s="3">
        <v>78.080000000000013</v>
      </c>
      <c r="N176" s="3">
        <v>99.845300000000009</v>
      </c>
    </row>
    <row r="177" spans="1:14" x14ac:dyDescent="0.25">
      <c r="I177" s="3" t="s">
        <v>1027</v>
      </c>
      <c r="J177" s="3" t="s">
        <v>1031</v>
      </c>
      <c r="K177" s="3">
        <v>13.55</v>
      </c>
      <c r="L177" s="3">
        <v>2.6414999999999997</v>
      </c>
      <c r="M177" s="3">
        <v>22.599999999999998</v>
      </c>
      <c r="N177" s="3">
        <v>38.791499999999999</v>
      </c>
    </row>
    <row r="178" spans="1:14" x14ac:dyDescent="0.25">
      <c r="I178" s="3" t="s">
        <v>1027</v>
      </c>
      <c r="J178" s="3" t="s">
        <v>1031</v>
      </c>
      <c r="K178" s="3">
        <v>6.2100000000000009</v>
      </c>
      <c r="L178" s="3">
        <v>9.9808000000000003</v>
      </c>
      <c r="M178" s="3">
        <v>2.3919999999999999</v>
      </c>
      <c r="N178" s="3">
        <v>18.582800000000002</v>
      </c>
    </row>
    <row r="179" spans="1:14" s="89" customFormat="1" ht="15" customHeight="1" x14ac:dyDescent="0.25">
      <c r="A179" s="86"/>
      <c r="B179" s="86"/>
      <c r="C179" s="86"/>
      <c r="I179" s="3" t="s">
        <v>1027</v>
      </c>
      <c r="J179" s="197" t="s">
        <v>1031</v>
      </c>
      <c r="K179" s="4">
        <v>2.6110000000000002</v>
      </c>
      <c r="L179" s="86">
        <v>2.3499999999999996</v>
      </c>
      <c r="M179" s="86">
        <v>2.6740000000000004</v>
      </c>
      <c r="N179" s="86">
        <v>7.6350000000000007</v>
      </c>
    </row>
    <row r="180" spans="1:14" x14ac:dyDescent="0.25">
      <c r="I180" s="3" t="s">
        <v>1027</v>
      </c>
      <c r="J180" s="1" t="s">
        <v>1031</v>
      </c>
      <c r="K180" s="17">
        <v>3.0819999999999999</v>
      </c>
      <c r="L180" s="1">
        <v>7.0791000000000004</v>
      </c>
      <c r="M180" s="1">
        <v>10.540000000000001</v>
      </c>
      <c r="N180" s="1">
        <v>20.701100000000004</v>
      </c>
    </row>
    <row r="181" spans="1:14" s="89" customFormat="1" x14ac:dyDescent="0.25">
      <c r="A181" s="86"/>
      <c r="B181" s="86"/>
      <c r="C181" s="86"/>
      <c r="I181" s="3" t="s">
        <v>1027</v>
      </c>
      <c r="J181" s="197" t="s">
        <v>1031</v>
      </c>
      <c r="K181" s="4">
        <v>0.91799999999999993</v>
      </c>
      <c r="L181" s="86">
        <v>0.13250000000000001</v>
      </c>
      <c r="M181" s="86">
        <v>4.0300000000000002E-2</v>
      </c>
      <c r="N181" s="86">
        <v>1.0908</v>
      </c>
    </row>
    <row r="182" spans="1:14" s="89" customFormat="1" x14ac:dyDescent="0.25">
      <c r="A182" s="86"/>
      <c r="B182" s="86"/>
      <c r="C182" s="86"/>
      <c r="I182" s="3" t="s">
        <v>1027</v>
      </c>
      <c r="J182" s="197" t="s">
        <v>1031</v>
      </c>
      <c r="K182" s="4">
        <v>0.73899999999999988</v>
      </c>
      <c r="L182" s="86">
        <v>0.1159</v>
      </c>
      <c r="M182" s="86">
        <v>2.8799999999999999E-2</v>
      </c>
      <c r="N182" s="86">
        <v>0.88369999999999993</v>
      </c>
    </row>
    <row r="183" spans="1:14" s="89" customFormat="1" x14ac:dyDescent="0.25">
      <c r="A183" s="86"/>
      <c r="B183" s="86"/>
      <c r="C183" s="86"/>
      <c r="I183" s="3" t="s">
        <v>1027</v>
      </c>
      <c r="J183" s="197" t="s">
        <v>1031</v>
      </c>
      <c r="K183" s="4">
        <v>0.66600000000000004</v>
      </c>
      <c r="L183" s="86">
        <v>9.7299999999999998E-2</v>
      </c>
      <c r="M183" s="86">
        <v>2.9399999999999999E-2</v>
      </c>
      <c r="N183" s="86">
        <v>0.79270000000000007</v>
      </c>
    </row>
    <row r="184" spans="1:14" s="89" customFormat="1" x14ac:dyDescent="0.25">
      <c r="A184" s="86"/>
      <c r="B184" s="86"/>
      <c r="C184" s="86"/>
      <c r="I184" s="3" t="s">
        <v>1027</v>
      </c>
      <c r="J184" s="197" t="s">
        <v>1031</v>
      </c>
      <c r="K184" s="4">
        <v>3.2099999999999997E-2</v>
      </c>
      <c r="L184" s="86">
        <v>3.5199999999999995E-2</v>
      </c>
      <c r="M184" s="86">
        <v>0.01</v>
      </c>
      <c r="N184" s="86">
        <v>7.7299999999999994E-2</v>
      </c>
    </row>
    <row r="185" spans="1:14" s="89" customFormat="1" x14ac:dyDescent="0.25">
      <c r="A185" s="86"/>
      <c r="B185" s="86"/>
      <c r="C185" s="86"/>
      <c r="I185" s="3" t="s">
        <v>1027</v>
      </c>
      <c r="J185" s="197" t="s">
        <v>1031</v>
      </c>
      <c r="K185" s="4">
        <v>0.66110000000000002</v>
      </c>
      <c r="L185" s="86">
        <v>0.13600000000000001</v>
      </c>
      <c r="M185" s="86">
        <v>0.24930000000000002</v>
      </c>
      <c r="N185" s="86">
        <v>1.0464</v>
      </c>
    </row>
    <row r="186" spans="1:14" s="89" customFormat="1" x14ac:dyDescent="0.25">
      <c r="A186" s="86"/>
      <c r="B186" s="86"/>
      <c r="C186" s="86"/>
      <c r="I186" s="3" t="s">
        <v>1027</v>
      </c>
      <c r="J186" s="197" t="s">
        <v>1031</v>
      </c>
      <c r="K186" s="4">
        <v>3.2899999999999999E-2</v>
      </c>
      <c r="L186" s="86"/>
      <c r="M186" s="86">
        <v>3.1E-2</v>
      </c>
      <c r="N186" s="86">
        <v>6.3899999999999998E-2</v>
      </c>
    </row>
    <row r="187" spans="1:14" s="89" customFormat="1" x14ac:dyDescent="0.25">
      <c r="A187" s="86"/>
      <c r="B187" s="86"/>
      <c r="C187" s="86"/>
      <c r="I187" s="3" t="s">
        <v>1027</v>
      </c>
      <c r="J187" s="197" t="s">
        <v>1031</v>
      </c>
      <c r="K187" s="4">
        <v>0.24299999999999999</v>
      </c>
      <c r="L187" s="86">
        <v>1.2000000000000002</v>
      </c>
      <c r="M187" s="86">
        <v>0.51100000000000001</v>
      </c>
      <c r="N187" s="86">
        <v>1.9540000000000002</v>
      </c>
    </row>
    <row r="188" spans="1:14" s="89" customFormat="1" x14ac:dyDescent="0.25">
      <c r="A188" s="86"/>
      <c r="B188" s="86"/>
      <c r="C188" s="86"/>
      <c r="I188" s="3" t="s">
        <v>1027</v>
      </c>
      <c r="J188" s="197" t="s">
        <v>1031</v>
      </c>
      <c r="K188" s="4">
        <v>0.24299999999999999</v>
      </c>
      <c r="L188" s="86">
        <v>1.2000000000000002</v>
      </c>
      <c r="M188" s="86">
        <v>0.51100000000000001</v>
      </c>
      <c r="N188" s="86">
        <v>1.9540000000000002</v>
      </c>
    </row>
    <row r="189" spans="1:14" s="89" customFormat="1" x14ac:dyDescent="0.25">
      <c r="I189" s="3" t="s">
        <v>1027</v>
      </c>
      <c r="J189" s="197" t="s">
        <v>1031</v>
      </c>
      <c r="K189" s="17">
        <v>0.24299999999999999</v>
      </c>
      <c r="L189" s="197">
        <v>1.2</v>
      </c>
      <c r="M189" s="197">
        <v>0.51100000000000001</v>
      </c>
      <c r="N189" s="197">
        <v>1.954</v>
      </c>
    </row>
    <row r="190" spans="1:14" s="89" customFormat="1" x14ac:dyDescent="0.25">
      <c r="I190" s="3" t="s">
        <v>1027</v>
      </c>
      <c r="J190" s="197" t="s">
        <v>1031</v>
      </c>
      <c r="K190" s="17">
        <v>0.24299999999999999</v>
      </c>
      <c r="L190" s="197">
        <v>1.2</v>
      </c>
      <c r="M190" s="197">
        <v>0.51100000000000001</v>
      </c>
      <c r="N190" s="197">
        <v>1.954</v>
      </c>
    </row>
    <row r="191" spans="1:14" s="89" customFormat="1" x14ac:dyDescent="0.25">
      <c r="I191" s="3" t="s">
        <v>1027</v>
      </c>
      <c r="J191" s="197" t="s">
        <v>1031</v>
      </c>
      <c r="K191" s="17">
        <v>0.24299999999999999</v>
      </c>
      <c r="L191" s="197">
        <v>1.2</v>
      </c>
      <c r="M191" s="197">
        <v>0.51100000000000001</v>
      </c>
      <c r="N191" s="197">
        <v>1.954</v>
      </c>
    </row>
    <row r="192" spans="1:14" s="89" customFormat="1" x14ac:dyDescent="0.25">
      <c r="I192" s="3" t="s">
        <v>1027</v>
      </c>
      <c r="J192" s="197" t="s">
        <v>1031</v>
      </c>
      <c r="K192" s="17">
        <v>0.24299999999999999</v>
      </c>
      <c r="L192" s="197">
        <v>1.2</v>
      </c>
      <c r="M192" s="197">
        <v>0.51100000000000001</v>
      </c>
      <c r="N192" s="197">
        <v>1.954</v>
      </c>
    </row>
    <row r="193" spans="9:14" s="89" customFormat="1" x14ac:dyDescent="0.25">
      <c r="I193" s="3" t="s">
        <v>1027</v>
      </c>
      <c r="J193" s="197" t="s">
        <v>1031</v>
      </c>
      <c r="K193" s="17">
        <v>0.24299999999999999</v>
      </c>
      <c r="L193" s="197">
        <v>1.2</v>
      </c>
      <c r="M193" s="197">
        <v>0.51100000000000001</v>
      </c>
      <c r="N193" s="197">
        <v>1.954</v>
      </c>
    </row>
    <row r="194" spans="9:14" s="89" customFormat="1" x14ac:dyDescent="0.25">
      <c r="I194" s="3" t="s">
        <v>1027</v>
      </c>
      <c r="J194" s="197" t="s">
        <v>1031</v>
      </c>
      <c r="K194" s="17">
        <v>0.24299999999999999</v>
      </c>
      <c r="L194" s="197">
        <v>1.2</v>
      </c>
      <c r="M194" s="197">
        <v>0.51100000000000001</v>
      </c>
      <c r="N194" s="197">
        <v>1.954</v>
      </c>
    </row>
    <row r="195" spans="9:14" s="89" customFormat="1" x14ac:dyDescent="0.25">
      <c r="I195" s="3" t="s">
        <v>1027</v>
      </c>
      <c r="J195" s="197" t="s">
        <v>1031</v>
      </c>
      <c r="K195" s="17">
        <v>0.24299999999999999</v>
      </c>
      <c r="L195" s="197">
        <v>1.2</v>
      </c>
      <c r="M195" s="197">
        <v>0.51100000000000001</v>
      </c>
      <c r="N195" s="197">
        <v>1.954</v>
      </c>
    </row>
    <row r="196" spans="9:14" s="89" customFormat="1" x14ac:dyDescent="0.25">
      <c r="I196" s="3" t="s">
        <v>1027</v>
      </c>
      <c r="J196" s="197" t="s">
        <v>1022</v>
      </c>
      <c r="K196" s="17">
        <v>64</v>
      </c>
      <c r="L196" s="197">
        <v>77</v>
      </c>
      <c r="M196" s="197">
        <v>107</v>
      </c>
      <c r="N196" s="197">
        <v>116</v>
      </c>
    </row>
    <row r="197" spans="9:14" s="89" customFormat="1" x14ac:dyDescent="0.25">
      <c r="I197" s="3" t="s">
        <v>1027</v>
      </c>
      <c r="J197" s="197" t="s">
        <v>1023</v>
      </c>
      <c r="K197" s="17">
        <v>5</v>
      </c>
      <c r="L197" s="197">
        <v>7</v>
      </c>
      <c r="M197" s="197">
        <v>10</v>
      </c>
      <c r="N197" s="197">
        <v>14</v>
      </c>
    </row>
    <row r="198" spans="9:14" s="89" customFormat="1" x14ac:dyDescent="0.25">
      <c r="I198" s="3" t="s">
        <v>1027</v>
      </c>
      <c r="J198" s="3" t="s">
        <v>113</v>
      </c>
      <c r="K198" s="25">
        <f>AVERAGE(K72:K195)</f>
        <v>8.0420736250000093</v>
      </c>
      <c r="L198" s="25">
        <f t="shared" ref="L198:N198" si="4">AVERAGE(L72:L195)</f>
        <v>43.058041558441531</v>
      </c>
      <c r="M198" s="25">
        <f t="shared" si="4"/>
        <v>257.91471495327085</v>
      </c>
      <c r="N198" s="25">
        <f t="shared" si="4"/>
        <v>270.92272768965523</v>
      </c>
    </row>
    <row r="199" spans="9:14" s="89" customFormat="1" x14ac:dyDescent="0.25">
      <c r="I199" s="3" t="s">
        <v>1027</v>
      </c>
      <c r="J199" s="3" t="s">
        <v>1024</v>
      </c>
      <c r="K199" s="25">
        <f>MEDIAN(K72:K195)</f>
        <v>0.7024999999999999</v>
      </c>
      <c r="L199" s="25">
        <f t="shared" ref="L199:N199" si="5">MEDIAN(L72:L195)</f>
        <v>2.3499999999999996</v>
      </c>
      <c r="M199" s="25">
        <f t="shared" si="5"/>
        <v>4.8999999999999995</v>
      </c>
      <c r="N199" s="25">
        <f t="shared" si="5"/>
        <v>10.8</v>
      </c>
    </row>
    <row r="200" spans="9:14" s="89" customFormat="1" x14ac:dyDescent="0.25">
      <c r="I200" s="3" t="s">
        <v>1027</v>
      </c>
      <c r="J200" s="3" t="s">
        <v>1025</v>
      </c>
      <c r="K200" s="25">
        <f>MIN(K72:K195)</f>
        <v>0</v>
      </c>
      <c r="L200" s="25">
        <f t="shared" ref="L200:N200" si="6">MIN(L72:L195)</f>
        <v>1.2E-2</v>
      </c>
      <c r="M200" s="25">
        <f t="shared" si="6"/>
        <v>6.1999999999999998E-3</v>
      </c>
      <c r="N200" s="25">
        <f t="shared" si="6"/>
        <v>6.3899999999999998E-2</v>
      </c>
    </row>
    <row r="201" spans="9:14" s="89" customFormat="1" x14ac:dyDescent="0.25">
      <c r="I201" s="3" t="s">
        <v>1027</v>
      </c>
      <c r="J201" s="3" t="s">
        <v>1026</v>
      </c>
      <c r="K201" s="25">
        <f>MAX(K72:K195)</f>
        <v>102</v>
      </c>
      <c r="L201" s="25">
        <f t="shared" ref="L201:N201" si="7">MAX(L72:L195)</f>
        <v>830</v>
      </c>
      <c r="M201" s="25">
        <f t="shared" si="7"/>
        <v>6030</v>
      </c>
      <c r="N201" s="25">
        <f t="shared" si="7"/>
        <v>6030</v>
      </c>
    </row>
    <row r="202" spans="9:14" s="89" customFormat="1" ht="17.25" x14ac:dyDescent="0.25">
      <c r="I202" s="3" t="s">
        <v>1028</v>
      </c>
      <c r="J202" s="3" t="s">
        <v>1032</v>
      </c>
      <c r="K202" s="3">
        <v>2008.4</v>
      </c>
      <c r="L202" s="3">
        <v>7695.9</v>
      </c>
      <c r="M202" s="3">
        <v>595.9</v>
      </c>
      <c r="N202" s="3">
        <v>10300.200000000001</v>
      </c>
    </row>
    <row r="203" spans="9:14" s="89" customFormat="1" ht="17.25" x14ac:dyDescent="0.25">
      <c r="I203" s="3" t="s">
        <v>1028</v>
      </c>
      <c r="J203" s="3" t="s">
        <v>1032</v>
      </c>
      <c r="K203" s="3">
        <v>126.6</v>
      </c>
      <c r="L203" s="3">
        <v>1057</v>
      </c>
      <c r="M203" s="3">
        <v>156.5</v>
      </c>
      <c r="N203" s="3">
        <v>1340.1</v>
      </c>
    </row>
    <row r="204" spans="9:14" s="89" customFormat="1" ht="17.25" x14ac:dyDescent="0.25">
      <c r="I204" s="3" t="s">
        <v>1028</v>
      </c>
      <c r="J204" s="3" t="s">
        <v>207</v>
      </c>
      <c r="K204" s="3">
        <v>42.4</v>
      </c>
      <c r="L204" s="3">
        <v>782.8</v>
      </c>
      <c r="M204" s="3">
        <v>205.1</v>
      </c>
      <c r="N204" s="3">
        <v>1030.3</v>
      </c>
    </row>
    <row r="205" spans="9:14" s="89" customFormat="1" ht="17.25" x14ac:dyDescent="0.25">
      <c r="I205" s="3" t="s">
        <v>1028</v>
      </c>
      <c r="J205" s="3" t="s">
        <v>207</v>
      </c>
      <c r="K205" s="3">
        <v>54.7</v>
      </c>
      <c r="L205" s="3">
        <v>931</v>
      </c>
      <c r="M205" s="3">
        <v>136.5</v>
      </c>
      <c r="N205" s="3">
        <v>1122.2</v>
      </c>
    </row>
    <row r="206" spans="9:14" s="89" customFormat="1" ht="17.25" x14ac:dyDescent="0.25">
      <c r="I206" s="3" t="s">
        <v>1028</v>
      </c>
      <c r="J206" s="3" t="s">
        <v>207</v>
      </c>
      <c r="K206" s="3"/>
      <c r="L206" s="3"/>
      <c r="M206" s="3">
        <v>11.760000000000002</v>
      </c>
      <c r="N206" s="3">
        <v>11.760000000000002</v>
      </c>
    </row>
    <row r="207" spans="9:14" s="89" customFormat="1" ht="17.25" x14ac:dyDescent="0.25">
      <c r="I207" s="3" t="s">
        <v>1028</v>
      </c>
      <c r="J207" s="3" t="s">
        <v>207</v>
      </c>
      <c r="K207" s="3"/>
      <c r="L207" s="3"/>
      <c r="M207" s="3">
        <v>12.73</v>
      </c>
      <c r="N207" s="3">
        <v>12.73</v>
      </c>
    </row>
    <row r="208" spans="9:14" s="89" customFormat="1" ht="17.25" x14ac:dyDescent="0.25">
      <c r="I208" s="3" t="s">
        <v>1028</v>
      </c>
      <c r="J208" s="3" t="s">
        <v>207</v>
      </c>
      <c r="K208" s="3"/>
      <c r="L208" s="3"/>
      <c r="M208" s="3">
        <v>5.6400000000000006</v>
      </c>
      <c r="N208" s="3">
        <v>5.6400000000000006</v>
      </c>
    </row>
    <row r="209" spans="9:14" s="89" customFormat="1" ht="17.25" x14ac:dyDescent="0.25">
      <c r="I209" s="3" t="s">
        <v>1028</v>
      </c>
      <c r="J209" s="3" t="s">
        <v>207</v>
      </c>
      <c r="K209" s="3"/>
      <c r="L209" s="3"/>
      <c r="M209" s="3">
        <v>11.18</v>
      </c>
      <c r="N209" s="3">
        <v>11.18</v>
      </c>
    </row>
    <row r="210" spans="9:14" s="89" customFormat="1" ht="17.25" x14ac:dyDescent="0.25">
      <c r="I210" s="3" t="s">
        <v>1028</v>
      </c>
      <c r="J210" s="3" t="s">
        <v>207</v>
      </c>
      <c r="K210" s="3"/>
      <c r="L210" s="3"/>
      <c r="M210" s="3">
        <v>6.3599999999999994</v>
      </c>
      <c r="N210" s="3">
        <v>6.3599999999999994</v>
      </c>
    </row>
    <row r="211" spans="9:14" s="89" customFormat="1" ht="17.25" x14ac:dyDescent="0.25">
      <c r="I211" s="3" t="s">
        <v>1028</v>
      </c>
      <c r="J211" s="3" t="s">
        <v>207</v>
      </c>
      <c r="K211" s="3">
        <v>144</v>
      </c>
      <c r="L211" s="3">
        <v>1087.0999999999999</v>
      </c>
      <c r="M211" s="3">
        <v>261.3</v>
      </c>
      <c r="N211" s="3">
        <v>1492.3999999999999</v>
      </c>
    </row>
    <row r="212" spans="9:14" s="89" customFormat="1" ht="17.25" x14ac:dyDescent="0.25">
      <c r="I212" s="3" t="s">
        <v>1028</v>
      </c>
      <c r="J212" s="3" t="s">
        <v>207</v>
      </c>
      <c r="K212" s="3">
        <v>16.5</v>
      </c>
      <c r="L212" s="3">
        <v>546.4</v>
      </c>
      <c r="M212" s="3">
        <v>49.300000000000004</v>
      </c>
      <c r="N212" s="3">
        <v>612.20000000000005</v>
      </c>
    </row>
    <row r="213" spans="9:14" s="89" customFormat="1" ht="17.25" x14ac:dyDescent="0.25">
      <c r="I213" s="3" t="s">
        <v>1028</v>
      </c>
      <c r="J213" s="3" t="s">
        <v>207</v>
      </c>
      <c r="K213" s="3">
        <v>43.6</v>
      </c>
      <c r="L213" s="3">
        <v>1051.9000000000001</v>
      </c>
      <c r="M213" s="3">
        <v>77.899999999999991</v>
      </c>
      <c r="N213" s="3">
        <v>1173.4000000000001</v>
      </c>
    </row>
    <row r="214" spans="9:14" s="89" customFormat="1" ht="17.25" x14ac:dyDescent="0.25">
      <c r="I214" s="3" t="s">
        <v>1028</v>
      </c>
      <c r="J214" s="3" t="s">
        <v>207</v>
      </c>
      <c r="K214" s="3">
        <v>20.6</v>
      </c>
      <c r="L214" s="3">
        <v>158</v>
      </c>
      <c r="M214" s="3">
        <v>58.699999999999996</v>
      </c>
      <c r="N214" s="3">
        <v>237.3</v>
      </c>
    </row>
    <row r="215" spans="9:14" s="89" customFormat="1" ht="17.25" x14ac:dyDescent="0.25">
      <c r="I215" s="3" t="s">
        <v>1028</v>
      </c>
      <c r="J215" s="3" t="s">
        <v>207</v>
      </c>
      <c r="K215" s="3">
        <v>168.1</v>
      </c>
      <c r="L215" s="3">
        <v>809.69999999999993</v>
      </c>
      <c r="M215" s="3">
        <v>1532.3000000000002</v>
      </c>
      <c r="N215" s="3">
        <v>2510.1</v>
      </c>
    </row>
    <row r="216" spans="9:14" s="89" customFormat="1" ht="17.25" x14ac:dyDescent="0.25">
      <c r="I216" s="3" t="s">
        <v>1028</v>
      </c>
      <c r="J216" s="3" t="s">
        <v>207</v>
      </c>
      <c r="K216" s="3">
        <v>184.1</v>
      </c>
      <c r="L216" s="3">
        <v>1158.8</v>
      </c>
      <c r="M216" s="3">
        <v>622.70000000000005</v>
      </c>
      <c r="N216" s="3">
        <v>1965.6</v>
      </c>
    </row>
    <row r="217" spans="9:14" s="89" customFormat="1" ht="17.25" x14ac:dyDescent="0.25">
      <c r="I217" s="3" t="s">
        <v>1028</v>
      </c>
      <c r="J217" s="3" t="s">
        <v>207</v>
      </c>
      <c r="K217" s="3">
        <v>373.6</v>
      </c>
      <c r="L217" s="3">
        <v>2653.9</v>
      </c>
      <c r="M217" s="3">
        <v>639.19999999999993</v>
      </c>
      <c r="N217" s="3">
        <v>3666.7</v>
      </c>
    </row>
    <row r="218" spans="9:14" s="89" customFormat="1" ht="17.25" x14ac:dyDescent="0.25">
      <c r="I218" s="3" t="s">
        <v>1028</v>
      </c>
      <c r="J218" s="3" t="s">
        <v>207</v>
      </c>
      <c r="K218" s="3">
        <v>1011.8</v>
      </c>
      <c r="L218" s="3">
        <v>4141.2000000000007</v>
      </c>
      <c r="M218" s="3">
        <v>727.30000000000007</v>
      </c>
      <c r="N218" s="3">
        <v>5880.3000000000011</v>
      </c>
    </row>
    <row r="219" spans="9:14" s="89" customFormat="1" ht="17.25" x14ac:dyDescent="0.25">
      <c r="I219" s="3" t="s">
        <v>1028</v>
      </c>
      <c r="J219" s="3" t="s">
        <v>207</v>
      </c>
      <c r="K219" s="3">
        <v>428.2</v>
      </c>
      <c r="L219" s="3">
        <v>2109</v>
      </c>
      <c r="M219" s="3">
        <v>479.6</v>
      </c>
      <c r="N219" s="3">
        <v>3016.8</v>
      </c>
    </row>
    <row r="220" spans="9:14" s="89" customFormat="1" ht="17.25" x14ac:dyDescent="0.25">
      <c r="I220" s="3" t="s">
        <v>1028</v>
      </c>
      <c r="J220" s="3" t="s">
        <v>207</v>
      </c>
      <c r="K220" s="3">
        <v>1617.8</v>
      </c>
      <c r="L220" s="3">
        <v>6492.4</v>
      </c>
      <c r="M220" s="3">
        <v>1050.4000000000001</v>
      </c>
      <c r="N220" s="3">
        <v>9160.5999999999985</v>
      </c>
    </row>
    <row r="221" spans="9:14" s="89" customFormat="1" ht="17.25" x14ac:dyDescent="0.25">
      <c r="I221" s="3" t="s">
        <v>1028</v>
      </c>
      <c r="J221" s="3" t="s">
        <v>207</v>
      </c>
      <c r="K221" s="3">
        <v>474</v>
      </c>
      <c r="L221" s="3">
        <v>1948.1000000000001</v>
      </c>
      <c r="M221" s="3">
        <v>425</v>
      </c>
      <c r="N221" s="3">
        <v>2847.1000000000004</v>
      </c>
    </row>
    <row r="222" spans="9:14" s="89" customFormat="1" ht="17.25" x14ac:dyDescent="0.25">
      <c r="I222" s="3" t="s">
        <v>1028</v>
      </c>
      <c r="J222" s="3" t="s">
        <v>207</v>
      </c>
      <c r="K222" s="3"/>
      <c r="L222" s="3">
        <v>1057</v>
      </c>
      <c r="M222" s="3">
        <v>121.2</v>
      </c>
      <c r="N222" s="3">
        <v>1800</v>
      </c>
    </row>
    <row r="223" spans="9:14" s="89" customFormat="1" ht="17.25" x14ac:dyDescent="0.25">
      <c r="I223" s="3" t="s">
        <v>1028</v>
      </c>
      <c r="J223" s="3" t="s">
        <v>207</v>
      </c>
      <c r="K223" s="3"/>
      <c r="L223" s="3">
        <v>21730</v>
      </c>
      <c r="M223" s="3">
        <v>1284</v>
      </c>
      <c r="N223" s="3">
        <v>35000</v>
      </c>
    </row>
    <row r="224" spans="9:14" s="89" customFormat="1" ht="17.25" x14ac:dyDescent="0.25">
      <c r="I224" s="3" t="s">
        <v>1028</v>
      </c>
      <c r="J224" s="3" t="s">
        <v>207</v>
      </c>
      <c r="K224" s="3"/>
      <c r="L224" s="3">
        <v>32640</v>
      </c>
      <c r="M224" s="3">
        <v>21300</v>
      </c>
      <c r="N224" s="3">
        <v>74000</v>
      </c>
    </row>
    <row r="225" spans="9:14" s="89" customFormat="1" ht="17.25" x14ac:dyDescent="0.25">
      <c r="I225" s="3" t="s">
        <v>1028</v>
      </c>
      <c r="J225" s="3" t="s">
        <v>207</v>
      </c>
      <c r="K225" s="3"/>
      <c r="L225" s="3">
        <v>3205.4</v>
      </c>
      <c r="M225" s="3">
        <v>218</v>
      </c>
      <c r="N225" s="3">
        <v>4900</v>
      </c>
    </row>
    <row r="226" spans="9:14" s="89" customFormat="1" ht="17.25" x14ac:dyDescent="0.25">
      <c r="I226" s="3" t="s">
        <v>1028</v>
      </c>
      <c r="J226" s="3" t="s">
        <v>207</v>
      </c>
      <c r="K226" s="3">
        <v>2820</v>
      </c>
      <c r="L226" s="3">
        <v>54610</v>
      </c>
      <c r="M226" s="3">
        <v>17410</v>
      </c>
      <c r="N226" s="3">
        <v>74840</v>
      </c>
    </row>
    <row r="227" spans="9:14" s="89" customFormat="1" ht="17.25" x14ac:dyDescent="0.25">
      <c r="I227" s="3" t="s">
        <v>1028</v>
      </c>
      <c r="J227" s="3" t="s">
        <v>207</v>
      </c>
      <c r="K227" s="3">
        <v>1150</v>
      </c>
      <c r="L227" s="3">
        <v>99570</v>
      </c>
      <c r="M227" s="3">
        <v>3420</v>
      </c>
      <c r="N227" s="3">
        <v>104140</v>
      </c>
    </row>
    <row r="228" spans="9:14" s="89" customFormat="1" ht="17.25" x14ac:dyDescent="0.25">
      <c r="I228" s="3" t="s">
        <v>1028</v>
      </c>
      <c r="J228" s="3" t="s">
        <v>207</v>
      </c>
      <c r="K228" s="3">
        <v>520</v>
      </c>
      <c r="L228" s="3">
        <v>34100</v>
      </c>
      <c r="M228" s="3">
        <v>1070</v>
      </c>
      <c r="N228" s="3">
        <v>35690</v>
      </c>
    </row>
    <row r="229" spans="9:14" s="89" customFormat="1" ht="17.25" x14ac:dyDescent="0.25">
      <c r="I229" s="3" t="s">
        <v>1028</v>
      </c>
      <c r="J229" s="3" t="s">
        <v>207</v>
      </c>
      <c r="K229" s="3">
        <v>600</v>
      </c>
      <c r="L229" s="3">
        <v>59750</v>
      </c>
      <c r="M229" s="3">
        <v>870</v>
      </c>
      <c r="N229" s="3">
        <v>61220</v>
      </c>
    </row>
    <row r="230" spans="9:14" s="89" customFormat="1" ht="17.25" x14ac:dyDescent="0.25">
      <c r="I230" s="3" t="s">
        <v>1028</v>
      </c>
      <c r="J230" s="3" t="s">
        <v>207</v>
      </c>
      <c r="K230" s="3">
        <v>380</v>
      </c>
      <c r="L230" s="3">
        <v>24730</v>
      </c>
      <c r="M230" s="3">
        <v>660</v>
      </c>
      <c r="N230" s="3">
        <v>25770</v>
      </c>
    </row>
    <row r="231" spans="9:14" s="89" customFormat="1" ht="17.25" x14ac:dyDescent="0.25">
      <c r="I231" s="3" t="s">
        <v>1028</v>
      </c>
      <c r="J231" s="3" t="s">
        <v>207</v>
      </c>
      <c r="K231" s="3">
        <v>100</v>
      </c>
      <c r="L231" s="3">
        <v>740</v>
      </c>
      <c r="M231" s="3">
        <v>130</v>
      </c>
      <c r="N231" s="3">
        <v>970</v>
      </c>
    </row>
    <row r="232" spans="9:14" s="89" customFormat="1" ht="17.25" x14ac:dyDescent="0.25">
      <c r="I232" s="3" t="s">
        <v>1028</v>
      </c>
      <c r="J232" s="3" t="s">
        <v>207</v>
      </c>
      <c r="K232" s="3">
        <v>450</v>
      </c>
      <c r="L232" s="3">
        <v>39540</v>
      </c>
      <c r="M232" s="3">
        <v>790</v>
      </c>
      <c r="N232" s="3">
        <v>40780</v>
      </c>
    </row>
    <row r="233" spans="9:14" s="89" customFormat="1" ht="17.25" x14ac:dyDescent="0.25">
      <c r="I233" s="3" t="s">
        <v>1028</v>
      </c>
      <c r="J233" s="3" t="s">
        <v>207</v>
      </c>
      <c r="K233" s="3">
        <v>1260</v>
      </c>
      <c r="L233" s="3">
        <v>108900</v>
      </c>
      <c r="M233" s="3">
        <v>3710</v>
      </c>
      <c r="N233" s="3">
        <v>113870</v>
      </c>
    </row>
    <row r="234" spans="9:14" s="89" customFormat="1" ht="17.25" x14ac:dyDescent="0.25">
      <c r="I234" s="3" t="s">
        <v>1028</v>
      </c>
      <c r="J234" s="3" t="s">
        <v>207</v>
      </c>
      <c r="K234" s="3">
        <v>860</v>
      </c>
      <c r="L234" s="3">
        <v>63690</v>
      </c>
      <c r="M234" s="3">
        <v>1970</v>
      </c>
      <c r="N234" s="3">
        <v>66520</v>
      </c>
    </row>
    <row r="235" spans="9:14" ht="17.25" x14ac:dyDescent="0.25">
      <c r="I235" s="3" t="s">
        <v>1028</v>
      </c>
      <c r="J235" s="3" t="s">
        <v>207</v>
      </c>
      <c r="K235" s="3">
        <v>540</v>
      </c>
      <c r="L235" s="3">
        <v>29840</v>
      </c>
      <c r="M235" s="3">
        <v>1010</v>
      </c>
      <c r="N235" s="3">
        <v>31390</v>
      </c>
    </row>
    <row r="236" spans="9:14" ht="17.25" x14ac:dyDescent="0.25">
      <c r="I236" s="3" t="s">
        <v>1028</v>
      </c>
      <c r="J236" s="3" t="s">
        <v>207</v>
      </c>
      <c r="K236" s="3">
        <v>700</v>
      </c>
      <c r="L236" s="3">
        <v>74720</v>
      </c>
      <c r="M236" s="3">
        <v>1480</v>
      </c>
      <c r="N236" s="3">
        <v>76900</v>
      </c>
    </row>
    <row r="237" spans="9:14" ht="17.25" x14ac:dyDescent="0.25">
      <c r="I237" s="3" t="s">
        <v>1028</v>
      </c>
      <c r="J237" s="3" t="s">
        <v>207</v>
      </c>
      <c r="K237" s="3">
        <v>610</v>
      </c>
      <c r="L237" s="3">
        <v>40140</v>
      </c>
      <c r="M237" s="3">
        <v>950</v>
      </c>
      <c r="N237" s="3">
        <v>41700</v>
      </c>
    </row>
    <row r="238" spans="9:14" ht="17.25" x14ac:dyDescent="0.25">
      <c r="I238" s="3" t="s">
        <v>1028</v>
      </c>
      <c r="J238" s="3" t="s">
        <v>207</v>
      </c>
      <c r="K238" s="3">
        <v>90</v>
      </c>
      <c r="L238" s="3">
        <v>5540</v>
      </c>
      <c r="M238" s="3">
        <v>180</v>
      </c>
      <c r="N238" s="3">
        <v>5810</v>
      </c>
    </row>
    <row r="239" spans="9:14" ht="17.25" x14ac:dyDescent="0.25">
      <c r="I239" s="3" t="s">
        <v>1028</v>
      </c>
      <c r="J239" s="3" t="s">
        <v>207</v>
      </c>
      <c r="K239" s="3">
        <v>540</v>
      </c>
      <c r="L239" s="3">
        <v>62480</v>
      </c>
      <c r="M239" s="3">
        <v>1120</v>
      </c>
      <c r="N239" s="3">
        <v>64140</v>
      </c>
    </row>
    <row r="240" spans="9:14" ht="17.25" x14ac:dyDescent="0.25">
      <c r="I240" s="3" t="s">
        <v>1028</v>
      </c>
      <c r="J240" s="3" t="s">
        <v>207</v>
      </c>
      <c r="K240" s="3">
        <v>320</v>
      </c>
      <c r="L240" s="3">
        <v>28370</v>
      </c>
      <c r="M240" s="3">
        <v>280</v>
      </c>
      <c r="N240" s="3">
        <v>28970</v>
      </c>
    </row>
    <row r="241" spans="9:14" ht="17.25" x14ac:dyDescent="0.25">
      <c r="I241" s="3" t="s">
        <v>1028</v>
      </c>
      <c r="J241" s="3" t="s">
        <v>207</v>
      </c>
      <c r="K241" s="3">
        <v>610</v>
      </c>
      <c r="L241" s="3">
        <v>20860</v>
      </c>
      <c r="M241" s="3">
        <v>900</v>
      </c>
      <c r="N241" s="3">
        <v>22370</v>
      </c>
    </row>
    <row r="242" spans="9:14" ht="17.25" x14ac:dyDescent="0.25">
      <c r="I242" s="3" t="s">
        <v>1028</v>
      </c>
      <c r="J242" s="3" t="s">
        <v>207</v>
      </c>
      <c r="K242" s="3">
        <v>480</v>
      </c>
      <c r="L242" s="3">
        <v>22760</v>
      </c>
      <c r="M242" s="3">
        <v>2130</v>
      </c>
      <c r="N242" s="3">
        <v>25370</v>
      </c>
    </row>
    <row r="243" spans="9:14" ht="17.25" x14ac:dyDescent="0.25">
      <c r="I243" s="3" t="s">
        <v>1028</v>
      </c>
      <c r="J243" s="3" t="s">
        <v>207</v>
      </c>
      <c r="K243" s="3">
        <v>1050</v>
      </c>
      <c r="L243" s="3">
        <v>49460</v>
      </c>
      <c r="M243" s="3">
        <v>4370</v>
      </c>
      <c r="N243" s="3">
        <v>54880</v>
      </c>
    </row>
    <row r="244" spans="9:14" ht="17.25" x14ac:dyDescent="0.25">
      <c r="I244" s="3" t="s">
        <v>1028</v>
      </c>
      <c r="J244" s="3" t="s">
        <v>207</v>
      </c>
      <c r="K244" s="3">
        <v>360</v>
      </c>
      <c r="L244" s="3">
        <v>12060</v>
      </c>
      <c r="M244" s="3">
        <v>1450</v>
      </c>
      <c r="N244" s="3">
        <v>13870</v>
      </c>
    </row>
    <row r="245" spans="9:14" ht="17.25" x14ac:dyDescent="0.25">
      <c r="I245" s="3" t="s">
        <v>1028</v>
      </c>
      <c r="J245" s="3" t="s">
        <v>207</v>
      </c>
      <c r="K245" s="3">
        <v>370</v>
      </c>
      <c r="L245" s="3">
        <v>5650</v>
      </c>
      <c r="M245" s="3">
        <v>1770</v>
      </c>
      <c r="N245" s="3">
        <v>7790</v>
      </c>
    </row>
    <row r="246" spans="9:14" ht="17.25" x14ac:dyDescent="0.25">
      <c r="I246" s="3" t="s">
        <v>1028</v>
      </c>
      <c r="J246" s="3" t="s">
        <v>207</v>
      </c>
      <c r="K246" s="3">
        <v>2020</v>
      </c>
      <c r="L246" s="3">
        <v>35860</v>
      </c>
      <c r="M246" s="3">
        <v>12120</v>
      </c>
      <c r="N246" s="3">
        <v>50000</v>
      </c>
    </row>
    <row r="247" spans="9:14" ht="17.25" x14ac:dyDescent="0.25">
      <c r="I247" s="3" t="s">
        <v>1028</v>
      </c>
      <c r="J247" s="3" t="s">
        <v>207</v>
      </c>
      <c r="K247" s="3">
        <v>230</v>
      </c>
      <c r="L247" s="3">
        <v>6180</v>
      </c>
      <c r="M247" s="3">
        <v>880</v>
      </c>
      <c r="N247" s="3">
        <v>7290</v>
      </c>
    </row>
    <row r="248" spans="9:14" ht="17.25" x14ac:dyDescent="0.25">
      <c r="I248" s="3" t="s">
        <v>1028</v>
      </c>
      <c r="J248" s="3" t="s">
        <v>207</v>
      </c>
      <c r="K248" s="3">
        <v>450</v>
      </c>
      <c r="L248" s="3">
        <v>7402</v>
      </c>
      <c r="M248" s="3">
        <v>1660</v>
      </c>
      <c r="N248" s="3">
        <v>9512</v>
      </c>
    </row>
    <row r="249" spans="9:14" ht="17.25" x14ac:dyDescent="0.25">
      <c r="I249" s="3" t="s">
        <v>1028</v>
      </c>
      <c r="J249" s="3" t="s">
        <v>207</v>
      </c>
      <c r="K249" s="3">
        <v>390</v>
      </c>
      <c r="L249" s="3">
        <v>28730</v>
      </c>
      <c r="M249" s="3">
        <v>1670</v>
      </c>
      <c r="N249" s="3">
        <v>30790</v>
      </c>
    </row>
    <row r="250" spans="9:14" ht="17.25" x14ac:dyDescent="0.25">
      <c r="I250" s="3" t="s">
        <v>1028</v>
      </c>
      <c r="J250" s="3" t="s">
        <v>207</v>
      </c>
      <c r="K250" s="3">
        <v>200</v>
      </c>
      <c r="L250" s="3">
        <v>6300</v>
      </c>
      <c r="M250" s="3">
        <v>740</v>
      </c>
      <c r="N250" s="3">
        <v>7240</v>
      </c>
    </row>
    <row r="251" spans="9:14" ht="17.25" x14ac:dyDescent="0.25">
      <c r="I251" s="3" t="s">
        <v>1028</v>
      </c>
      <c r="J251" s="3" t="s">
        <v>207</v>
      </c>
      <c r="K251" s="3">
        <v>210</v>
      </c>
      <c r="L251" s="3">
        <v>7070</v>
      </c>
      <c r="M251" s="3">
        <v>870</v>
      </c>
      <c r="N251" s="3">
        <v>8150</v>
      </c>
    </row>
    <row r="252" spans="9:14" ht="17.25" x14ac:dyDescent="0.25">
      <c r="I252" s="3" t="s">
        <v>1028</v>
      </c>
      <c r="J252" s="3" t="s">
        <v>207</v>
      </c>
      <c r="K252" s="3">
        <v>1000</v>
      </c>
      <c r="L252" s="3">
        <v>23100</v>
      </c>
      <c r="M252" s="3">
        <v>4550</v>
      </c>
      <c r="N252" s="3">
        <v>28650</v>
      </c>
    </row>
    <row r="253" spans="9:14" ht="17.25" x14ac:dyDescent="0.25">
      <c r="I253" s="3" t="s">
        <v>1028</v>
      </c>
      <c r="J253" s="3" t="s">
        <v>207</v>
      </c>
      <c r="K253" s="3">
        <v>370</v>
      </c>
      <c r="L253" s="3">
        <v>35380</v>
      </c>
      <c r="M253" s="3">
        <v>2890</v>
      </c>
      <c r="N253" s="3">
        <v>38640</v>
      </c>
    </row>
    <row r="254" spans="9:14" ht="17.25" x14ac:dyDescent="0.25">
      <c r="I254" s="3" t="s">
        <v>1028</v>
      </c>
      <c r="J254" s="3" t="s">
        <v>207</v>
      </c>
      <c r="K254" s="3">
        <v>850</v>
      </c>
      <c r="L254" s="3">
        <v>42790</v>
      </c>
      <c r="M254" s="3">
        <v>4280</v>
      </c>
      <c r="N254" s="3">
        <v>47920</v>
      </c>
    </row>
    <row r="255" spans="9:14" ht="17.25" x14ac:dyDescent="0.25">
      <c r="I255" s="3" t="s">
        <v>1028</v>
      </c>
      <c r="J255" s="3" t="s">
        <v>207</v>
      </c>
      <c r="K255" s="3">
        <v>420</v>
      </c>
      <c r="L255" s="3">
        <v>5360</v>
      </c>
      <c r="M255" s="3">
        <v>1920</v>
      </c>
      <c r="N255" s="3">
        <v>7700</v>
      </c>
    </row>
    <row r="256" spans="9:14" ht="17.25" x14ac:dyDescent="0.25">
      <c r="I256" s="3" t="s">
        <v>1028</v>
      </c>
      <c r="J256" s="3" t="s">
        <v>207</v>
      </c>
      <c r="K256" s="3">
        <v>190</v>
      </c>
      <c r="L256" s="3">
        <v>2760</v>
      </c>
      <c r="M256" s="3">
        <v>370</v>
      </c>
      <c r="N256" s="3">
        <v>3320</v>
      </c>
    </row>
    <row r="257" spans="9:14" ht="17.25" x14ac:dyDescent="0.25">
      <c r="I257" s="3" t="s">
        <v>1028</v>
      </c>
      <c r="J257" s="3" t="s">
        <v>207</v>
      </c>
      <c r="K257" s="3">
        <v>580</v>
      </c>
      <c r="L257" s="3">
        <v>29250</v>
      </c>
      <c r="M257" s="3">
        <v>1700</v>
      </c>
      <c r="N257" s="3">
        <v>31530</v>
      </c>
    </row>
    <row r="258" spans="9:14" ht="17.25" x14ac:dyDescent="0.25">
      <c r="I258" s="3" t="s">
        <v>1028</v>
      </c>
      <c r="J258" s="3" t="s">
        <v>207</v>
      </c>
      <c r="K258" s="3">
        <v>290</v>
      </c>
      <c r="L258" s="3">
        <v>10650</v>
      </c>
      <c r="M258" s="3">
        <v>1170</v>
      </c>
      <c r="N258" s="3">
        <v>12110</v>
      </c>
    </row>
    <row r="259" spans="9:14" ht="17.25" x14ac:dyDescent="0.25">
      <c r="I259" s="3" t="s">
        <v>1028</v>
      </c>
      <c r="J259" s="3" t="s">
        <v>207</v>
      </c>
      <c r="K259" s="3">
        <v>540</v>
      </c>
      <c r="L259" s="3">
        <v>23130</v>
      </c>
      <c r="M259" s="3">
        <v>1700</v>
      </c>
      <c r="N259" s="3">
        <v>25370</v>
      </c>
    </row>
    <row r="260" spans="9:14" ht="17.25" x14ac:dyDescent="0.25">
      <c r="I260" s="3" t="s">
        <v>1028</v>
      </c>
      <c r="J260" s="3" t="s">
        <v>207</v>
      </c>
      <c r="K260" s="3">
        <v>270</v>
      </c>
      <c r="L260" s="3">
        <v>10110</v>
      </c>
      <c r="M260" s="3">
        <v>1260</v>
      </c>
      <c r="N260" s="3">
        <v>11640</v>
      </c>
    </row>
    <row r="261" spans="9:14" ht="17.25" x14ac:dyDescent="0.25">
      <c r="I261" s="3" t="s">
        <v>1028</v>
      </c>
      <c r="J261" s="3" t="s">
        <v>207</v>
      </c>
      <c r="K261" s="3">
        <v>130</v>
      </c>
      <c r="L261" s="3">
        <v>2510</v>
      </c>
      <c r="M261" s="3">
        <v>310</v>
      </c>
      <c r="N261" s="3">
        <v>2950</v>
      </c>
    </row>
    <row r="262" spans="9:14" ht="17.25" x14ac:dyDescent="0.25">
      <c r="I262" s="3" t="s">
        <v>1028</v>
      </c>
      <c r="J262" s="3" t="s">
        <v>207</v>
      </c>
      <c r="K262" s="3">
        <v>200</v>
      </c>
      <c r="L262" s="3">
        <v>5940</v>
      </c>
      <c r="M262" s="3">
        <v>560</v>
      </c>
      <c r="N262" s="3">
        <v>6700</v>
      </c>
    </row>
    <row r="263" spans="9:14" ht="17.25" x14ac:dyDescent="0.25">
      <c r="I263" s="3" t="s">
        <v>1028</v>
      </c>
      <c r="J263" s="3" t="s">
        <v>207</v>
      </c>
      <c r="K263" s="3">
        <v>610</v>
      </c>
      <c r="L263" s="3">
        <v>38820</v>
      </c>
      <c r="M263" s="3">
        <v>2260</v>
      </c>
      <c r="N263" s="3">
        <v>41690</v>
      </c>
    </row>
    <row r="264" spans="9:14" ht="17.25" x14ac:dyDescent="0.25">
      <c r="I264" s="3" t="s">
        <v>1028</v>
      </c>
      <c r="J264" s="3" t="s">
        <v>207</v>
      </c>
      <c r="K264" s="3">
        <v>450</v>
      </c>
      <c r="L264" s="3">
        <v>41360</v>
      </c>
      <c r="M264" s="3">
        <v>1880</v>
      </c>
      <c r="N264" s="3">
        <v>43690</v>
      </c>
    </row>
    <row r="265" spans="9:14" ht="17.25" x14ac:dyDescent="0.25">
      <c r="I265" s="3" t="s">
        <v>1028</v>
      </c>
      <c r="J265" s="3" t="s">
        <v>207</v>
      </c>
      <c r="K265" s="3">
        <v>1280</v>
      </c>
      <c r="L265" s="3">
        <v>74650</v>
      </c>
      <c r="M265" s="3">
        <v>6010</v>
      </c>
      <c r="N265" s="3">
        <v>81940</v>
      </c>
    </row>
    <row r="266" spans="9:14" ht="17.25" x14ac:dyDescent="0.25">
      <c r="I266" s="3" t="s">
        <v>1028</v>
      </c>
      <c r="J266" s="3" t="s">
        <v>207</v>
      </c>
      <c r="K266" s="3">
        <v>270</v>
      </c>
      <c r="L266" s="3">
        <v>1190</v>
      </c>
      <c r="M266" s="3">
        <v>170</v>
      </c>
      <c r="N266" s="3">
        <v>1630</v>
      </c>
    </row>
    <row r="267" spans="9:14" ht="17.25" x14ac:dyDescent="0.25">
      <c r="I267" s="3" t="s">
        <v>1028</v>
      </c>
      <c r="J267" s="3" t="s">
        <v>207</v>
      </c>
      <c r="K267" s="3">
        <v>130</v>
      </c>
      <c r="L267" s="3">
        <v>6940</v>
      </c>
      <c r="M267" s="3">
        <v>320</v>
      </c>
      <c r="N267" s="3">
        <v>7390</v>
      </c>
    </row>
    <row r="268" spans="9:14" ht="17.25" x14ac:dyDescent="0.25">
      <c r="I268" s="3" t="s">
        <v>1028</v>
      </c>
      <c r="J268" s="3" t="s">
        <v>207</v>
      </c>
      <c r="K268" s="3">
        <v>5160</v>
      </c>
      <c r="L268" s="3">
        <v>80300</v>
      </c>
      <c r="M268" s="3">
        <v>27110</v>
      </c>
      <c r="N268" s="3">
        <v>112570</v>
      </c>
    </row>
    <row r="269" spans="9:14" ht="17.25" x14ac:dyDescent="0.25">
      <c r="I269" s="3" t="s">
        <v>1028</v>
      </c>
      <c r="J269" s="3" t="s">
        <v>207</v>
      </c>
      <c r="K269" s="3">
        <v>1010</v>
      </c>
      <c r="L269" s="3">
        <v>20330</v>
      </c>
      <c r="M269" s="3">
        <v>1200</v>
      </c>
      <c r="N269" s="3">
        <v>22540</v>
      </c>
    </row>
    <row r="270" spans="9:14" ht="17.25" x14ac:dyDescent="0.25">
      <c r="I270" s="3" t="s">
        <v>1028</v>
      </c>
      <c r="J270" s="3" t="s">
        <v>207</v>
      </c>
      <c r="K270" s="3">
        <v>2430</v>
      </c>
      <c r="L270" s="3">
        <v>16460</v>
      </c>
      <c r="M270" s="3">
        <v>980</v>
      </c>
      <c r="N270" s="3">
        <v>19870</v>
      </c>
    </row>
    <row r="271" spans="9:14" ht="17.25" x14ac:dyDescent="0.25">
      <c r="I271" s="3" t="s">
        <v>1028</v>
      </c>
      <c r="J271" s="3" t="s">
        <v>207</v>
      </c>
      <c r="K271" s="3">
        <v>1870</v>
      </c>
      <c r="L271" s="3">
        <v>17050</v>
      </c>
      <c r="M271" s="3">
        <v>2080</v>
      </c>
      <c r="N271" s="3">
        <v>21000</v>
      </c>
    </row>
    <row r="272" spans="9:14" ht="17.25" x14ac:dyDescent="0.25">
      <c r="I272" s="3" t="s">
        <v>1028</v>
      </c>
      <c r="J272" s="3" t="s">
        <v>207</v>
      </c>
      <c r="K272" s="3">
        <v>2.62</v>
      </c>
      <c r="L272" s="3">
        <v>45.48</v>
      </c>
      <c r="M272" s="3">
        <v>20.48</v>
      </c>
      <c r="N272" s="3">
        <v>68.579999999999984</v>
      </c>
    </row>
    <row r="273" spans="9:14" ht="17.25" x14ac:dyDescent="0.25">
      <c r="I273" s="3" t="s">
        <v>1028</v>
      </c>
      <c r="J273" s="3" t="s">
        <v>207</v>
      </c>
      <c r="K273" s="3">
        <v>88</v>
      </c>
      <c r="L273" s="3">
        <v>909</v>
      </c>
      <c r="M273" s="3">
        <v>5840</v>
      </c>
      <c r="N273" s="3">
        <v>13674</v>
      </c>
    </row>
    <row r="274" spans="9:14" ht="17.25" x14ac:dyDescent="0.25">
      <c r="I274" s="3" t="s">
        <v>1028</v>
      </c>
      <c r="J274" s="3" t="s">
        <v>207</v>
      </c>
      <c r="K274" s="3">
        <v>8.6</v>
      </c>
      <c r="L274" s="3">
        <v>370</v>
      </c>
      <c r="M274" s="3">
        <v>1626.6</v>
      </c>
      <c r="N274" s="3">
        <v>4010.3999999999996</v>
      </c>
    </row>
    <row r="275" spans="9:14" ht="17.25" x14ac:dyDescent="0.25">
      <c r="I275" s="3" t="s">
        <v>1028</v>
      </c>
      <c r="J275" s="3" t="s">
        <v>207</v>
      </c>
      <c r="K275" s="3">
        <v>48</v>
      </c>
      <c r="L275" s="3">
        <v>532</v>
      </c>
      <c r="M275" s="3">
        <v>4070</v>
      </c>
      <c r="N275" s="3">
        <v>9300</v>
      </c>
    </row>
    <row r="276" spans="9:14" ht="17.25" x14ac:dyDescent="0.25">
      <c r="I276" s="3" t="s">
        <v>1028</v>
      </c>
      <c r="J276" s="3" t="s">
        <v>207</v>
      </c>
      <c r="K276" s="3">
        <v>0</v>
      </c>
      <c r="L276" s="3">
        <v>76</v>
      </c>
      <c r="M276" s="3">
        <v>85</v>
      </c>
      <c r="N276" s="3">
        <v>322</v>
      </c>
    </row>
    <row r="277" spans="9:14" ht="17.25" x14ac:dyDescent="0.25">
      <c r="I277" s="3" t="s">
        <v>1028</v>
      </c>
      <c r="J277" s="3" t="s">
        <v>207</v>
      </c>
      <c r="K277" s="3">
        <v>3.1</v>
      </c>
      <c r="L277" s="3">
        <v>155</v>
      </c>
      <c r="M277" s="3">
        <v>83.6</v>
      </c>
      <c r="N277" s="3">
        <v>483.40000000000009</v>
      </c>
    </row>
    <row r="278" spans="9:14" ht="17.25" x14ac:dyDescent="0.25">
      <c r="I278" s="3" t="s">
        <v>1028</v>
      </c>
      <c r="J278" s="3" t="s">
        <v>207</v>
      </c>
      <c r="K278" s="3">
        <v>0</v>
      </c>
      <c r="L278" s="3">
        <v>69</v>
      </c>
      <c r="M278" s="3">
        <v>41</v>
      </c>
      <c r="N278" s="3">
        <v>220</v>
      </c>
    </row>
    <row r="279" spans="9:14" ht="17.25" x14ac:dyDescent="0.25">
      <c r="I279" s="3" t="s">
        <v>1028</v>
      </c>
      <c r="J279" s="3" t="s">
        <v>207</v>
      </c>
      <c r="K279" s="3">
        <v>6.8</v>
      </c>
      <c r="L279" s="3">
        <v>140</v>
      </c>
      <c r="M279" s="3">
        <v>94</v>
      </c>
      <c r="N279" s="3">
        <v>481.6</v>
      </c>
    </row>
    <row r="280" spans="9:14" ht="17.25" x14ac:dyDescent="0.25">
      <c r="I280" s="3" t="s">
        <v>1028</v>
      </c>
      <c r="J280" s="3" t="s">
        <v>207</v>
      </c>
      <c r="K280" s="3">
        <v>0</v>
      </c>
      <c r="L280" s="3">
        <v>39</v>
      </c>
      <c r="M280" s="3">
        <v>72</v>
      </c>
      <c r="N280" s="3">
        <v>222</v>
      </c>
    </row>
    <row r="281" spans="9:14" ht="17.25" x14ac:dyDescent="0.25">
      <c r="I281" s="3" t="s">
        <v>1028</v>
      </c>
      <c r="J281" s="3" t="s">
        <v>207</v>
      </c>
      <c r="K281" s="3">
        <v>10</v>
      </c>
      <c r="L281" s="3">
        <v>157</v>
      </c>
      <c r="M281" s="3">
        <v>217</v>
      </c>
      <c r="N281" s="3">
        <v>768</v>
      </c>
    </row>
    <row r="282" spans="9:14" ht="17.25" x14ac:dyDescent="0.25">
      <c r="I282" s="3" t="s">
        <v>1028</v>
      </c>
      <c r="J282" s="3" t="s">
        <v>207</v>
      </c>
      <c r="K282" s="3">
        <v>0</v>
      </c>
      <c r="L282" s="3">
        <v>88</v>
      </c>
      <c r="M282" s="3">
        <v>7</v>
      </c>
      <c r="N282" s="3">
        <v>190</v>
      </c>
    </row>
    <row r="283" spans="9:14" ht="17.25" x14ac:dyDescent="0.25">
      <c r="I283" s="3" t="s">
        <v>1028</v>
      </c>
      <c r="J283" s="3" t="s">
        <v>207</v>
      </c>
      <c r="K283" s="3">
        <v>0</v>
      </c>
      <c r="L283" s="3">
        <v>50</v>
      </c>
      <c r="M283" s="3">
        <v>10.8</v>
      </c>
      <c r="N283" s="3">
        <v>121.6</v>
      </c>
    </row>
    <row r="284" spans="9:14" ht="17.25" x14ac:dyDescent="0.25">
      <c r="I284" s="3" t="s">
        <v>1028</v>
      </c>
      <c r="J284" s="3" t="s">
        <v>207</v>
      </c>
      <c r="K284" s="3">
        <v>3</v>
      </c>
      <c r="L284" s="3">
        <v>842</v>
      </c>
      <c r="M284" s="3">
        <v>64</v>
      </c>
      <c r="N284" s="3">
        <v>1818</v>
      </c>
    </row>
    <row r="285" spans="9:14" ht="17.25" x14ac:dyDescent="0.25">
      <c r="I285" s="3" t="s">
        <v>1028</v>
      </c>
      <c r="J285" s="3" t="s">
        <v>207</v>
      </c>
      <c r="K285" s="3">
        <v>10.8</v>
      </c>
      <c r="L285" s="3">
        <v>2417.3000000000002</v>
      </c>
      <c r="M285" s="3">
        <v>206</v>
      </c>
      <c r="N285" s="3">
        <v>5268.2000000000007</v>
      </c>
    </row>
    <row r="286" spans="9:14" ht="17.25" x14ac:dyDescent="0.25">
      <c r="I286" s="3" t="s">
        <v>1028</v>
      </c>
      <c r="J286" s="3" t="s">
        <v>207</v>
      </c>
      <c r="K286" s="3">
        <v>2</v>
      </c>
      <c r="L286" s="3">
        <v>167</v>
      </c>
      <c r="M286" s="3">
        <v>183</v>
      </c>
      <c r="N286" s="3">
        <v>704</v>
      </c>
    </row>
    <row r="287" spans="9:14" ht="17.25" x14ac:dyDescent="0.25">
      <c r="I287" s="3" t="s">
        <v>1028</v>
      </c>
      <c r="J287" s="3" t="s">
        <v>207</v>
      </c>
      <c r="K287" s="3">
        <v>8.9</v>
      </c>
      <c r="L287" s="3">
        <v>1039.7</v>
      </c>
      <c r="M287" s="3">
        <v>487</v>
      </c>
      <c r="N287" s="3">
        <v>3071.2000000000003</v>
      </c>
    </row>
    <row r="288" spans="9:14" ht="17.25" x14ac:dyDescent="0.25">
      <c r="I288" s="3" t="s">
        <v>1028</v>
      </c>
      <c r="J288" s="3" t="s">
        <v>207</v>
      </c>
      <c r="K288" s="3">
        <v>127</v>
      </c>
      <c r="L288" s="3">
        <v>2722</v>
      </c>
      <c r="M288" s="3">
        <v>176</v>
      </c>
      <c r="N288" s="3">
        <v>6050</v>
      </c>
    </row>
    <row r="289" spans="9:14" ht="17.25" x14ac:dyDescent="0.25">
      <c r="I289" s="3" t="s">
        <v>1028</v>
      </c>
      <c r="J289" s="3" t="s">
        <v>207</v>
      </c>
      <c r="K289" s="3">
        <v>25</v>
      </c>
      <c r="L289" s="3">
        <v>791.5</v>
      </c>
      <c r="M289" s="3">
        <v>53.199999999999996</v>
      </c>
      <c r="N289" s="3">
        <v>1739.4</v>
      </c>
    </row>
    <row r="290" spans="9:14" ht="17.25" x14ac:dyDescent="0.25">
      <c r="I290" s="3" t="s">
        <v>1028</v>
      </c>
      <c r="J290" s="3" t="s">
        <v>207</v>
      </c>
      <c r="K290" s="3">
        <v>32</v>
      </c>
      <c r="L290" s="3">
        <v>460</v>
      </c>
      <c r="M290" s="3">
        <v>230</v>
      </c>
      <c r="N290" s="3">
        <v>1444</v>
      </c>
    </row>
    <row r="291" spans="9:14" ht="17.25" x14ac:dyDescent="0.25">
      <c r="I291" s="3" t="s">
        <v>1028</v>
      </c>
      <c r="J291" s="3" t="s">
        <v>207</v>
      </c>
      <c r="K291" s="3">
        <v>45</v>
      </c>
      <c r="L291" s="3">
        <v>805.7</v>
      </c>
      <c r="M291" s="3">
        <v>357</v>
      </c>
      <c r="N291" s="3">
        <v>2415.4</v>
      </c>
    </row>
    <row r="292" spans="9:14" ht="17.25" x14ac:dyDescent="0.25">
      <c r="I292" s="3" t="s">
        <v>1028</v>
      </c>
      <c r="J292" s="3" t="s">
        <v>207</v>
      </c>
      <c r="K292" s="3">
        <v>11</v>
      </c>
      <c r="L292" s="3">
        <v>92</v>
      </c>
      <c r="M292" s="3">
        <v>37</v>
      </c>
      <c r="N292" s="3">
        <v>280</v>
      </c>
    </row>
    <row r="293" spans="9:14" ht="17.25" x14ac:dyDescent="0.25">
      <c r="I293" s="3" t="s">
        <v>1028</v>
      </c>
      <c r="J293" s="3" t="s">
        <v>207</v>
      </c>
      <c r="K293" s="3">
        <v>45.9</v>
      </c>
      <c r="L293" s="3">
        <v>514.6</v>
      </c>
      <c r="M293" s="3">
        <v>320</v>
      </c>
      <c r="N293" s="3">
        <v>1761</v>
      </c>
    </row>
    <row r="294" spans="9:14" ht="17.25" x14ac:dyDescent="0.25">
      <c r="I294" s="3" t="s">
        <v>1028</v>
      </c>
      <c r="J294" s="3" t="s">
        <v>207</v>
      </c>
      <c r="K294" s="3"/>
      <c r="L294" s="3">
        <v>11000</v>
      </c>
      <c r="M294" s="3"/>
      <c r="N294" s="3">
        <f>L294</f>
        <v>11000</v>
      </c>
    </row>
    <row r="295" spans="9:14" ht="17.25" x14ac:dyDescent="0.25">
      <c r="I295" s="3" t="s">
        <v>1028</v>
      </c>
      <c r="J295" s="3" t="s">
        <v>207</v>
      </c>
      <c r="K295" s="3"/>
      <c r="L295" s="3">
        <v>67000</v>
      </c>
      <c r="M295" s="3"/>
      <c r="N295" s="3">
        <f t="shared" ref="N295:N296" si="8">L295</f>
        <v>67000</v>
      </c>
    </row>
    <row r="296" spans="9:14" ht="17.25" x14ac:dyDescent="0.25">
      <c r="I296" s="3" t="s">
        <v>1028</v>
      </c>
      <c r="J296" s="3" t="s">
        <v>207</v>
      </c>
      <c r="K296" s="3"/>
      <c r="L296" s="3">
        <v>31000</v>
      </c>
      <c r="M296" s="3"/>
      <c r="N296" s="3">
        <f t="shared" si="8"/>
        <v>31000</v>
      </c>
    </row>
    <row r="297" spans="9:14" ht="17.25" x14ac:dyDescent="0.25">
      <c r="I297" s="3" t="s">
        <v>1028</v>
      </c>
      <c r="J297" s="3" t="s">
        <v>207</v>
      </c>
      <c r="K297" s="3"/>
      <c r="L297" s="3"/>
      <c r="M297" s="3">
        <v>146</v>
      </c>
      <c r="N297" s="3">
        <f>M297</f>
        <v>146</v>
      </c>
    </row>
    <row r="298" spans="9:14" ht="17.25" x14ac:dyDescent="0.25">
      <c r="I298" s="3" t="s">
        <v>1028</v>
      </c>
      <c r="J298" s="3" t="s">
        <v>207</v>
      </c>
      <c r="K298" s="3"/>
      <c r="L298" s="3"/>
      <c r="M298" s="3">
        <v>147</v>
      </c>
      <c r="N298" s="3">
        <f t="shared" ref="N298:N300" si="9">M298</f>
        <v>147</v>
      </c>
    </row>
    <row r="299" spans="9:14" ht="17.25" x14ac:dyDescent="0.25">
      <c r="I299" s="3" t="s">
        <v>1028</v>
      </c>
      <c r="J299" s="3" t="s">
        <v>207</v>
      </c>
      <c r="K299" s="3"/>
      <c r="L299" s="3"/>
      <c r="M299" s="3">
        <v>574</v>
      </c>
      <c r="N299" s="3">
        <f t="shared" si="9"/>
        <v>574</v>
      </c>
    </row>
    <row r="300" spans="9:14" ht="17.25" x14ac:dyDescent="0.25">
      <c r="I300" s="3" t="s">
        <v>1028</v>
      </c>
      <c r="J300" s="3" t="s">
        <v>207</v>
      </c>
      <c r="K300" s="3"/>
      <c r="L300" s="3"/>
      <c r="M300" s="3">
        <v>78</v>
      </c>
      <c r="N300" s="3">
        <f t="shared" si="9"/>
        <v>78</v>
      </c>
    </row>
    <row r="301" spans="9:14" ht="17.25" x14ac:dyDescent="0.25">
      <c r="I301" s="3" t="s">
        <v>1028</v>
      </c>
      <c r="J301" s="3" t="s">
        <v>207</v>
      </c>
      <c r="K301" s="3">
        <v>20.2</v>
      </c>
      <c r="L301" s="3">
        <v>109.65</v>
      </c>
      <c r="M301" s="3">
        <v>91.289999999999992</v>
      </c>
      <c r="N301" s="3">
        <v>221.14</v>
      </c>
    </row>
    <row r="302" spans="9:14" ht="17.25" x14ac:dyDescent="0.25">
      <c r="I302" s="3" t="s">
        <v>1028</v>
      </c>
      <c r="J302" s="3" t="s">
        <v>207</v>
      </c>
      <c r="K302" s="3">
        <v>38.26</v>
      </c>
      <c r="L302" s="3">
        <v>218.74</v>
      </c>
      <c r="M302" s="3">
        <v>14</v>
      </c>
      <c r="N302" s="3">
        <v>271</v>
      </c>
    </row>
    <row r="303" spans="9:14" ht="17.25" x14ac:dyDescent="0.25">
      <c r="I303" s="3" t="s">
        <v>1028</v>
      </c>
      <c r="J303" s="3" t="s">
        <v>207</v>
      </c>
      <c r="K303" s="3">
        <v>3.81</v>
      </c>
      <c r="L303" s="3">
        <v>58</v>
      </c>
      <c r="M303" s="3">
        <v>1.1000000000000001</v>
      </c>
      <c r="N303" s="3">
        <v>62.910000000000004</v>
      </c>
    </row>
    <row r="304" spans="9:14" ht="17.25" x14ac:dyDescent="0.25">
      <c r="I304" s="3" t="s">
        <v>1028</v>
      </c>
      <c r="J304" s="3" t="s">
        <v>207</v>
      </c>
      <c r="K304" s="3">
        <v>152.4</v>
      </c>
      <c r="L304" s="3">
        <v>440.9</v>
      </c>
      <c r="M304" s="3">
        <v>317</v>
      </c>
      <c r="N304" s="3">
        <v>910.3</v>
      </c>
    </row>
    <row r="305" spans="9:14" ht="17.25" x14ac:dyDescent="0.25">
      <c r="I305" s="3" t="s">
        <v>1028</v>
      </c>
      <c r="J305" s="3" t="s">
        <v>207</v>
      </c>
      <c r="K305" s="3">
        <v>818.7</v>
      </c>
      <c r="L305" s="3">
        <v>720.4</v>
      </c>
      <c r="M305" s="3">
        <v>567</v>
      </c>
      <c r="N305" s="3">
        <v>2106.1</v>
      </c>
    </row>
    <row r="306" spans="9:14" ht="17.25" x14ac:dyDescent="0.25">
      <c r="I306" s="3" t="s">
        <v>1028</v>
      </c>
      <c r="J306" s="3" t="s">
        <v>207</v>
      </c>
      <c r="K306" s="3">
        <v>31.2</v>
      </c>
      <c r="L306" s="3">
        <v>347.6</v>
      </c>
      <c r="M306" s="3">
        <v>97.5</v>
      </c>
      <c r="N306" s="3">
        <v>476.3</v>
      </c>
    </row>
    <row r="307" spans="9:14" ht="17.25" x14ac:dyDescent="0.25">
      <c r="I307" s="3" t="s">
        <v>1028</v>
      </c>
      <c r="J307" s="3" t="s">
        <v>207</v>
      </c>
      <c r="K307" s="3">
        <v>279.5</v>
      </c>
      <c r="L307" s="3">
        <v>2980.6</v>
      </c>
      <c r="M307" s="3">
        <v>1082</v>
      </c>
      <c r="N307" s="3">
        <v>4342.1000000000004</v>
      </c>
    </row>
    <row r="308" spans="9:14" ht="17.25" x14ac:dyDescent="0.25">
      <c r="I308" s="3" t="s">
        <v>1028</v>
      </c>
      <c r="J308" s="3" t="s">
        <v>207</v>
      </c>
      <c r="K308" s="3">
        <v>32.200000000000003</v>
      </c>
      <c r="L308" s="3">
        <v>35.33</v>
      </c>
      <c r="M308" s="3">
        <v>508.2</v>
      </c>
      <c r="N308" s="3">
        <v>575.73</v>
      </c>
    </row>
    <row r="309" spans="9:14" ht="17.25" x14ac:dyDescent="0.25">
      <c r="I309" s="3" t="s">
        <v>1028</v>
      </c>
      <c r="J309" s="3" t="s">
        <v>207</v>
      </c>
      <c r="K309" s="3">
        <v>30.1</v>
      </c>
      <c r="L309" s="3">
        <v>221.97</v>
      </c>
      <c r="M309" s="3">
        <v>418.9</v>
      </c>
      <c r="N309" s="3">
        <v>670.97</v>
      </c>
    </row>
    <row r="310" spans="9:14" ht="17.25" x14ac:dyDescent="0.25">
      <c r="I310" s="3" t="s">
        <v>1028</v>
      </c>
      <c r="J310" s="3" t="s">
        <v>207</v>
      </c>
      <c r="K310" s="3">
        <v>39.199999999999996</v>
      </c>
      <c r="L310" s="3">
        <v>141.72</v>
      </c>
      <c r="M310" s="3">
        <v>19.100000000000001</v>
      </c>
      <c r="N310" s="3">
        <v>200.01999999999998</v>
      </c>
    </row>
    <row r="311" spans="9:14" ht="17.25" x14ac:dyDescent="0.25">
      <c r="I311" s="3" t="s">
        <v>1028</v>
      </c>
      <c r="J311" s="3" t="s">
        <v>207</v>
      </c>
      <c r="K311" s="3">
        <v>28.82</v>
      </c>
      <c r="L311" s="3">
        <v>84.82</v>
      </c>
      <c r="M311" s="3">
        <v>10.23</v>
      </c>
      <c r="N311" s="3">
        <v>123.86999999999999</v>
      </c>
    </row>
    <row r="312" spans="9:14" ht="17.25" x14ac:dyDescent="0.25">
      <c r="I312" s="3" t="s">
        <v>1028</v>
      </c>
      <c r="J312" s="3" t="s">
        <v>207</v>
      </c>
      <c r="K312" s="3">
        <v>103.46</v>
      </c>
      <c r="L312" s="3">
        <v>404.40999999999997</v>
      </c>
      <c r="M312" s="3">
        <v>25.9</v>
      </c>
      <c r="N312" s="3">
        <v>533.77</v>
      </c>
    </row>
    <row r="313" spans="9:14" ht="17.25" x14ac:dyDescent="0.25">
      <c r="I313" s="3" t="s">
        <v>1028</v>
      </c>
      <c r="J313" s="3" t="s">
        <v>207</v>
      </c>
      <c r="K313" s="3">
        <v>306</v>
      </c>
      <c r="L313" s="3">
        <v>4896.6000000000004</v>
      </c>
      <c r="M313" s="3">
        <v>623</v>
      </c>
      <c r="N313" s="3">
        <v>5825.6</v>
      </c>
    </row>
    <row r="314" spans="9:14" ht="17.25" x14ac:dyDescent="0.25">
      <c r="I314" s="3" t="s">
        <v>1028</v>
      </c>
      <c r="J314" s="3" t="s">
        <v>207</v>
      </c>
      <c r="K314" s="3">
        <v>18.740000000000002</v>
      </c>
      <c r="L314" s="3">
        <v>62.629999999999995</v>
      </c>
      <c r="M314" s="3">
        <v>2.17</v>
      </c>
      <c r="N314" s="3">
        <v>83.54</v>
      </c>
    </row>
    <row r="315" spans="9:14" ht="17.25" x14ac:dyDescent="0.25">
      <c r="I315" s="3" t="s">
        <v>1028</v>
      </c>
      <c r="J315" s="3" t="s">
        <v>207</v>
      </c>
      <c r="K315" s="3">
        <v>169</v>
      </c>
      <c r="L315" s="3">
        <v>3909.6</v>
      </c>
      <c r="M315" s="3">
        <v>93</v>
      </c>
      <c r="N315" s="3">
        <v>4171.6000000000004</v>
      </c>
    </row>
    <row r="316" spans="9:14" ht="17.25" x14ac:dyDescent="0.25">
      <c r="I316" s="3" t="s">
        <v>1028</v>
      </c>
      <c r="J316" s="3" t="s">
        <v>207</v>
      </c>
      <c r="K316" s="3">
        <v>146.30000000000001</v>
      </c>
      <c r="L316" s="3">
        <v>2907.9</v>
      </c>
      <c r="M316" s="3">
        <v>69.099999999999994</v>
      </c>
      <c r="N316" s="3">
        <v>3123.3</v>
      </c>
    </row>
    <row r="317" spans="9:14" ht="17.25" x14ac:dyDescent="0.25">
      <c r="I317" s="3" t="s">
        <v>1028</v>
      </c>
      <c r="J317" s="3" t="s">
        <v>207</v>
      </c>
      <c r="K317" s="3">
        <v>39.700000000000003</v>
      </c>
      <c r="L317" s="3">
        <v>2020</v>
      </c>
      <c r="M317" s="3">
        <v>20.399999999999999</v>
      </c>
      <c r="N317" s="3">
        <v>2080.1</v>
      </c>
    </row>
    <row r="318" spans="9:14" ht="17.25" x14ac:dyDescent="0.25">
      <c r="I318" s="3" t="s">
        <v>1028</v>
      </c>
      <c r="J318" s="3" t="s">
        <v>207</v>
      </c>
      <c r="K318" s="3">
        <v>1590</v>
      </c>
      <c r="L318" s="3">
        <v>21190</v>
      </c>
      <c r="M318" s="3">
        <v>2090</v>
      </c>
      <c r="N318" s="3">
        <v>24870</v>
      </c>
    </row>
    <row r="319" spans="9:14" ht="17.25" x14ac:dyDescent="0.25">
      <c r="I319" s="3" t="s">
        <v>1028</v>
      </c>
      <c r="J319" s="3" t="s">
        <v>207</v>
      </c>
      <c r="K319" s="3">
        <v>35.9</v>
      </c>
      <c r="L319" s="3">
        <v>376.3</v>
      </c>
      <c r="M319" s="3">
        <v>24.5</v>
      </c>
      <c r="N319" s="3">
        <v>436.7</v>
      </c>
    </row>
    <row r="320" spans="9:14" ht="17.25" x14ac:dyDescent="0.25">
      <c r="I320" s="3" t="s">
        <v>1028</v>
      </c>
      <c r="J320" s="3" t="s">
        <v>207</v>
      </c>
      <c r="K320" s="3">
        <v>1.2000000000000002</v>
      </c>
      <c r="L320" s="3">
        <v>4.04</v>
      </c>
      <c r="M320" s="3">
        <v>0.17</v>
      </c>
      <c r="N320" s="3">
        <v>5.41</v>
      </c>
    </row>
    <row r="321" spans="9:14" ht="17.25" x14ac:dyDescent="0.25">
      <c r="I321" s="3" t="s">
        <v>1028</v>
      </c>
      <c r="J321" s="3" t="s">
        <v>207</v>
      </c>
      <c r="K321" s="3">
        <v>2822</v>
      </c>
      <c r="L321" s="3"/>
      <c r="M321" s="3"/>
      <c r="N321" s="3">
        <f>K321</f>
        <v>2822</v>
      </c>
    </row>
    <row r="322" spans="9:14" ht="17.25" x14ac:dyDescent="0.25">
      <c r="I322" s="3" t="s">
        <v>1028</v>
      </c>
      <c r="J322" s="3" t="s">
        <v>207</v>
      </c>
      <c r="K322" s="3">
        <v>969</v>
      </c>
      <c r="L322" s="3"/>
      <c r="M322" s="3"/>
      <c r="N322" s="3">
        <f t="shared" ref="N322:N341" si="10">K322</f>
        <v>969</v>
      </c>
    </row>
    <row r="323" spans="9:14" ht="17.25" x14ac:dyDescent="0.25">
      <c r="I323" s="3" t="s">
        <v>1028</v>
      </c>
      <c r="J323" s="3" t="s">
        <v>207</v>
      </c>
      <c r="K323" s="3">
        <v>834</v>
      </c>
      <c r="L323" s="3"/>
      <c r="M323" s="3"/>
      <c r="N323" s="3">
        <f t="shared" si="10"/>
        <v>834</v>
      </c>
    </row>
    <row r="324" spans="9:14" ht="17.25" x14ac:dyDescent="0.25">
      <c r="I324" s="3" t="s">
        <v>1028</v>
      </c>
      <c r="J324" s="3" t="s">
        <v>207</v>
      </c>
      <c r="K324" s="3">
        <v>645</v>
      </c>
      <c r="L324" s="3"/>
      <c r="M324" s="3"/>
      <c r="N324" s="3">
        <f t="shared" si="10"/>
        <v>645</v>
      </c>
    </row>
    <row r="325" spans="9:14" ht="17.25" x14ac:dyDescent="0.25">
      <c r="I325" s="3" t="s">
        <v>1028</v>
      </c>
      <c r="J325" s="3" t="s">
        <v>207</v>
      </c>
      <c r="K325" s="3">
        <v>714</v>
      </c>
      <c r="L325" s="3"/>
      <c r="M325" s="3"/>
      <c r="N325" s="3">
        <f t="shared" si="10"/>
        <v>714</v>
      </c>
    </row>
    <row r="326" spans="9:14" ht="17.25" x14ac:dyDescent="0.25">
      <c r="I326" s="3" t="s">
        <v>1028</v>
      </c>
      <c r="J326" s="3" t="s">
        <v>207</v>
      </c>
      <c r="K326" s="3">
        <v>421</v>
      </c>
      <c r="L326" s="3"/>
      <c r="M326" s="3"/>
      <c r="N326" s="3">
        <f t="shared" si="10"/>
        <v>421</v>
      </c>
    </row>
    <row r="327" spans="9:14" ht="17.25" x14ac:dyDescent="0.25">
      <c r="I327" s="3" t="s">
        <v>1028</v>
      </c>
      <c r="J327" s="3" t="s">
        <v>207</v>
      </c>
      <c r="K327" s="3">
        <v>746</v>
      </c>
      <c r="L327" s="3"/>
      <c r="M327" s="3"/>
      <c r="N327" s="3">
        <f t="shared" si="10"/>
        <v>746</v>
      </c>
    </row>
    <row r="328" spans="9:14" ht="17.25" x14ac:dyDescent="0.25">
      <c r="I328" s="3" t="s">
        <v>1028</v>
      </c>
      <c r="J328" s="3" t="s">
        <v>207</v>
      </c>
      <c r="K328" s="3">
        <v>4499</v>
      </c>
      <c r="L328" s="3"/>
      <c r="M328" s="3"/>
      <c r="N328" s="3">
        <f t="shared" si="10"/>
        <v>4499</v>
      </c>
    </row>
    <row r="329" spans="9:14" ht="17.25" x14ac:dyDescent="0.25">
      <c r="I329" s="3" t="s">
        <v>1028</v>
      </c>
      <c r="J329" s="3" t="s">
        <v>207</v>
      </c>
      <c r="K329" s="3">
        <v>1309</v>
      </c>
      <c r="L329" s="3"/>
      <c r="M329" s="3"/>
      <c r="N329" s="3">
        <f t="shared" si="10"/>
        <v>1309</v>
      </c>
    </row>
    <row r="330" spans="9:14" ht="17.25" x14ac:dyDescent="0.25">
      <c r="I330" s="3" t="s">
        <v>1028</v>
      </c>
      <c r="J330" s="3" t="s">
        <v>207</v>
      </c>
      <c r="K330" s="3">
        <v>897</v>
      </c>
      <c r="L330" s="3"/>
      <c r="M330" s="3"/>
      <c r="N330" s="3">
        <f t="shared" si="10"/>
        <v>897</v>
      </c>
    </row>
    <row r="331" spans="9:14" ht="17.25" x14ac:dyDescent="0.25">
      <c r="I331" s="3" t="s">
        <v>1028</v>
      </c>
      <c r="J331" s="3" t="s">
        <v>207</v>
      </c>
      <c r="K331" s="3">
        <v>887</v>
      </c>
      <c r="L331" s="3"/>
      <c r="M331" s="3"/>
      <c r="N331" s="3">
        <f t="shared" si="10"/>
        <v>887</v>
      </c>
    </row>
    <row r="332" spans="9:14" ht="17.25" x14ac:dyDescent="0.25">
      <c r="I332" s="3" t="s">
        <v>1028</v>
      </c>
      <c r="J332" s="3" t="s">
        <v>207</v>
      </c>
      <c r="K332" s="3">
        <v>361</v>
      </c>
      <c r="L332" s="3"/>
      <c r="M332" s="3"/>
      <c r="N332" s="3">
        <f t="shared" si="10"/>
        <v>361</v>
      </c>
    </row>
    <row r="333" spans="9:14" ht="17.25" x14ac:dyDescent="0.25">
      <c r="I333" s="3" t="s">
        <v>1028</v>
      </c>
      <c r="J333" s="3" t="s">
        <v>207</v>
      </c>
      <c r="K333" s="3">
        <v>935</v>
      </c>
      <c r="L333" s="3"/>
      <c r="M333" s="3"/>
      <c r="N333" s="3">
        <f t="shared" si="10"/>
        <v>935</v>
      </c>
    </row>
    <row r="334" spans="9:14" ht="17.25" x14ac:dyDescent="0.25">
      <c r="I334" s="3" t="s">
        <v>1028</v>
      </c>
      <c r="J334" s="3" t="s">
        <v>207</v>
      </c>
      <c r="K334" s="3">
        <v>2057</v>
      </c>
      <c r="L334" s="3"/>
      <c r="M334" s="3"/>
      <c r="N334" s="3">
        <f t="shared" si="10"/>
        <v>2057</v>
      </c>
    </row>
    <row r="335" spans="9:14" ht="17.25" x14ac:dyDescent="0.25">
      <c r="I335" s="3" t="s">
        <v>1028</v>
      </c>
      <c r="J335" s="3" t="s">
        <v>207</v>
      </c>
      <c r="K335" s="3">
        <v>6747</v>
      </c>
      <c r="L335" s="3"/>
      <c r="M335" s="3"/>
      <c r="N335" s="3">
        <f t="shared" si="10"/>
        <v>6747</v>
      </c>
    </row>
    <row r="336" spans="9:14" ht="17.25" x14ac:dyDescent="0.25">
      <c r="I336" s="3" t="s">
        <v>1028</v>
      </c>
      <c r="J336" s="3" t="s">
        <v>207</v>
      </c>
      <c r="K336" s="3">
        <v>2271</v>
      </c>
      <c r="L336" s="3"/>
      <c r="M336" s="3"/>
      <c r="N336" s="3">
        <f t="shared" si="10"/>
        <v>2271</v>
      </c>
    </row>
    <row r="337" spans="9:14" ht="17.25" x14ac:dyDescent="0.25">
      <c r="I337" s="3" t="s">
        <v>1028</v>
      </c>
      <c r="J337" s="3" t="s">
        <v>207</v>
      </c>
      <c r="K337" s="3">
        <v>2531</v>
      </c>
      <c r="L337" s="3"/>
      <c r="M337" s="3"/>
      <c r="N337" s="3">
        <f t="shared" si="10"/>
        <v>2531</v>
      </c>
    </row>
    <row r="338" spans="9:14" ht="17.25" x14ac:dyDescent="0.25">
      <c r="I338" s="3" t="s">
        <v>1028</v>
      </c>
      <c r="J338" s="3" t="s">
        <v>207</v>
      </c>
      <c r="K338" s="3">
        <v>2130</v>
      </c>
      <c r="L338" s="3"/>
      <c r="M338" s="3"/>
      <c r="N338" s="3">
        <f t="shared" si="10"/>
        <v>2130</v>
      </c>
    </row>
    <row r="339" spans="9:14" ht="17.25" x14ac:dyDescent="0.25">
      <c r="I339" s="3" t="s">
        <v>1028</v>
      </c>
      <c r="J339" s="3" t="s">
        <v>207</v>
      </c>
      <c r="K339" s="3">
        <v>1597</v>
      </c>
      <c r="L339" s="3"/>
      <c r="M339" s="3"/>
      <c r="N339" s="3">
        <f t="shared" si="10"/>
        <v>1597</v>
      </c>
    </row>
    <row r="340" spans="9:14" ht="17.25" x14ac:dyDescent="0.25">
      <c r="I340" s="3" t="s">
        <v>1028</v>
      </c>
      <c r="J340" s="3" t="s">
        <v>207</v>
      </c>
      <c r="K340" s="3">
        <v>2045</v>
      </c>
      <c r="L340" s="3"/>
      <c r="M340" s="3"/>
      <c r="N340" s="3">
        <f t="shared" si="10"/>
        <v>2045</v>
      </c>
    </row>
    <row r="341" spans="9:14" ht="17.25" x14ac:dyDescent="0.25">
      <c r="I341" s="3" t="s">
        <v>1028</v>
      </c>
      <c r="J341" s="3" t="s">
        <v>207</v>
      </c>
      <c r="K341" s="3">
        <v>2341</v>
      </c>
      <c r="L341" s="3"/>
      <c r="M341" s="3"/>
      <c r="N341" s="3">
        <f t="shared" si="10"/>
        <v>2341</v>
      </c>
    </row>
    <row r="342" spans="9:14" x14ac:dyDescent="0.25">
      <c r="I342" s="3" t="s">
        <v>1028</v>
      </c>
      <c r="J342" s="3" t="s">
        <v>1022</v>
      </c>
      <c r="K342" s="3">
        <v>124</v>
      </c>
      <c r="L342" s="3">
        <v>110</v>
      </c>
      <c r="M342" s="3">
        <v>116</v>
      </c>
      <c r="N342" s="3">
        <v>140</v>
      </c>
    </row>
    <row r="343" spans="9:14" x14ac:dyDescent="0.25">
      <c r="I343" s="3" t="s">
        <v>1028</v>
      </c>
      <c r="J343" s="3" t="s">
        <v>1023</v>
      </c>
      <c r="K343" s="3">
        <v>6</v>
      </c>
      <c r="L343" s="3">
        <v>7</v>
      </c>
      <c r="M343" s="3">
        <v>8</v>
      </c>
      <c r="N343" s="3">
        <v>10</v>
      </c>
    </row>
    <row r="344" spans="9:14" x14ac:dyDescent="0.25">
      <c r="I344" s="3" t="s">
        <v>1028</v>
      </c>
      <c r="J344" s="3" t="s">
        <v>113</v>
      </c>
      <c r="K344" s="25">
        <f>AVERAGE(K202:K341)</f>
        <v>678.9904032258064</v>
      </c>
      <c r="L344" s="25">
        <f t="shared" ref="L344:N344" si="11">AVERAGE(L202:L341)</f>
        <v>15190.919</v>
      </c>
      <c r="M344" s="25">
        <f t="shared" si="11"/>
        <v>1531.1966379310352</v>
      </c>
      <c r="N344" s="25">
        <f t="shared" si="11"/>
        <v>14243.794357142859</v>
      </c>
    </row>
    <row r="345" spans="9:14" x14ac:dyDescent="0.25">
      <c r="I345" s="3" t="s">
        <v>1028</v>
      </c>
      <c r="J345" s="3" t="s">
        <v>1024</v>
      </c>
      <c r="K345" s="25">
        <f>MEDIAN(K202:K341)</f>
        <v>340</v>
      </c>
      <c r="L345" s="25">
        <f t="shared" ref="L345:N345" si="12">MEDIAN(L218:L341)</f>
        <v>4896.6000000000004</v>
      </c>
      <c r="M345" s="25">
        <f t="shared" si="12"/>
        <v>563.5</v>
      </c>
      <c r="N345" s="25">
        <f t="shared" si="12"/>
        <v>3221.65</v>
      </c>
    </row>
    <row r="346" spans="9:14" x14ac:dyDescent="0.25">
      <c r="I346" s="3" t="s">
        <v>1028</v>
      </c>
      <c r="J346" s="3" t="s">
        <v>1025</v>
      </c>
      <c r="K346" s="25">
        <f>MIN(K202:K341)</f>
        <v>0</v>
      </c>
      <c r="L346" s="25">
        <f t="shared" ref="L346:M346" si="13">MIN(L202:L341)</f>
        <v>4.04</v>
      </c>
      <c r="M346" s="25">
        <f t="shared" si="13"/>
        <v>0.17</v>
      </c>
      <c r="N346" s="25">
        <f>MIN(N202:N341)</f>
        <v>5.41</v>
      </c>
    </row>
    <row r="347" spans="9:14" x14ac:dyDescent="0.25">
      <c r="I347" s="3" t="s">
        <v>1028</v>
      </c>
      <c r="J347" s="3" t="s">
        <v>1026</v>
      </c>
      <c r="K347" s="25">
        <f>MAX(K202:K341)</f>
        <v>6747</v>
      </c>
      <c r="L347" s="25">
        <f t="shared" ref="L347:M347" si="14">MAX(L202:L341)</f>
        <v>108900</v>
      </c>
      <c r="M347" s="25">
        <f t="shared" si="14"/>
        <v>27110</v>
      </c>
      <c r="N347" s="25">
        <f>MAX(N202:N341)</f>
        <v>113870</v>
      </c>
    </row>
    <row r="348" spans="9:14" x14ac:dyDescent="0.25">
      <c r="I348" s="1" t="s">
        <v>59</v>
      </c>
      <c r="J348" s="1" t="s">
        <v>1033</v>
      </c>
      <c r="K348" s="1"/>
      <c r="L348" s="17">
        <v>5870</v>
      </c>
      <c r="N348" s="1">
        <v>5870</v>
      </c>
    </row>
    <row r="349" spans="9:14" x14ac:dyDescent="0.25">
      <c r="I349" s="1" t="s">
        <v>59</v>
      </c>
      <c r="J349" s="1" t="s">
        <v>1033</v>
      </c>
      <c r="K349" s="1"/>
      <c r="L349" s="17">
        <v>3050</v>
      </c>
      <c r="N349" s="1">
        <v>3050</v>
      </c>
    </row>
    <row r="350" spans="9:14" x14ac:dyDescent="0.25">
      <c r="I350" s="1" t="s">
        <v>59</v>
      </c>
      <c r="J350" s="1" t="s">
        <v>1033</v>
      </c>
      <c r="K350" s="1"/>
      <c r="L350" s="17">
        <v>3590</v>
      </c>
      <c r="N350" s="1">
        <v>3590</v>
      </c>
    </row>
    <row r="351" spans="9:14" x14ac:dyDescent="0.25">
      <c r="I351" s="1" t="s">
        <v>59</v>
      </c>
      <c r="J351" s="1" t="s">
        <v>1033</v>
      </c>
      <c r="K351" s="1"/>
      <c r="L351" s="17">
        <v>3290</v>
      </c>
      <c r="N351" s="1">
        <v>3290</v>
      </c>
    </row>
    <row r="352" spans="9:14" x14ac:dyDescent="0.25">
      <c r="I352" s="1" t="s">
        <v>59</v>
      </c>
      <c r="J352" s="1" t="s">
        <v>1033</v>
      </c>
      <c r="K352" s="1"/>
      <c r="L352" s="17">
        <v>2570</v>
      </c>
      <c r="N352" s="1">
        <v>2570</v>
      </c>
    </row>
    <row r="353" spans="9:14" x14ac:dyDescent="0.25">
      <c r="I353" s="1" t="s">
        <v>59</v>
      </c>
      <c r="J353" s="1" t="s">
        <v>1033</v>
      </c>
      <c r="K353" s="1"/>
      <c r="L353" s="17">
        <v>1510</v>
      </c>
      <c r="N353" s="1">
        <v>1510</v>
      </c>
    </row>
    <row r="354" spans="9:14" x14ac:dyDescent="0.25">
      <c r="I354" s="1" t="s">
        <v>59</v>
      </c>
      <c r="J354" s="1" t="s">
        <v>1033</v>
      </c>
      <c r="K354" s="1"/>
      <c r="L354" s="17">
        <v>730</v>
      </c>
      <c r="N354" s="1">
        <v>730</v>
      </c>
    </row>
    <row r="355" spans="9:14" x14ac:dyDescent="0.25">
      <c r="I355" s="1" t="s">
        <v>59</v>
      </c>
      <c r="J355" s="1" t="s">
        <v>1033</v>
      </c>
      <c r="K355" s="1"/>
      <c r="L355" s="17">
        <v>870</v>
      </c>
      <c r="N355" s="1">
        <v>870</v>
      </c>
    </row>
    <row r="356" spans="9:14" x14ac:dyDescent="0.25">
      <c r="I356" s="1" t="s">
        <v>59</v>
      </c>
      <c r="J356" s="1" t="s">
        <v>1033</v>
      </c>
      <c r="K356" s="1"/>
      <c r="L356" s="17">
        <v>940</v>
      </c>
      <c r="N356" s="1">
        <v>940</v>
      </c>
    </row>
    <row r="357" spans="9:14" x14ac:dyDescent="0.25">
      <c r="I357" s="1" t="s">
        <v>59</v>
      </c>
      <c r="J357" s="1" t="s">
        <v>1033</v>
      </c>
      <c r="K357" s="1"/>
      <c r="L357" s="17">
        <v>730</v>
      </c>
      <c r="N357" s="1">
        <v>730</v>
      </c>
    </row>
    <row r="358" spans="9:14" x14ac:dyDescent="0.25">
      <c r="I358" s="1" t="s">
        <v>59</v>
      </c>
      <c r="J358" s="1" t="s">
        <v>1033</v>
      </c>
      <c r="K358" s="1"/>
      <c r="L358" s="17">
        <v>570</v>
      </c>
      <c r="N358" s="1">
        <v>570</v>
      </c>
    </row>
    <row r="359" spans="9:14" x14ac:dyDescent="0.25">
      <c r="I359" s="1" t="s">
        <v>59</v>
      </c>
      <c r="J359" s="1" t="s">
        <v>1033</v>
      </c>
      <c r="K359" s="1"/>
      <c r="L359" s="17">
        <v>540</v>
      </c>
      <c r="N359" s="1">
        <v>540</v>
      </c>
    </row>
    <row r="360" spans="9:14" x14ac:dyDescent="0.25">
      <c r="I360" s="1" t="s">
        <v>59</v>
      </c>
      <c r="J360" s="1" t="s">
        <v>1033</v>
      </c>
      <c r="K360" s="1"/>
      <c r="L360" s="17">
        <v>480</v>
      </c>
      <c r="N360" s="1">
        <v>480</v>
      </c>
    </row>
    <row r="361" spans="9:14" x14ac:dyDescent="0.25">
      <c r="I361" s="1" t="s">
        <v>59</v>
      </c>
      <c r="J361" s="1" t="s">
        <v>1033</v>
      </c>
      <c r="K361" s="1"/>
      <c r="L361" s="17">
        <v>460</v>
      </c>
      <c r="N361" s="1">
        <v>460</v>
      </c>
    </row>
    <row r="362" spans="9:14" x14ac:dyDescent="0.25">
      <c r="I362" s="1" t="s">
        <v>59</v>
      </c>
      <c r="J362" s="1" t="s">
        <v>1033</v>
      </c>
      <c r="K362" s="1"/>
      <c r="L362" s="17">
        <v>300</v>
      </c>
      <c r="N362" s="1">
        <v>300</v>
      </c>
    </row>
    <row r="363" spans="9:14" x14ac:dyDescent="0.25">
      <c r="I363" s="1" t="s">
        <v>59</v>
      </c>
      <c r="J363" s="1" t="s">
        <v>1033</v>
      </c>
      <c r="K363" s="1"/>
      <c r="L363" s="17">
        <v>300</v>
      </c>
      <c r="N363" s="1">
        <v>300</v>
      </c>
    </row>
    <row r="364" spans="9:14" x14ac:dyDescent="0.25">
      <c r="I364" s="1" t="s">
        <v>59</v>
      </c>
      <c r="J364" s="1" t="s">
        <v>1033</v>
      </c>
      <c r="K364" s="1"/>
      <c r="L364" s="17">
        <v>150</v>
      </c>
      <c r="N364" s="1">
        <v>150</v>
      </c>
    </row>
    <row r="365" spans="9:14" x14ac:dyDescent="0.25">
      <c r="I365" s="1" t="s">
        <v>59</v>
      </c>
      <c r="J365" s="1" t="s">
        <v>1033</v>
      </c>
      <c r="K365" s="1"/>
      <c r="L365" s="17">
        <v>150</v>
      </c>
      <c r="N365" s="1">
        <v>150</v>
      </c>
    </row>
    <row r="366" spans="9:14" x14ac:dyDescent="0.25">
      <c r="I366" s="1" t="s">
        <v>59</v>
      </c>
      <c r="J366" s="1" t="s">
        <v>1033</v>
      </c>
      <c r="K366" s="1"/>
      <c r="L366" s="17">
        <v>280</v>
      </c>
      <c r="N366" s="1">
        <v>280</v>
      </c>
    </row>
    <row r="367" spans="9:14" x14ac:dyDescent="0.25">
      <c r="I367" s="1" t="s">
        <v>59</v>
      </c>
      <c r="J367" s="1" t="s">
        <v>1033</v>
      </c>
      <c r="K367" s="1"/>
      <c r="L367" s="17">
        <v>150</v>
      </c>
      <c r="N367" s="1">
        <v>150</v>
      </c>
    </row>
    <row r="368" spans="9:14" x14ac:dyDescent="0.25">
      <c r="I368" s="1" t="s">
        <v>59</v>
      </c>
      <c r="J368" s="1" t="s">
        <v>1033</v>
      </c>
      <c r="K368" s="1"/>
      <c r="L368" s="17">
        <v>4700000</v>
      </c>
      <c r="N368" s="1">
        <v>4700000</v>
      </c>
    </row>
    <row r="369" spans="9:14" x14ac:dyDescent="0.25">
      <c r="I369" s="1" t="s">
        <v>59</v>
      </c>
      <c r="J369" s="1" t="s">
        <v>1033</v>
      </c>
      <c r="K369" s="1"/>
      <c r="L369" s="17">
        <v>8000000</v>
      </c>
      <c r="N369" s="1">
        <v>8000000</v>
      </c>
    </row>
    <row r="370" spans="9:14" x14ac:dyDescent="0.25">
      <c r="I370" s="1" t="s">
        <v>59</v>
      </c>
      <c r="J370" s="1" t="s">
        <v>1033</v>
      </c>
      <c r="K370" s="1"/>
      <c r="L370" s="17"/>
      <c r="M370" s="1">
        <v>57.942000000000007</v>
      </c>
      <c r="N370" s="1">
        <v>57.942000000000007</v>
      </c>
    </row>
    <row r="371" spans="9:14" x14ac:dyDescent="0.25">
      <c r="I371" s="1" t="s">
        <v>59</v>
      </c>
      <c r="J371" s="1" t="s">
        <v>1033</v>
      </c>
      <c r="K371" s="1"/>
      <c r="L371" s="17"/>
      <c r="M371" s="1">
        <v>113.14500000000001</v>
      </c>
      <c r="N371" s="1">
        <v>113.14500000000001</v>
      </c>
    </row>
    <row r="372" spans="9:14" x14ac:dyDescent="0.25">
      <c r="I372" s="1" t="s">
        <v>59</v>
      </c>
      <c r="J372" s="1" t="s">
        <v>1033</v>
      </c>
      <c r="K372" s="1"/>
      <c r="L372" s="17"/>
      <c r="M372" s="1">
        <v>128.24599999999998</v>
      </c>
      <c r="N372" s="1">
        <v>128.24599999999998</v>
      </c>
    </row>
    <row r="373" spans="9:14" x14ac:dyDescent="0.25">
      <c r="I373" s="1" t="s">
        <v>59</v>
      </c>
      <c r="J373" s="1" t="s">
        <v>1033</v>
      </c>
      <c r="K373" s="1"/>
      <c r="L373" s="17"/>
      <c r="M373" s="1">
        <v>84.331999999999994</v>
      </c>
      <c r="N373" s="1">
        <v>84.331999999999994</v>
      </c>
    </row>
    <row r="374" spans="9:14" x14ac:dyDescent="0.25">
      <c r="I374" s="1" t="s">
        <v>59</v>
      </c>
      <c r="J374" s="1" t="s">
        <v>1033</v>
      </c>
      <c r="K374" s="1"/>
      <c r="L374" s="17">
        <v>2200000</v>
      </c>
      <c r="N374" s="1">
        <v>2200000</v>
      </c>
    </row>
    <row r="375" spans="9:14" x14ac:dyDescent="0.25">
      <c r="I375" s="1" t="s">
        <v>59</v>
      </c>
      <c r="J375" s="1" t="s">
        <v>1033</v>
      </c>
      <c r="K375" s="1"/>
      <c r="L375" s="17">
        <v>12200</v>
      </c>
      <c r="M375" s="1">
        <v>22080</v>
      </c>
      <c r="N375" s="1">
        <v>34280</v>
      </c>
    </row>
    <row r="376" spans="9:14" x14ac:dyDescent="0.25">
      <c r="I376" s="1" t="s">
        <v>59</v>
      </c>
      <c r="J376" s="1" t="s">
        <v>1033</v>
      </c>
      <c r="K376" s="1"/>
      <c r="L376" s="17">
        <v>39996</v>
      </c>
      <c r="M376" s="1">
        <v>56400</v>
      </c>
      <c r="N376" s="1">
        <v>96396</v>
      </c>
    </row>
    <row r="377" spans="9:14" x14ac:dyDescent="0.25">
      <c r="I377" s="1" t="s">
        <v>59</v>
      </c>
      <c r="J377" s="1" t="s">
        <v>1033</v>
      </c>
      <c r="K377" s="1"/>
      <c r="L377" s="17">
        <v>17057</v>
      </c>
      <c r="M377" s="1">
        <v>11130</v>
      </c>
      <c r="N377" s="1">
        <v>28187</v>
      </c>
    </row>
    <row r="378" spans="9:14" x14ac:dyDescent="0.25">
      <c r="I378" s="1" t="s">
        <v>59</v>
      </c>
      <c r="J378" s="1" t="s">
        <v>1033</v>
      </c>
      <c r="K378" s="1"/>
      <c r="L378" s="17">
        <v>10410</v>
      </c>
      <c r="M378" s="1">
        <v>11330</v>
      </c>
      <c r="N378" s="1">
        <v>21740</v>
      </c>
    </row>
    <row r="379" spans="9:14" x14ac:dyDescent="0.25">
      <c r="I379" s="1" t="s">
        <v>59</v>
      </c>
      <c r="J379" s="1" t="s">
        <v>1033</v>
      </c>
      <c r="K379" s="1"/>
      <c r="L379" s="17">
        <v>39200</v>
      </c>
      <c r="M379" s="1">
        <v>18900</v>
      </c>
      <c r="N379" s="1">
        <v>58100</v>
      </c>
    </row>
    <row r="380" spans="9:14" x14ac:dyDescent="0.25">
      <c r="I380" s="1" t="s">
        <v>59</v>
      </c>
      <c r="J380" s="1" t="s">
        <v>1033</v>
      </c>
      <c r="K380" s="1"/>
      <c r="L380" s="17">
        <v>19470</v>
      </c>
      <c r="M380" s="1">
        <v>6100</v>
      </c>
      <c r="N380" s="1">
        <v>25570</v>
      </c>
    </row>
    <row r="381" spans="9:14" x14ac:dyDescent="0.25">
      <c r="I381" s="1" t="s">
        <v>59</v>
      </c>
      <c r="J381" s="1" t="s">
        <v>1034</v>
      </c>
      <c r="K381" s="1">
        <v>1440</v>
      </c>
      <c r="L381" s="17">
        <v>6140</v>
      </c>
      <c r="M381" s="1">
        <v>1900</v>
      </c>
      <c r="N381" s="1">
        <v>9480</v>
      </c>
    </row>
    <row r="382" spans="9:14" x14ac:dyDescent="0.25">
      <c r="I382" s="1" t="s">
        <v>59</v>
      </c>
      <c r="J382" s="1" t="s">
        <v>1034</v>
      </c>
      <c r="K382" s="1">
        <v>470</v>
      </c>
      <c r="L382" s="17">
        <v>4710</v>
      </c>
      <c r="M382" s="1">
        <v>1050</v>
      </c>
      <c r="N382" s="1">
        <v>6230</v>
      </c>
    </row>
    <row r="383" spans="9:14" x14ac:dyDescent="0.25">
      <c r="I383" s="1" t="s">
        <v>59</v>
      </c>
      <c r="J383" s="1" t="s">
        <v>1034</v>
      </c>
      <c r="K383" s="1">
        <v>1200</v>
      </c>
      <c r="L383" s="17">
        <v>4000</v>
      </c>
      <c r="M383" s="1">
        <v>1370</v>
      </c>
      <c r="N383" s="1">
        <v>6570</v>
      </c>
    </row>
    <row r="384" spans="9:14" x14ac:dyDescent="0.25">
      <c r="I384" s="1" t="s">
        <v>59</v>
      </c>
      <c r="J384" s="1" t="s">
        <v>1034</v>
      </c>
      <c r="K384" s="1">
        <v>34000</v>
      </c>
      <c r="L384" s="17">
        <v>13620</v>
      </c>
      <c r="M384" s="1">
        <v>46000</v>
      </c>
      <c r="N384" s="1">
        <v>93620</v>
      </c>
    </row>
    <row r="385" spans="9:14" x14ac:dyDescent="0.25">
      <c r="I385" s="1" t="s">
        <v>59</v>
      </c>
      <c r="J385" s="1" t="s">
        <v>1033</v>
      </c>
      <c r="K385" s="1">
        <v>8301.2000000000007</v>
      </c>
      <c r="L385" s="17">
        <v>142345.1</v>
      </c>
      <c r="M385" s="1">
        <v>3612.7000000000007</v>
      </c>
      <c r="N385" s="1">
        <v>154259</v>
      </c>
    </row>
    <row r="386" spans="9:14" x14ac:dyDescent="0.25">
      <c r="I386" s="1" t="s">
        <v>59</v>
      </c>
      <c r="J386" s="1" t="s">
        <v>1033</v>
      </c>
      <c r="K386" s="1">
        <v>40770</v>
      </c>
      <c r="L386" s="17">
        <v>21832</v>
      </c>
      <c r="M386" s="1">
        <v>86600</v>
      </c>
      <c r="N386" s="1">
        <v>149202</v>
      </c>
    </row>
    <row r="387" spans="9:14" x14ac:dyDescent="0.25">
      <c r="I387" s="1" t="s">
        <v>59</v>
      </c>
      <c r="J387" s="1" t="s">
        <v>1033</v>
      </c>
      <c r="K387" s="1">
        <v>93900</v>
      </c>
      <c r="L387" s="17">
        <v>25470</v>
      </c>
      <c r="M387" s="1">
        <v>106070</v>
      </c>
      <c r="N387" s="1">
        <v>225440</v>
      </c>
    </row>
    <row r="388" spans="9:14" x14ac:dyDescent="0.25">
      <c r="I388" s="1" t="s">
        <v>59</v>
      </c>
      <c r="J388" s="1" t="s">
        <v>1033</v>
      </c>
      <c r="K388" s="1">
        <v>20610</v>
      </c>
      <c r="L388" s="17">
        <v>11847</v>
      </c>
      <c r="M388" s="1">
        <v>9600</v>
      </c>
      <c r="N388" s="1">
        <v>42057</v>
      </c>
    </row>
    <row r="389" spans="9:14" x14ac:dyDescent="0.25">
      <c r="I389" s="1" t="s">
        <v>59</v>
      </c>
      <c r="J389" s="1" t="s">
        <v>1033</v>
      </c>
      <c r="K389" s="1">
        <v>57430</v>
      </c>
      <c r="L389" s="17">
        <v>24740</v>
      </c>
      <c r="M389" s="1">
        <v>43370</v>
      </c>
      <c r="N389" s="1">
        <v>125540</v>
      </c>
    </row>
    <row r="390" spans="9:14" x14ac:dyDescent="0.25">
      <c r="I390" s="1" t="s">
        <v>59</v>
      </c>
      <c r="J390" s="1" t="s">
        <v>1033</v>
      </c>
      <c r="K390" s="1">
        <v>62600</v>
      </c>
      <c r="L390" s="17">
        <v>27140</v>
      </c>
      <c r="M390" s="1">
        <v>59300</v>
      </c>
      <c r="N390" s="1">
        <v>149040</v>
      </c>
    </row>
    <row r="391" spans="9:14" x14ac:dyDescent="0.25">
      <c r="I391" s="1" t="s">
        <v>59</v>
      </c>
      <c r="J391" s="1" t="s">
        <v>1033</v>
      </c>
      <c r="K391" s="1">
        <v>59790</v>
      </c>
      <c r="L391" s="17">
        <v>24603</v>
      </c>
      <c r="M391" s="1">
        <v>76600</v>
      </c>
      <c r="N391" s="1">
        <v>160993</v>
      </c>
    </row>
    <row r="392" spans="9:14" x14ac:dyDescent="0.25">
      <c r="I392" s="1" t="s">
        <v>59</v>
      </c>
      <c r="J392" s="1" t="s">
        <v>1033</v>
      </c>
      <c r="K392" s="1">
        <v>29610</v>
      </c>
      <c r="L392" s="17">
        <v>56260</v>
      </c>
      <c r="M392" s="1">
        <v>28050</v>
      </c>
      <c r="N392" s="1">
        <v>113920</v>
      </c>
    </row>
    <row r="393" spans="9:14" x14ac:dyDescent="0.25">
      <c r="I393" s="1" t="s">
        <v>59</v>
      </c>
      <c r="J393" s="1" t="s">
        <v>1033</v>
      </c>
      <c r="K393" s="1">
        <v>20100</v>
      </c>
      <c r="L393" s="17">
        <v>9346</v>
      </c>
      <c r="M393" s="1">
        <v>31500</v>
      </c>
      <c r="N393" s="1">
        <v>60946</v>
      </c>
    </row>
    <row r="394" spans="9:14" x14ac:dyDescent="0.25">
      <c r="I394" s="1" t="s">
        <v>59</v>
      </c>
      <c r="J394" s="1" t="s">
        <v>1033</v>
      </c>
      <c r="K394" s="1">
        <v>14940</v>
      </c>
      <c r="L394" s="17">
        <v>27793</v>
      </c>
      <c r="M394" s="1">
        <v>6910</v>
      </c>
      <c r="N394" s="1">
        <v>49643</v>
      </c>
    </row>
    <row r="395" spans="9:14" x14ac:dyDescent="0.25">
      <c r="I395" s="1" t="s">
        <v>59</v>
      </c>
      <c r="J395" s="1" t="s">
        <v>1033</v>
      </c>
      <c r="K395" s="1">
        <v>25110</v>
      </c>
      <c r="L395" s="17">
        <v>27664</v>
      </c>
      <c r="M395" s="1">
        <v>26960</v>
      </c>
      <c r="N395" s="1">
        <v>79734</v>
      </c>
    </row>
    <row r="396" spans="9:14" x14ac:dyDescent="0.25">
      <c r="I396" s="1" t="s">
        <v>59</v>
      </c>
      <c r="J396" s="1" t="s">
        <v>1033</v>
      </c>
      <c r="K396" s="1">
        <v>30870</v>
      </c>
      <c r="L396" s="17">
        <v>24440</v>
      </c>
      <c r="M396" s="1">
        <v>36440</v>
      </c>
      <c r="N396" s="1">
        <v>91750</v>
      </c>
    </row>
    <row r="397" spans="9:14" x14ac:dyDescent="0.25">
      <c r="I397" s="1" t="s">
        <v>59</v>
      </c>
      <c r="J397" s="1" t="s">
        <v>1033</v>
      </c>
      <c r="K397" s="1">
        <v>87500</v>
      </c>
      <c r="L397" s="17">
        <v>19780</v>
      </c>
      <c r="M397" s="1">
        <v>44100</v>
      </c>
      <c r="N397" s="1">
        <v>151380</v>
      </c>
    </row>
    <row r="398" spans="9:14" x14ac:dyDescent="0.25">
      <c r="I398" s="1" t="s">
        <v>59</v>
      </c>
      <c r="J398" s="1" t="s">
        <v>1033</v>
      </c>
      <c r="K398" s="1">
        <v>87900</v>
      </c>
      <c r="L398" s="17">
        <v>19780</v>
      </c>
      <c r="M398" s="1">
        <v>44000</v>
      </c>
      <c r="N398" s="1">
        <v>151680</v>
      </c>
    </row>
    <row r="399" spans="9:14" x14ac:dyDescent="0.25">
      <c r="I399" s="1" t="s">
        <v>59</v>
      </c>
      <c r="J399" s="1" t="s">
        <v>1033</v>
      </c>
      <c r="K399" s="1">
        <v>100100</v>
      </c>
      <c r="L399" s="17">
        <v>22140</v>
      </c>
      <c r="M399" s="1">
        <v>44800</v>
      </c>
      <c r="N399" s="1">
        <v>167040</v>
      </c>
    </row>
    <row r="400" spans="9:14" x14ac:dyDescent="0.25">
      <c r="I400" s="1" t="s">
        <v>59</v>
      </c>
      <c r="J400" s="1" t="s">
        <v>1033</v>
      </c>
      <c r="K400" s="1">
        <v>109400</v>
      </c>
      <c r="L400" s="17">
        <v>34160</v>
      </c>
      <c r="M400" s="1">
        <v>47900</v>
      </c>
      <c r="N400" s="1">
        <v>191460</v>
      </c>
    </row>
    <row r="401" spans="9:14" x14ac:dyDescent="0.25">
      <c r="I401" s="1" t="s">
        <v>59</v>
      </c>
      <c r="J401" s="1" t="s">
        <v>1033</v>
      </c>
      <c r="K401" s="1">
        <v>80830</v>
      </c>
      <c r="L401" s="17">
        <v>30360</v>
      </c>
      <c r="M401" s="1">
        <v>54990</v>
      </c>
      <c r="N401" s="1">
        <v>166180</v>
      </c>
    </row>
    <row r="402" spans="9:14" x14ac:dyDescent="0.25">
      <c r="I402" s="1" t="s">
        <v>59</v>
      </c>
      <c r="J402" s="1" t="s">
        <v>1033</v>
      </c>
      <c r="K402" s="1">
        <v>54549</v>
      </c>
      <c r="L402" s="17">
        <v>16596</v>
      </c>
      <c r="M402" s="1">
        <v>3520</v>
      </c>
      <c r="N402" s="1">
        <v>74665</v>
      </c>
    </row>
    <row r="403" spans="9:14" x14ac:dyDescent="0.25">
      <c r="I403" s="1" t="s">
        <v>59</v>
      </c>
      <c r="J403" s="1" t="s">
        <v>1033</v>
      </c>
      <c r="K403" s="1"/>
      <c r="L403" s="17">
        <v>3300000</v>
      </c>
      <c r="N403" s="1">
        <v>3300000</v>
      </c>
    </row>
    <row r="404" spans="9:14" x14ac:dyDescent="0.25">
      <c r="I404" s="1" t="s">
        <v>59</v>
      </c>
      <c r="J404" s="1" t="s">
        <v>1033</v>
      </c>
      <c r="K404" s="1">
        <v>18900</v>
      </c>
      <c r="L404" s="17">
        <v>25100</v>
      </c>
      <c r="M404" s="1">
        <v>1090</v>
      </c>
      <c r="N404" s="1">
        <v>59200</v>
      </c>
    </row>
    <row r="405" spans="9:14" x14ac:dyDescent="0.25">
      <c r="I405" s="1" t="s">
        <v>59</v>
      </c>
      <c r="J405" s="1" t="s">
        <v>1033</v>
      </c>
      <c r="K405" s="1">
        <v>18900</v>
      </c>
      <c r="L405" s="17">
        <v>25100</v>
      </c>
      <c r="M405" s="1">
        <v>1090</v>
      </c>
      <c r="N405" s="1">
        <v>59200</v>
      </c>
    </row>
    <row r="406" spans="9:14" x14ac:dyDescent="0.25">
      <c r="I406" s="1" t="s">
        <v>59</v>
      </c>
      <c r="J406" s="1" t="s">
        <v>1033</v>
      </c>
      <c r="K406" s="1">
        <v>18900</v>
      </c>
      <c r="L406" s="17">
        <v>25100</v>
      </c>
      <c r="M406" s="1">
        <v>1090</v>
      </c>
      <c r="N406" s="1">
        <v>59200</v>
      </c>
    </row>
    <row r="407" spans="9:14" x14ac:dyDescent="0.25">
      <c r="I407" s="1" t="s">
        <v>59</v>
      </c>
      <c r="J407" s="1" t="s">
        <v>1033</v>
      </c>
      <c r="K407" s="1">
        <v>18900</v>
      </c>
      <c r="L407" s="17">
        <v>25100</v>
      </c>
      <c r="M407" s="1">
        <v>1090</v>
      </c>
      <c r="N407" s="1">
        <v>59200</v>
      </c>
    </row>
    <row r="408" spans="9:14" x14ac:dyDescent="0.25">
      <c r="I408" s="1" t="s">
        <v>59</v>
      </c>
      <c r="J408" s="1" t="s">
        <v>1033</v>
      </c>
      <c r="K408" s="1">
        <v>18900</v>
      </c>
      <c r="L408" s="17">
        <v>25100</v>
      </c>
      <c r="M408" s="1">
        <v>1090</v>
      </c>
      <c r="N408" s="1">
        <v>59200</v>
      </c>
    </row>
    <row r="409" spans="9:14" x14ac:dyDescent="0.25">
      <c r="I409" s="1" t="s">
        <v>59</v>
      </c>
      <c r="J409" s="1" t="s">
        <v>1033</v>
      </c>
      <c r="K409" s="1">
        <v>18900</v>
      </c>
      <c r="L409" s="17">
        <v>25100</v>
      </c>
      <c r="M409" s="1">
        <v>1090</v>
      </c>
      <c r="N409" s="1">
        <v>59200</v>
      </c>
    </row>
    <row r="410" spans="9:14" x14ac:dyDescent="0.25">
      <c r="I410" s="1" t="s">
        <v>59</v>
      </c>
      <c r="J410" s="1" t="s">
        <v>1033</v>
      </c>
      <c r="K410" s="1">
        <v>18900</v>
      </c>
      <c r="L410" s="17">
        <v>25100</v>
      </c>
      <c r="M410" s="1">
        <v>1090</v>
      </c>
      <c r="N410" s="1">
        <v>59200</v>
      </c>
    </row>
    <row r="411" spans="9:14" x14ac:dyDescent="0.25">
      <c r="I411" s="1" t="s">
        <v>59</v>
      </c>
      <c r="J411" s="1" t="s">
        <v>1033</v>
      </c>
      <c r="K411" s="1">
        <v>18900</v>
      </c>
      <c r="L411" s="17">
        <v>25100</v>
      </c>
      <c r="M411" s="1">
        <v>1090</v>
      </c>
      <c r="N411" s="1">
        <v>59200</v>
      </c>
    </row>
    <row r="412" spans="9:14" x14ac:dyDescent="0.25">
      <c r="I412" s="1" t="s">
        <v>59</v>
      </c>
      <c r="J412" s="1" t="s">
        <v>1033</v>
      </c>
      <c r="K412" s="1">
        <v>18900</v>
      </c>
      <c r="L412" s="17">
        <v>25100</v>
      </c>
      <c r="M412" s="1">
        <v>1090</v>
      </c>
      <c r="N412" s="1">
        <v>59200</v>
      </c>
    </row>
    <row r="413" spans="9:14" x14ac:dyDescent="0.25">
      <c r="I413" s="1" t="s">
        <v>59</v>
      </c>
      <c r="J413" s="1" t="s">
        <v>1033</v>
      </c>
      <c r="K413" s="1">
        <v>18900</v>
      </c>
      <c r="L413" s="17">
        <v>25100</v>
      </c>
      <c r="M413" s="1">
        <v>1090</v>
      </c>
      <c r="N413" s="1">
        <v>59200</v>
      </c>
    </row>
    <row r="414" spans="9:14" x14ac:dyDescent="0.25">
      <c r="I414" s="1" t="s">
        <v>59</v>
      </c>
      <c r="J414" s="1" t="s">
        <v>1033</v>
      </c>
      <c r="K414" s="1">
        <v>18900</v>
      </c>
      <c r="L414" s="17">
        <v>25100</v>
      </c>
      <c r="M414" s="1">
        <v>1090</v>
      </c>
      <c r="N414" s="1">
        <v>59200</v>
      </c>
    </row>
    <row r="415" spans="9:14" x14ac:dyDescent="0.25">
      <c r="I415" s="1" t="s">
        <v>59</v>
      </c>
      <c r="J415" s="1" t="s">
        <v>1033</v>
      </c>
      <c r="K415" s="1">
        <v>18900</v>
      </c>
      <c r="L415" s="17">
        <v>25100</v>
      </c>
      <c r="M415" s="1">
        <v>1090</v>
      </c>
      <c r="N415" s="1">
        <v>59200</v>
      </c>
    </row>
    <row r="416" spans="9:14" x14ac:dyDescent="0.25">
      <c r="I416" s="1" t="s">
        <v>59</v>
      </c>
      <c r="J416" s="1" t="s">
        <v>1033</v>
      </c>
      <c r="K416" s="1">
        <v>18900</v>
      </c>
      <c r="L416" s="17">
        <v>25100</v>
      </c>
      <c r="M416" s="1">
        <v>1090</v>
      </c>
      <c r="N416" s="1">
        <v>59200</v>
      </c>
    </row>
    <row r="417" spans="9:14" x14ac:dyDescent="0.25">
      <c r="I417" s="1" t="s">
        <v>59</v>
      </c>
      <c r="J417" s="1" t="s">
        <v>1033</v>
      </c>
      <c r="K417" s="1">
        <v>18900</v>
      </c>
      <c r="L417" s="17">
        <v>25100</v>
      </c>
      <c r="M417" s="1">
        <v>1090</v>
      </c>
      <c r="N417" s="1">
        <v>59200</v>
      </c>
    </row>
    <row r="418" spans="9:14" x14ac:dyDescent="0.25">
      <c r="I418" s="1" t="s">
        <v>59</v>
      </c>
      <c r="J418" s="1" t="s">
        <v>1033</v>
      </c>
      <c r="K418" s="1">
        <v>18900</v>
      </c>
      <c r="L418" s="17">
        <v>25100</v>
      </c>
      <c r="M418" s="1">
        <v>1090</v>
      </c>
      <c r="N418" s="1">
        <v>59200</v>
      </c>
    </row>
    <row r="419" spans="9:14" x14ac:dyDescent="0.25">
      <c r="I419" s="1" t="s">
        <v>59</v>
      </c>
      <c r="J419" s="1" t="s">
        <v>1033</v>
      </c>
      <c r="K419" s="1">
        <v>18900</v>
      </c>
      <c r="L419" s="17">
        <v>25100</v>
      </c>
      <c r="M419" s="1">
        <v>1090</v>
      </c>
      <c r="N419" s="1">
        <v>59200</v>
      </c>
    </row>
    <row r="420" spans="9:14" x14ac:dyDescent="0.25">
      <c r="I420" s="1" t="s">
        <v>59</v>
      </c>
      <c r="J420" s="1" t="s">
        <v>1033</v>
      </c>
      <c r="K420" s="1">
        <v>18900</v>
      </c>
      <c r="L420" s="17">
        <v>25100</v>
      </c>
      <c r="M420" s="1">
        <v>1090</v>
      </c>
      <c r="N420" s="1">
        <v>59200</v>
      </c>
    </row>
    <row r="421" spans="9:14" x14ac:dyDescent="0.25">
      <c r="I421" s="1" t="s">
        <v>59</v>
      </c>
      <c r="J421" s="1" t="s">
        <v>1033</v>
      </c>
      <c r="K421" s="1">
        <v>18900</v>
      </c>
      <c r="L421" s="17">
        <v>25100</v>
      </c>
      <c r="M421" s="1">
        <v>1090</v>
      </c>
      <c r="N421" s="1">
        <v>59200</v>
      </c>
    </row>
    <row r="422" spans="9:14" x14ac:dyDescent="0.25">
      <c r="I422" s="1" t="s">
        <v>59</v>
      </c>
      <c r="J422" s="1" t="s">
        <v>1033</v>
      </c>
      <c r="K422" s="1">
        <v>18900</v>
      </c>
      <c r="L422" s="17">
        <v>25100</v>
      </c>
      <c r="M422" s="1">
        <v>1090</v>
      </c>
      <c r="N422" s="1">
        <v>59200</v>
      </c>
    </row>
    <row r="423" spans="9:14" x14ac:dyDescent="0.25">
      <c r="I423" s="1" t="s">
        <v>59</v>
      </c>
      <c r="J423" s="1" t="s">
        <v>1033</v>
      </c>
      <c r="K423" s="1">
        <v>18900</v>
      </c>
      <c r="L423" s="17">
        <v>25100</v>
      </c>
      <c r="M423" s="1">
        <v>1090</v>
      </c>
      <c r="N423" s="1">
        <v>59200</v>
      </c>
    </row>
    <row r="424" spans="9:14" x14ac:dyDescent="0.25">
      <c r="I424" s="1" t="s">
        <v>59</v>
      </c>
      <c r="J424" s="1" t="s">
        <v>1033</v>
      </c>
      <c r="K424" s="1">
        <v>18900</v>
      </c>
      <c r="L424" s="17">
        <v>25100</v>
      </c>
      <c r="M424" s="1">
        <v>1090</v>
      </c>
      <c r="N424" s="1">
        <v>59200</v>
      </c>
    </row>
    <row r="425" spans="9:14" x14ac:dyDescent="0.25">
      <c r="I425" s="1" t="s">
        <v>59</v>
      </c>
      <c r="J425" s="1" t="s">
        <v>1033</v>
      </c>
      <c r="K425" s="1">
        <v>18900</v>
      </c>
      <c r="L425" s="17">
        <v>25100</v>
      </c>
      <c r="M425" s="1">
        <v>1090</v>
      </c>
      <c r="N425" s="1">
        <v>59200</v>
      </c>
    </row>
    <row r="426" spans="9:14" x14ac:dyDescent="0.25">
      <c r="I426" s="1" t="s">
        <v>59</v>
      </c>
      <c r="J426" s="1" t="s">
        <v>1033</v>
      </c>
      <c r="K426" s="1">
        <v>18900</v>
      </c>
      <c r="L426" s="17">
        <v>25100</v>
      </c>
      <c r="M426" s="1">
        <v>1090</v>
      </c>
      <c r="N426" s="1">
        <v>59200</v>
      </c>
    </row>
    <row r="427" spans="9:14" x14ac:dyDescent="0.25">
      <c r="I427" s="1" t="s">
        <v>59</v>
      </c>
      <c r="J427" s="1" t="s">
        <v>1033</v>
      </c>
      <c r="K427" s="1">
        <v>18900</v>
      </c>
      <c r="L427" s="17">
        <v>25100</v>
      </c>
      <c r="M427" s="1">
        <v>1090</v>
      </c>
      <c r="N427" s="1">
        <v>59200</v>
      </c>
    </row>
    <row r="428" spans="9:14" x14ac:dyDescent="0.25">
      <c r="I428" s="1" t="s">
        <v>59</v>
      </c>
      <c r="J428" s="1" t="s">
        <v>1033</v>
      </c>
      <c r="K428" s="1">
        <v>18900</v>
      </c>
      <c r="L428" s="17">
        <v>25100</v>
      </c>
      <c r="M428" s="1">
        <v>1090</v>
      </c>
      <c r="N428" s="1">
        <v>59200</v>
      </c>
    </row>
    <row r="429" spans="9:14" x14ac:dyDescent="0.25">
      <c r="I429" s="1" t="s">
        <v>59</v>
      </c>
      <c r="J429" s="1" t="s">
        <v>1033</v>
      </c>
      <c r="K429" s="1">
        <v>18900</v>
      </c>
      <c r="L429" s="17">
        <v>25100</v>
      </c>
      <c r="M429" s="1">
        <v>1090</v>
      </c>
      <c r="N429" s="1">
        <v>59200</v>
      </c>
    </row>
    <row r="430" spans="9:14" x14ac:dyDescent="0.25">
      <c r="I430" s="1" t="s">
        <v>59</v>
      </c>
      <c r="J430" s="1" t="s">
        <v>1033</v>
      </c>
      <c r="K430" s="1">
        <v>18900</v>
      </c>
      <c r="L430" s="17">
        <v>25100</v>
      </c>
      <c r="M430" s="1">
        <v>1090</v>
      </c>
      <c r="N430" s="1">
        <v>59200</v>
      </c>
    </row>
    <row r="431" spans="9:14" x14ac:dyDescent="0.25">
      <c r="I431" s="1" t="s">
        <v>59</v>
      </c>
      <c r="J431" s="1" t="s">
        <v>1033</v>
      </c>
      <c r="K431" s="1">
        <v>18900</v>
      </c>
      <c r="L431" s="17">
        <v>25100</v>
      </c>
      <c r="M431" s="1">
        <v>1090</v>
      </c>
      <c r="N431" s="1">
        <v>59200</v>
      </c>
    </row>
    <row r="432" spans="9:14" x14ac:dyDescent="0.25">
      <c r="I432" s="1" t="s">
        <v>59</v>
      </c>
      <c r="J432" s="1" t="s">
        <v>1033</v>
      </c>
      <c r="K432" s="1">
        <v>18900</v>
      </c>
      <c r="L432" s="17">
        <v>25100</v>
      </c>
      <c r="M432" s="1">
        <v>1090</v>
      </c>
      <c r="N432" s="1">
        <v>59200</v>
      </c>
    </row>
    <row r="433" spans="9:14" x14ac:dyDescent="0.25">
      <c r="I433" s="1" t="s">
        <v>59</v>
      </c>
      <c r="J433" s="1" t="s">
        <v>1033</v>
      </c>
      <c r="K433" s="1">
        <v>18900</v>
      </c>
      <c r="L433" s="17">
        <v>25100</v>
      </c>
      <c r="M433" s="1">
        <v>1090</v>
      </c>
      <c r="N433" s="1">
        <v>59200</v>
      </c>
    </row>
    <row r="434" spans="9:14" x14ac:dyDescent="0.25">
      <c r="I434" s="1" t="s">
        <v>59</v>
      </c>
      <c r="J434" s="1" t="s">
        <v>1033</v>
      </c>
      <c r="K434" s="1">
        <v>18900</v>
      </c>
      <c r="L434" s="17">
        <v>25100</v>
      </c>
      <c r="M434" s="1">
        <v>1090</v>
      </c>
      <c r="N434" s="1">
        <v>59200</v>
      </c>
    </row>
    <row r="435" spans="9:14" x14ac:dyDescent="0.25">
      <c r="I435" s="1" t="s">
        <v>59</v>
      </c>
      <c r="J435" s="1" t="s">
        <v>1033</v>
      </c>
      <c r="K435" s="1">
        <v>18900</v>
      </c>
      <c r="L435" s="17">
        <v>25100</v>
      </c>
      <c r="M435" s="1">
        <v>1090</v>
      </c>
      <c r="N435" s="1">
        <v>59200</v>
      </c>
    </row>
    <row r="436" spans="9:14" x14ac:dyDescent="0.25">
      <c r="I436" s="1" t="s">
        <v>59</v>
      </c>
      <c r="J436" s="1" t="s">
        <v>1033</v>
      </c>
      <c r="K436" s="1">
        <v>18900</v>
      </c>
      <c r="L436" s="17">
        <v>25100</v>
      </c>
      <c r="M436" s="1">
        <v>1090</v>
      </c>
      <c r="N436" s="1">
        <v>59200</v>
      </c>
    </row>
    <row r="437" spans="9:14" x14ac:dyDescent="0.25">
      <c r="I437" s="1" t="s">
        <v>59</v>
      </c>
      <c r="J437" s="1" t="s">
        <v>1033</v>
      </c>
      <c r="K437" s="1">
        <v>18900</v>
      </c>
      <c r="L437" s="17">
        <v>25100</v>
      </c>
      <c r="M437" s="1">
        <v>1090</v>
      </c>
      <c r="N437" s="1">
        <v>59200</v>
      </c>
    </row>
    <row r="438" spans="9:14" x14ac:dyDescent="0.25">
      <c r="I438" s="1" t="s">
        <v>59</v>
      </c>
      <c r="J438" s="1" t="s">
        <v>1033</v>
      </c>
      <c r="K438" s="1">
        <v>18900</v>
      </c>
      <c r="L438" s="17">
        <v>25100</v>
      </c>
      <c r="M438" s="1">
        <v>1090</v>
      </c>
      <c r="N438" s="1">
        <v>59200</v>
      </c>
    </row>
    <row r="439" spans="9:14" x14ac:dyDescent="0.25">
      <c r="I439" s="1" t="s">
        <v>59</v>
      </c>
      <c r="J439" s="1" t="s">
        <v>1033</v>
      </c>
      <c r="K439" s="1">
        <v>18900</v>
      </c>
      <c r="L439" s="17">
        <v>25100</v>
      </c>
      <c r="M439" s="1">
        <v>1090</v>
      </c>
      <c r="N439" s="1">
        <v>59200</v>
      </c>
    </row>
    <row r="440" spans="9:14" x14ac:dyDescent="0.25">
      <c r="I440" s="1" t="s">
        <v>59</v>
      </c>
      <c r="J440" s="1" t="s">
        <v>1033</v>
      </c>
      <c r="K440" s="1">
        <v>18900</v>
      </c>
      <c r="L440" s="17">
        <v>25100</v>
      </c>
      <c r="M440" s="1">
        <v>1090</v>
      </c>
      <c r="N440" s="1">
        <v>59200</v>
      </c>
    </row>
    <row r="441" spans="9:14" x14ac:dyDescent="0.25">
      <c r="I441" s="1" t="s">
        <v>59</v>
      </c>
      <c r="J441" s="1" t="s">
        <v>1033</v>
      </c>
      <c r="K441" s="1">
        <v>18900</v>
      </c>
      <c r="L441" s="17">
        <v>25100</v>
      </c>
      <c r="M441" s="1">
        <v>1090</v>
      </c>
      <c r="N441" s="1">
        <v>59200</v>
      </c>
    </row>
    <row r="442" spans="9:14" x14ac:dyDescent="0.25">
      <c r="I442" s="1" t="s">
        <v>59</v>
      </c>
      <c r="J442" s="1" t="s">
        <v>1033</v>
      </c>
      <c r="K442" s="1">
        <v>18900</v>
      </c>
      <c r="L442" s="17">
        <v>25100</v>
      </c>
      <c r="M442" s="1">
        <v>1090</v>
      </c>
      <c r="N442" s="1">
        <v>59200</v>
      </c>
    </row>
    <row r="443" spans="9:14" x14ac:dyDescent="0.25">
      <c r="I443" s="1" t="s">
        <v>59</v>
      </c>
      <c r="J443" s="1" t="s">
        <v>1033</v>
      </c>
      <c r="K443" s="1">
        <v>18900</v>
      </c>
      <c r="L443" s="17">
        <v>25100</v>
      </c>
      <c r="M443" s="1">
        <v>1090</v>
      </c>
      <c r="N443" s="1">
        <v>59200</v>
      </c>
    </row>
    <row r="444" spans="9:14" x14ac:dyDescent="0.25">
      <c r="I444" s="1" t="s">
        <v>59</v>
      </c>
      <c r="J444" s="1" t="s">
        <v>1033</v>
      </c>
      <c r="K444" s="1">
        <v>18900</v>
      </c>
      <c r="L444" s="17">
        <v>25100</v>
      </c>
      <c r="M444" s="1">
        <v>1090</v>
      </c>
      <c r="N444" s="1">
        <v>59200</v>
      </c>
    </row>
    <row r="445" spans="9:14" x14ac:dyDescent="0.25">
      <c r="I445" s="1" t="s">
        <v>59</v>
      </c>
      <c r="J445" s="1" t="s">
        <v>1033</v>
      </c>
      <c r="K445" s="1">
        <v>18900</v>
      </c>
      <c r="L445" s="17">
        <v>25100</v>
      </c>
      <c r="M445" s="1">
        <v>1090</v>
      </c>
      <c r="N445" s="1">
        <v>59200</v>
      </c>
    </row>
    <row r="446" spans="9:14" x14ac:dyDescent="0.25">
      <c r="I446" s="1" t="s">
        <v>59</v>
      </c>
      <c r="J446" s="1" t="s">
        <v>1033</v>
      </c>
      <c r="K446" s="1">
        <v>18900</v>
      </c>
      <c r="L446" s="17">
        <v>25100</v>
      </c>
      <c r="M446" s="1">
        <v>1090</v>
      </c>
      <c r="N446" s="1">
        <v>59200</v>
      </c>
    </row>
    <row r="447" spans="9:14" x14ac:dyDescent="0.25">
      <c r="I447" s="1" t="s">
        <v>59</v>
      </c>
      <c r="J447" s="1" t="s">
        <v>1033</v>
      </c>
      <c r="K447" s="1">
        <v>18900</v>
      </c>
      <c r="L447" s="17">
        <v>25100</v>
      </c>
      <c r="M447" s="1">
        <v>1090</v>
      </c>
      <c r="N447" s="1">
        <v>59200</v>
      </c>
    </row>
    <row r="448" spans="9:14" x14ac:dyDescent="0.25">
      <c r="I448" s="1" t="s">
        <v>59</v>
      </c>
      <c r="J448" s="1" t="s">
        <v>1033</v>
      </c>
      <c r="K448" s="1">
        <v>18900</v>
      </c>
      <c r="L448" s="17">
        <v>25100</v>
      </c>
      <c r="M448" s="1">
        <v>1090</v>
      </c>
      <c r="N448" s="1">
        <v>59200</v>
      </c>
    </row>
    <row r="449" spans="9:14" x14ac:dyDescent="0.25">
      <c r="I449" s="1" t="s">
        <v>59</v>
      </c>
      <c r="J449" s="1" t="s">
        <v>1033</v>
      </c>
      <c r="K449" s="1">
        <v>18900</v>
      </c>
      <c r="L449" s="17">
        <v>25100</v>
      </c>
      <c r="M449" s="1">
        <v>1090</v>
      </c>
      <c r="N449" s="1">
        <v>59200</v>
      </c>
    </row>
    <row r="450" spans="9:14" x14ac:dyDescent="0.25">
      <c r="I450" s="1" t="s">
        <v>59</v>
      </c>
      <c r="J450" s="1" t="s">
        <v>1033</v>
      </c>
      <c r="K450" s="1">
        <v>18900</v>
      </c>
      <c r="L450" s="17">
        <v>25100</v>
      </c>
      <c r="M450" s="1">
        <v>1090</v>
      </c>
      <c r="N450" s="1">
        <v>59200</v>
      </c>
    </row>
    <row r="451" spans="9:14" x14ac:dyDescent="0.25">
      <c r="I451" s="1" t="s">
        <v>59</v>
      </c>
      <c r="J451" s="1" t="s">
        <v>1033</v>
      </c>
      <c r="K451" s="1">
        <v>18900</v>
      </c>
      <c r="L451" s="17">
        <v>25100</v>
      </c>
      <c r="M451" s="1">
        <v>1090</v>
      </c>
      <c r="N451" s="1">
        <v>59200</v>
      </c>
    </row>
    <row r="452" spans="9:14" x14ac:dyDescent="0.25">
      <c r="I452" s="1" t="s">
        <v>59</v>
      </c>
      <c r="J452" s="1" t="s">
        <v>1033</v>
      </c>
      <c r="K452" s="1">
        <v>18900</v>
      </c>
      <c r="L452" s="17">
        <v>25100</v>
      </c>
      <c r="M452" s="1">
        <v>1090</v>
      </c>
      <c r="N452" s="1">
        <v>59200</v>
      </c>
    </row>
    <row r="453" spans="9:14" x14ac:dyDescent="0.25">
      <c r="I453" s="1" t="s">
        <v>59</v>
      </c>
      <c r="J453" s="1" t="s">
        <v>1033</v>
      </c>
      <c r="K453" s="1">
        <v>18900</v>
      </c>
      <c r="L453" s="17">
        <v>25100</v>
      </c>
      <c r="M453" s="1">
        <v>1090</v>
      </c>
      <c r="N453" s="1">
        <v>59200</v>
      </c>
    </row>
    <row r="454" spans="9:14" x14ac:dyDescent="0.25">
      <c r="I454" s="1" t="s">
        <v>59</v>
      </c>
      <c r="J454" s="1" t="s">
        <v>1033</v>
      </c>
      <c r="K454" s="1">
        <v>18900</v>
      </c>
      <c r="L454" s="17">
        <v>25100</v>
      </c>
      <c r="M454" s="1">
        <v>1090</v>
      </c>
      <c r="N454" s="1">
        <v>59200</v>
      </c>
    </row>
    <row r="455" spans="9:14" x14ac:dyDescent="0.25">
      <c r="I455" s="1" t="s">
        <v>59</v>
      </c>
      <c r="J455" s="1" t="s">
        <v>1033</v>
      </c>
      <c r="K455" s="1">
        <v>18900</v>
      </c>
      <c r="L455" s="17">
        <v>25100</v>
      </c>
      <c r="M455" s="1">
        <v>1090</v>
      </c>
      <c r="N455" s="1">
        <v>59200</v>
      </c>
    </row>
    <row r="456" spans="9:14" x14ac:dyDescent="0.25">
      <c r="I456" s="1" t="s">
        <v>59</v>
      </c>
      <c r="J456" s="1" t="s">
        <v>1033</v>
      </c>
      <c r="K456" s="1">
        <v>18900</v>
      </c>
      <c r="L456" s="17">
        <v>25100</v>
      </c>
      <c r="M456" s="1">
        <v>1090</v>
      </c>
      <c r="N456" s="1">
        <v>59200</v>
      </c>
    </row>
    <row r="457" spans="9:14" x14ac:dyDescent="0.25">
      <c r="I457" s="1" t="s">
        <v>59</v>
      </c>
      <c r="J457" s="1" t="s">
        <v>1022</v>
      </c>
      <c r="K457" s="1">
        <v>75</v>
      </c>
      <c r="L457" s="17">
        <v>105</v>
      </c>
      <c r="M457" s="1">
        <v>85</v>
      </c>
      <c r="N457" s="1">
        <v>109</v>
      </c>
    </row>
    <row r="458" spans="9:14" x14ac:dyDescent="0.25">
      <c r="I458" s="1" t="s">
        <v>59</v>
      </c>
      <c r="J458" s="1" t="s">
        <v>1023</v>
      </c>
      <c r="K458" s="1">
        <v>4</v>
      </c>
      <c r="L458" s="17">
        <v>9</v>
      </c>
      <c r="M458" s="1">
        <v>6</v>
      </c>
      <c r="N458" s="1">
        <v>8</v>
      </c>
    </row>
    <row r="459" spans="9:14" x14ac:dyDescent="0.25">
      <c r="I459" s="1" t="s">
        <v>59</v>
      </c>
      <c r="J459" s="3" t="s">
        <v>113</v>
      </c>
      <c r="K459" s="25">
        <f>AVERAGE(K348:K456)</f>
        <v>26974.935999999998</v>
      </c>
      <c r="L459" s="25">
        <f t="shared" ref="L459:N459" si="15">AVERAGE(L348:L456)</f>
        <v>193237.42</v>
      </c>
      <c r="M459" s="25">
        <f t="shared" si="15"/>
        <v>11632.192529411765</v>
      </c>
      <c r="N459" s="25">
        <f t="shared" si="15"/>
        <v>220638.67582568806</v>
      </c>
    </row>
    <row r="460" spans="9:14" x14ac:dyDescent="0.25">
      <c r="I460" s="1" t="s">
        <v>59</v>
      </c>
      <c r="J460" s="3" t="s">
        <v>1024</v>
      </c>
      <c r="K460" s="25">
        <f>MEDIAN(K348:K456)</f>
        <v>18900</v>
      </c>
      <c r="L460" s="25">
        <f t="shared" ref="L460:N460" si="16">MEDIAN(L348:L456)</f>
        <v>25100</v>
      </c>
      <c r="M460" s="25">
        <f t="shared" si="16"/>
        <v>1090</v>
      </c>
      <c r="N460" s="25">
        <f t="shared" si="16"/>
        <v>59200</v>
      </c>
    </row>
    <row r="461" spans="9:14" x14ac:dyDescent="0.25">
      <c r="I461" s="1" t="s">
        <v>59</v>
      </c>
      <c r="J461" s="3" t="s">
        <v>1025</v>
      </c>
      <c r="K461" s="25">
        <f>MIN(K348:K456)</f>
        <v>470</v>
      </c>
      <c r="L461" s="25">
        <f t="shared" ref="L461:N461" si="17">MIN(L348:L456)</f>
        <v>150</v>
      </c>
      <c r="M461" s="25">
        <f t="shared" si="17"/>
        <v>57.942000000000007</v>
      </c>
      <c r="N461" s="25">
        <f t="shared" si="17"/>
        <v>57.942000000000007</v>
      </c>
    </row>
    <row r="462" spans="9:14" x14ac:dyDescent="0.25">
      <c r="I462" s="1" t="s">
        <v>59</v>
      </c>
      <c r="J462" s="3" t="s">
        <v>1026</v>
      </c>
      <c r="K462" s="25">
        <f>MAX(K348:K456)</f>
        <v>109400</v>
      </c>
      <c r="L462" s="25">
        <f t="shared" ref="L462:N462" si="18">MAX(L348:L456)</f>
        <v>8000000</v>
      </c>
      <c r="M462" s="25">
        <f t="shared" si="18"/>
        <v>106070</v>
      </c>
      <c r="N462" s="25">
        <f t="shared" si="18"/>
        <v>8000000</v>
      </c>
    </row>
  </sheetData>
  <mergeCells count="1">
    <mergeCell ref="K1:N1"/>
  </mergeCells>
  <pageMargins left="0.7" right="0.7" top="0.75" bottom="0.75" header="0.3" footer="0.3"/>
  <pageSetup paperSize="8" scale="65" fitToHeight="0" orientation="landscape" horizont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2"/>
  <sheetViews>
    <sheetView workbookViewId="0">
      <pane ySplit="2" topLeftCell="A3" activePane="bottomLeft" state="frozen"/>
      <selection activeCell="B1" sqref="B1"/>
      <selection pane="bottomLeft" activeCell="M19" sqref="M19"/>
    </sheetView>
  </sheetViews>
  <sheetFormatPr baseColWidth="10" defaultRowHeight="15" x14ac:dyDescent="0.25"/>
  <cols>
    <col min="4" max="4" width="36.42578125" customWidth="1"/>
    <col min="5" max="5" width="32" customWidth="1"/>
    <col min="6" max="6" width="36" customWidth="1"/>
    <col min="7" max="8" width="14.42578125" customWidth="1"/>
    <col min="10" max="21" width="14.42578125" customWidth="1"/>
  </cols>
  <sheetData>
    <row r="1" spans="1:22" s="8" customFormat="1" ht="15.75" x14ac:dyDescent="0.25">
      <c r="A1" s="163" t="s">
        <v>331</v>
      </c>
      <c r="B1" s="163" t="s">
        <v>332</v>
      </c>
      <c r="C1" s="163" t="s">
        <v>333</v>
      </c>
      <c r="D1" s="163" t="s">
        <v>334</v>
      </c>
      <c r="E1" s="163" t="s">
        <v>335</v>
      </c>
      <c r="F1" s="163" t="s">
        <v>336</v>
      </c>
      <c r="G1" s="163" t="s">
        <v>337</v>
      </c>
      <c r="H1" s="8" t="s">
        <v>338</v>
      </c>
      <c r="I1" s="8" t="s">
        <v>339</v>
      </c>
      <c r="J1" s="163" t="s">
        <v>340</v>
      </c>
      <c r="K1" s="163" t="s">
        <v>341</v>
      </c>
      <c r="L1" s="163" t="s">
        <v>342</v>
      </c>
      <c r="M1" s="163" t="s">
        <v>343</v>
      </c>
      <c r="N1" s="163" t="s">
        <v>344</v>
      </c>
      <c r="O1" s="163" t="s">
        <v>345</v>
      </c>
      <c r="P1" s="163" t="s">
        <v>346</v>
      </c>
      <c r="Q1" s="163" t="s">
        <v>347</v>
      </c>
      <c r="R1" s="163" t="s">
        <v>348</v>
      </c>
      <c r="S1" s="163" t="s">
        <v>349</v>
      </c>
      <c r="T1" s="8" t="s">
        <v>350</v>
      </c>
      <c r="U1" s="8" t="s">
        <v>351</v>
      </c>
      <c r="V1" s="164" t="s">
        <v>352</v>
      </c>
    </row>
    <row r="2" spans="1:22" s="8" customFormat="1" x14ac:dyDescent="0.25">
      <c r="A2" s="8" t="s">
        <v>329</v>
      </c>
      <c r="B2" s="8" t="s">
        <v>330</v>
      </c>
      <c r="C2" s="8" t="s">
        <v>353</v>
      </c>
      <c r="D2" s="163" t="s">
        <v>354</v>
      </c>
      <c r="E2" s="8" t="s">
        <v>355</v>
      </c>
      <c r="F2" s="8" t="s">
        <v>356</v>
      </c>
      <c r="G2" s="8" t="s">
        <v>357</v>
      </c>
      <c r="H2" s="8" t="s">
        <v>358</v>
      </c>
      <c r="I2" s="8" t="s">
        <v>359</v>
      </c>
      <c r="J2" s="8" t="s">
        <v>360</v>
      </c>
      <c r="K2" s="8" t="s">
        <v>361</v>
      </c>
      <c r="L2" s="8" t="s">
        <v>362</v>
      </c>
      <c r="M2" s="8" t="s">
        <v>363</v>
      </c>
      <c r="N2" s="8" t="s">
        <v>364</v>
      </c>
      <c r="O2" s="8" t="s">
        <v>365</v>
      </c>
      <c r="P2" s="8" t="s">
        <v>366</v>
      </c>
      <c r="Q2" s="8" t="s">
        <v>367</v>
      </c>
      <c r="R2" s="8" t="s">
        <v>368</v>
      </c>
      <c r="S2" s="8" t="s">
        <v>369</v>
      </c>
      <c r="T2" s="165" t="s">
        <v>370</v>
      </c>
      <c r="U2" s="8" t="s">
        <v>371</v>
      </c>
      <c r="V2" s="166" t="s">
        <v>372</v>
      </c>
    </row>
    <row r="3" spans="1:22" x14ac:dyDescent="0.25">
      <c r="A3" s="167" t="s">
        <v>373</v>
      </c>
      <c r="B3" s="167" t="s">
        <v>374</v>
      </c>
      <c r="C3" s="167" t="s">
        <v>375</v>
      </c>
      <c r="D3" s="167" t="s">
        <v>376</v>
      </c>
      <c r="E3" s="167" t="s">
        <v>377</v>
      </c>
      <c r="F3" s="167" t="s">
        <v>378</v>
      </c>
      <c r="G3" s="167" t="s">
        <v>379</v>
      </c>
      <c r="H3" s="167" t="s">
        <v>380</v>
      </c>
      <c r="I3" s="167" t="s">
        <v>381</v>
      </c>
      <c r="J3" s="167" t="s">
        <v>382</v>
      </c>
      <c r="K3" s="167" t="s">
        <v>383</v>
      </c>
      <c r="L3" s="167" t="s">
        <v>384</v>
      </c>
      <c r="M3" t="s">
        <v>385</v>
      </c>
      <c r="N3" s="167" t="s">
        <v>386</v>
      </c>
      <c r="O3" t="s">
        <v>387</v>
      </c>
      <c r="P3" s="167" t="s">
        <v>388</v>
      </c>
      <c r="Q3" s="167" t="s">
        <v>389</v>
      </c>
      <c r="R3" s="167" t="s">
        <v>390</v>
      </c>
      <c r="S3" s="167" t="s">
        <v>391</v>
      </c>
      <c r="T3" s="167" t="s">
        <v>392</v>
      </c>
      <c r="U3" s="167" t="s">
        <v>393</v>
      </c>
      <c r="V3" s="167" t="s">
        <v>394</v>
      </c>
    </row>
    <row r="4" spans="1:22" x14ac:dyDescent="0.25">
      <c r="A4" s="167" t="s">
        <v>395</v>
      </c>
      <c r="B4" s="167" t="s">
        <v>396</v>
      </c>
      <c r="C4" s="167" t="s">
        <v>397</v>
      </c>
      <c r="D4" s="167" t="s">
        <v>398</v>
      </c>
      <c r="E4" s="167" t="s">
        <v>399</v>
      </c>
      <c r="F4" s="167" t="s">
        <v>400</v>
      </c>
      <c r="G4" s="167" t="s">
        <v>401</v>
      </c>
      <c r="H4" s="167" t="s">
        <v>402</v>
      </c>
      <c r="I4" s="167" t="s">
        <v>403</v>
      </c>
      <c r="J4" s="167" t="s">
        <v>404</v>
      </c>
      <c r="K4" s="167" t="s">
        <v>405</v>
      </c>
      <c r="L4" s="167" t="s">
        <v>406</v>
      </c>
      <c r="M4" t="s">
        <v>407</v>
      </c>
      <c r="N4" s="167" t="s">
        <v>408</v>
      </c>
      <c r="O4" t="s">
        <v>409</v>
      </c>
      <c r="P4" s="167" t="s">
        <v>410</v>
      </c>
      <c r="Q4" s="167" t="s">
        <v>411</v>
      </c>
      <c r="R4" s="167" t="s">
        <v>412</v>
      </c>
      <c r="S4" s="167" t="s">
        <v>413</v>
      </c>
      <c r="T4" s="167" t="s">
        <v>414</v>
      </c>
      <c r="U4" s="167" t="s">
        <v>415</v>
      </c>
      <c r="V4" s="167" t="s">
        <v>416</v>
      </c>
    </row>
    <row r="5" spans="1:22" x14ac:dyDescent="0.25">
      <c r="A5" s="167" t="s">
        <v>417</v>
      </c>
      <c r="B5" s="167" t="s">
        <v>418</v>
      </c>
      <c r="C5" s="167" t="s">
        <v>419</v>
      </c>
      <c r="D5" s="167" t="s">
        <v>420</v>
      </c>
      <c r="E5" s="167" t="s">
        <v>421</v>
      </c>
      <c r="F5" s="167" t="s">
        <v>422</v>
      </c>
      <c r="G5" s="167" t="s">
        <v>423</v>
      </c>
      <c r="H5" s="167" t="s">
        <v>424</v>
      </c>
      <c r="I5" s="167" t="s">
        <v>425</v>
      </c>
      <c r="J5" s="167" t="s">
        <v>426</v>
      </c>
      <c r="K5" s="167" t="s">
        <v>427</v>
      </c>
      <c r="L5" s="167" t="s">
        <v>428</v>
      </c>
      <c r="M5" t="s">
        <v>429</v>
      </c>
      <c r="N5" s="167" t="s">
        <v>430</v>
      </c>
      <c r="O5" t="s">
        <v>431</v>
      </c>
      <c r="P5" s="167" t="s">
        <v>432</v>
      </c>
      <c r="Q5" s="167" t="s">
        <v>433</v>
      </c>
      <c r="R5" s="167" t="s">
        <v>434</v>
      </c>
      <c r="S5" s="167" t="s">
        <v>435</v>
      </c>
      <c r="T5" s="167" t="s">
        <v>436</v>
      </c>
      <c r="U5" s="167" t="s">
        <v>437</v>
      </c>
      <c r="V5" s="167" t="s">
        <v>438</v>
      </c>
    </row>
    <row r="6" spans="1:22" x14ac:dyDescent="0.25">
      <c r="A6" s="167" t="s">
        <v>439</v>
      </c>
      <c r="B6" s="167" t="s">
        <v>440</v>
      </c>
      <c r="C6" s="167" t="s">
        <v>441</v>
      </c>
      <c r="D6" s="167" t="s">
        <v>442</v>
      </c>
      <c r="E6" s="167" t="s">
        <v>443</v>
      </c>
      <c r="F6" s="167" t="s">
        <v>444</v>
      </c>
      <c r="G6" s="167" t="s">
        <v>445</v>
      </c>
      <c r="H6" s="167" t="s">
        <v>446</v>
      </c>
      <c r="I6" s="167" t="s">
        <v>447</v>
      </c>
      <c r="J6" s="167" t="s">
        <v>448</v>
      </c>
      <c r="K6" s="167" t="s">
        <v>449</v>
      </c>
      <c r="L6" s="167" t="s">
        <v>450</v>
      </c>
      <c r="M6" t="s">
        <v>451</v>
      </c>
      <c r="N6" s="167" t="s">
        <v>452</v>
      </c>
      <c r="O6" t="s">
        <v>453</v>
      </c>
      <c r="P6" s="167" t="s">
        <v>454</v>
      </c>
      <c r="Q6" s="167" t="s">
        <v>455</v>
      </c>
      <c r="R6" s="167" t="s">
        <v>456</v>
      </c>
      <c r="S6" s="167" t="s">
        <v>457</v>
      </c>
      <c r="T6" s="167" t="s">
        <v>458</v>
      </c>
      <c r="U6" s="167" t="s">
        <v>459</v>
      </c>
      <c r="V6" s="167" t="s">
        <v>460</v>
      </c>
    </row>
    <row r="7" spans="1:22" x14ac:dyDescent="0.25">
      <c r="A7" s="167" t="s">
        <v>461</v>
      </c>
      <c r="B7" s="167" t="s">
        <v>462</v>
      </c>
      <c r="C7" s="167" t="s">
        <v>463</v>
      </c>
      <c r="D7" s="167" t="s">
        <v>464</v>
      </c>
      <c r="E7" s="167" t="s">
        <v>465</v>
      </c>
      <c r="F7" s="167" t="s">
        <v>466</v>
      </c>
      <c r="G7" s="167" t="s">
        <v>467</v>
      </c>
      <c r="H7" s="167"/>
      <c r="I7" s="167" t="s">
        <v>468</v>
      </c>
      <c r="K7" s="167" t="s">
        <v>469</v>
      </c>
      <c r="L7" s="167" t="s">
        <v>470</v>
      </c>
      <c r="M7" t="s">
        <v>471</v>
      </c>
      <c r="N7" s="167" t="s">
        <v>472</v>
      </c>
      <c r="O7" t="s">
        <v>473</v>
      </c>
      <c r="P7" s="167" t="s">
        <v>474</v>
      </c>
      <c r="Q7" s="167" t="s">
        <v>475</v>
      </c>
      <c r="R7" s="167" t="s">
        <v>476</v>
      </c>
      <c r="S7" s="167" t="s">
        <v>477</v>
      </c>
      <c r="T7" s="167" t="s">
        <v>478</v>
      </c>
      <c r="U7" s="167" t="s">
        <v>479</v>
      </c>
      <c r="V7" s="167" t="s">
        <v>480</v>
      </c>
    </row>
    <row r="8" spans="1:22" x14ac:dyDescent="0.25">
      <c r="B8" s="167" t="s">
        <v>481</v>
      </c>
      <c r="C8" s="167" t="s">
        <v>482</v>
      </c>
      <c r="D8" s="167" t="s">
        <v>483</v>
      </c>
      <c r="E8" s="167" t="s">
        <v>484</v>
      </c>
      <c r="F8" s="167" t="s">
        <v>485</v>
      </c>
      <c r="G8" s="167" t="s">
        <v>486</v>
      </c>
      <c r="H8" s="167"/>
      <c r="I8" s="167" t="s">
        <v>487</v>
      </c>
      <c r="K8" s="167" t="s">
        <v>488</v>
      </c>
      <c r="L8" s="167" t="s">
        <v>489</v>
      </c>
      <c r="M8" t="s">
        <v>490</v>
      </c>
      <c r="N8" s="167"/>
      <c r="O8" t="s">
        <v>491</v>
      </c>
      <c r="P8" s="167" t="s">
        <v>492</v>
      </c>
      <c r="Q8" s="167" t="s">
        <v>493</v>
      </c>
      <c r="R8" s="167" t="s">
        <v>494</v>
      </c>
      <c r="S8" s="167" t="s">
        <v>495</v>
      </c>
      <c r="T8" s="167" t="s">
        <v>496</v>
      </c>
      <c r="U8" s="167"/>
      <c r="V8" s="167" t="s">
        <v>497</v>
      </c>
    </row>
    <row r="9" spans="1:22" x14ac:dyDescent="0.25">
      <c r="B9" s="167" t="s">
        <v>498</v>
      </c>
      <c r="D9" s="167" t="s">
        <v>499</v>
      </c>
      <c r="E9" s="167" t="s">
        <v>500</v>
      </c>
      <c r="F9" s="167" t="s">
        <v>501</v>
      </c>
      <c r="G9" s="167" t="s">
        <v>502</v>
      </c>
      <c r="H9" s="167"/>
      <c r="I9" s="167" t="s">
        <v>503</v>
      </c>
      <c r="K9" s="167" t="s">
        <v>504</v>
      </c>
      <c r="L9" s="167" t="s">
        <v>505</v>
      </c>
      <c r="N9" s="167" t="s">
        <v>506</v>
      </c>
      <c r="O9" t="s">
        <v>507</v>
      </c>
      <c r="P9" s="167" t="s">
        <v>508</v>
      </c>
      <c r="Q9" s="167" t="s">
        <v>509</v>
      </c>
      <c r="R9" s="167" t="s">
        <v>510</v>
      </c>
      <c r="S9" s="167" t="s">
        <v>511</v>
      </c>
      <c r="T9" s="167" t="s">
        <v>350</v>
      </c>
      <c r="U9" s="167" t="s">
        <v>351</v>
      </c>
      <c r="V9" s="167" t="s">
        <v>512</v>
      </c>
    </row>
    <row r="10" spans="1:22" x14ac:dyDescent="0.25">
      <c r="B10" s="167" t="s">
        <v>513</v>
      </c>
      <c r="D10" s="167" t="s">
        <v>514</v>
      </c>
      <c r="E10" s="167" t="s">
        <v>515</v>
      </c>
      <c r="F10" s="167" t="s">
        <v>516</v>
      </c>
      <c r="G10" s="167" t="s">
        <v>517</v>
      </c>
      <c r="H10" s="167"/>
      <c r="I10" s="167" t="s">
        <v>518</v>
      </c>
      <c r="K10" s="167" t="s">
        <v>519</v>
      </c>
      <c r="L10" s="167" t="s">
        <v>520</v>
      </c>
      <c r="N10" s="167" t="s">
        <v>521</v>
      </c>
      <c r="O10" t="s">
        <v>522</v>
      </c>
      <c r="P10" s="167" t="s">
        <v>523</v>
      </c>
      <c r="Q10" s="167" t="s">
        <v>524</v>
      </c>
      <c r="R10" s="167" t="s">
        <v>525</v>
      </c>
      <c r="S10" s="167" t="s">
        <v>526</v>
      </c>
      <c r="T10" s="167" t="s">
        <v>527</v>
      </c>
      <c r="U10" s="167" t="s">
        <v>528</v>
      </c>
      <c r="V10" s="167" t="s">
        <v>529</v>
      </c>
    </row>
    <row r="11" spans="1:22" x14ac:dyDescent="0.25">
      <c r="B11" s="167" t="s">
        <v>530</v>
      </c>
      <c r="D11" s="167" t="s">
        <v>531</v>
      </c>
      <c r="E11" s="167" t="s">
        <v>532</v>
      </c>
      <c r="F11" s="167" t="s">
        <v>533</v>
      </c>
      <c r="G11" s="167" t="s">
        <v>534</v>
      </c>
      <c r="H11" s="167"/>
      <c r="I11" s="167" t="s">
        <v>535</v>
      </c>
      <c r="K11" s="167" t="s">
        <v>536</v>
      </c>
      <c r="L11" s="167" t="s">
        <v>537</v>
      </c>
      <c r="N11" s="167" t="s">
        <v>538</v>
      </c>
      <c r="O11" t="s">
        <v>539</v>
      </c>
      <c r="P11" s="167" t="s">
        <v>540</v>
      </c>
      <c r="Q11" s="167" t="s">
        <v>541</v>
      </c>
      <c r="R11" s="167" t="s">
        <v>542</v>
      </c>
      <c r="S11" s="167" t="s">
        <v>543</v>
      </c>
      <c r="T11" s="167" t="s">
        <v>544</v>
      </c>
      <c r="U11" s="167" t="s">
        <v>545</v>
      </c>
      <c r="V11" s="167" t="s">
        <v>546</v>
      </c>
    </row>
    <row r="12" spans="1:22" x14ac:dyDescent="0.25">
      <c r="B12" s="167" t="s">
        <v>547</v>
      </c>
      <c r="D12" s="167" t="s">
        <v>548</v>
      </c>
      <c r="E12" s="167" t="s">
        <v>549</v>
      </c>
      <c r="F12" s="167" t="s">
        <v>550</v>
      </c>
      <c r="G12" s="167" t="s">
        <v>551</v>
      </c>
      <c r="H12" s="167"/>
      <c r="I12" s="167" t="s">
        <v>552</v>
      </c>
      <c r="K12" s="167" t="s">
        <v>553</v>
      </c>
      <c r="L12" s="167" t="s">
        <v>554</v>
      </c>
      <c r="N12" s="167" t="s">
        <v>555</v>
      </c>
      <c r="O12" t="s">
        <v>556</v>
      </c>
      <c r="P12" s="167" t="s">
        <v>557</v>
      </c>
      <c r="Q12" s="167" t="s">
        <v>558</v>
      </c>
      <c r="R12" s="167" t="s">
        <v>559</v>
      </c>
      <c r="S12" s="167" t="s">
        <v>560</v>
      </c>
      <c r="U12" s="167" t="s">
        <v>561</v>
      </c>
      <c r="V12" s="167" t="s">
        <v>562</v>
      </c>
    </row>
    <row r="13" spans="1:22" x14ac:dyDescent="0.25">
      <c r="D13" s="167" t="s">
        <v>563</v>
      </c>
      <c r="E13" s="167" t="s">
        <v>564</v>
      </c>
      <c r="F13" s="167" t="s">
        <v>565</v>
      </c>
      <c r="G13" s="167" t="s">
        <v>566</v>
      </c>
      <c r="H13" s="167"/>
      <c r="I13" s="167" t="s">
        <v>567</v>
      </c>
      <c r="K13" s="167" t="s">
        <v>568</v>
      </c>
      <c r="L13" s="167" t="s">
        <v>569</v>
      </c>
      <c r="N13" s="167" t="s">
        <v>570</v>
      </c>
      <c r="O13" t="s">
        <v>571</v>
      </c>
      <c r="P13" s="167" t="s">
        <v>572</v>
      </c>
      <c r="Q13" s="167" t="s">
        <v>573</v>
      </c>
      <c r="R13" s="167" t="s">
        <v>574</v>
      </c>
      <c r="S13" s="167" t="s">
        <v>575</v>
      </c>
      <c r="U13" s="167" t="s">
        <v>576</v>
      </c>
      <c r="V13" s="167" t="s">
        <v>577</v>
      </c>
    </row>
    <row r="14" spans="1:22" x14ac:dyDescent="0.25">
      <c r="D14" s="167" t="s">
        <v>578</v>
      </c>
      <c r="E14" s="167" t="s">
        <v>579</v>
      </c>
      <c r="F14" s="167" t="s">
        <v>580</v>
      </c>
      <c r="G14" s="167" t="s">
        <v>581</v>
      </c>
      <c r="H14" s="167"/>
      <c r="I14" s="167" t="s">
        <v>582</v>
      </c>
      <c r="K14" s="167" t="s">
        <v>583</v>
      </c>
      <c r="L14" s="167" t="s">
        <v>584</v>
      </c>
      <c r="O14" t="s">
        <v>585</v>
      </c>
      <c r="P14" s="167" t="s">
        <v>586</v>
      </c>
      <c r="Q14" s="167" t="s">
        <v>587</v>
      </c>
      <c r="R14" s="167" t="s">
        <v>588</v>
      </c>
      <c r="S14" s="167" t="s">
        <v>589</v>
      </c>
      <c r="U14" s="167" t="s">
        <v>590</v>
      </c>
      <c r="V14" s="167" t="s">
        <v>591</v>
      </c>
    </row>
    <row r="15" spans="1:22" x14ac:dyDescent="0.25">
      <c r="D15" s="167" t="s">
        <v>592</v>
      </c>
      <c r="E15" s="167" t="s">
        <v>593</v>
      </c>
      <c r="F15" s="167" t="s">
        <v>594</v>
      </c>
      <c r="G15" s="167" t="s">
        <v>595</v>
      </c>
      <c r="H15" s="167"/>
      <c r="I15" s="167" t="s">
        <v>596</v>
      </c>
      <c r="K15" s="167" t="s">
        <v>597</v>
      </c>
      <c r="O15" t="s">
        <v>598</v>
      </c>
      <c r="P15" s="167" t="s">
        <v>599</v>
      </c>
      <c r="Q15" s="167" t="s">
        <v>600</v>
      </c>
      <c r="R15" s="167" t="s">
        <v>601</v>
      </c>
      <c r="S15" s="167" t="s">
        <v>602</v>
      </c>
      <c r="V15" s="167" t="s">
        <v>603</v>
      </c>
    </row>
    <row r="16" spans="1:22" x14ac:dyDescent="0.25">
      <c r="D16" s="167" t="s">
        <v>604</v>
      </c>
      <c r="E16" s="167" t="s">
        <v>605</v>
      </c>
      <c r="F16" s="167" t="s">
        <v>606</v>
      </c>
      <c r="G16" s="167" t="s">
        <v>607</v>
      </c>
      <c r="H16" s="167"/>
      <c r="I16" s="167" t="s">
        <v>608</v>
      </c>
      <c r="K16" s="167" t="s">
        <v>609</v>
      </c>
      <c r="O16" t="s">
        <v>610</v>
      </c>
      <c r="P16" s="167" t="s">
        <v>611</v>
      </c>
      <c r="Q16" s="167" t="s">
        <v>612</v>
      </c>
      <c r="R16" s="167" t="s">
        <v>613</v>
      </c>
      <c r="S16" s="167" t="s">
        <v>614</v>
      </c>
      <c r="V16" s="167" t="s">
        <v>615</v>
      </c>
    </row>
    <row r="17" spans="4:22" x14ac:dyDescent="0.25">
      <c r="D17" s="167" t="s">
        <v>616</v>
      </c>
      <c r="E17" s="167" t="s">
        <v>617</v>
      </c>
      <c r="F17" s="167" t="s">
        <v>618</v>
      </c>
      <c r="G17" s="167" t="s">
        <v>619</v>
      </c>
      <c r="H17" s="167"/>
      <c r="I17" s="167" t="s">
        <v>620</v>
      </c>
      <c r="K17" s="167" t="s">
        <v>621</v>
      </c>
      <c r="O17" t="s">
        <v>622</v>
      </c>
      <c r="P17" s="167" t="s">
        <v>623</v>
      </c>
      <c r="Q17" s="167" t="s">
        <v>624</v>
      </c>
      <c r="R17" s="167" t="s">
        <v>625</v>
      </c>
      <c r="S17" s="167" t="s">
        <v>626</v>
      </c>
      <c r="V17" s="167" t="s">
        <v>627</v>
      </c>
    </row>
    <row r="18" spans="4:22" x14ac:dyDescent="0.25">
      <c r="D18" s="167" t="s">
        <v>628</v>
      </c>
      <c r="F18" s="167" t="s">
        <v>629</v>
      </c>
      <c r="G18" s="167" t="s">
        <v>630</v>
      </c>
      <c r="H18" s="167"/>
      <c r="I18" s="167" t="s">
        <v>631</v>
      </c>
      <c r="K18" s="167" t="s">
        <v>632</v>
      </c>
      <c r="O18" t="s">
        <v>633</v>
      </c>
      <c r="P18" s="167" t="s">
        <v>634</v>
      </c>
      <c r="Q18" s="167" t="s">
        <v>635</v>
      </c>
      <c r="R18" s="167" t="s">
        <v>636</v>
      </c>
      <c r="S18" s="167" t="s">
        <v>637</v>
      </c>
    </row>
    <row r="19" spans="4:22" x14ac:dyDescent="0.25">
      <c r="D19" s="167" t="s">
        <v>638</v>
      </c>
      <c r="F19" s="167" t="s">
        <v>639</v>
      </c>
      <c r="G19" s="167" t="s">
        <v>640</v>
      </c>
      <c r="H19" s="167"/>
      <c r="I19" s="167" t="s">
        <v>641</v>
      </c>
      <c r="K19" s="167" t="s">
        <v>642</v>
      </c>
      <c r="O19" t="s">
        <v>643</v>
      </c>
      <c r="P19" s="167" t="s">
        <v>644</v>
      </c>
      <c r="Q19" s="167" t="s">
        <v>645</v>
      </c>
      <c r="R19" s="167" t="s">
        <v>646</v>
      </c>
      <c r="S19" s="167" t="s">
        <v>647</v>
      </c>
    </row>
    <row r="20" spans="4:22" x14ac:dyDescent="0.25">
      <c r="D20" s="167" t="s">
        <v>648</v>
      </c>
      <c r="F20" s="167" t="s">
        <v>649</v>
      </c>
      <c r="G20" s="167" t="s">
        <v>650</v>
      </c>
      <c r="H20" s="167"/>
      <c r="I20" s="167" t="s">
        <v>651</v>
      </c>
      <c r="K20" s="167" t="s">
        <v>652</v>
      </c>
      <c r="O20" t="s">
        <v>653</v>
      </c>
      <c r="P20" s="167" t="s">
        <v>654</v>
      </c>
      <c r="Q20" s="167" t="s">
        <v>655</v>
      </c>
      <c r="R20" s="167" t="s">
        <v>656</v>
      </c>
      <c r="S20" s="167" t="s">
        <v>657</v>
      </c>
    </row>
    <row r="21" spans="4:22" x14ac:dyDescent="0.25">
      <c r="D21" s="167" t="s">
        <v>658</v>
      </c>
      <c r="F21" s="167" t="s">
        <v>659</v>
      </c>
      <c r="G21" s="167" t="s">
        <v>660</v>
      </c>
      <c r="H21" s="167"/>
      <c r="I21" s="167" t="s">
        <v>661</v>
      </c>
      <c r="K21" s="167" t="s">
        <v>662</v>
      </c>
      <c r="O21" t="s">
        <v>663</v>
      </c>
      <c r="P21" s="167" t="s">
        <v>664</v>
      </c>
      <c r="Q21" s="167" t="s">
        <v>665</v>
      </c>
      <c r="R21" s="167" t="s">
        <v>666</v>
      </c>
      <c r="S21" s="167" t="s">
        <v>667</v>
      </c>
    </row>
    <row r="22" spans="4:22" x14ac:dyDescent="0.25">
      <c r="D22" s="167" t="s">
        <v>668</v>
      </c>
      <c r="F22" s="167" t="s">
        <v>669</v>
      </c>
      <c r="G22" s="167" t="s">
        <v>670</v>
      </c>
      <c r="H22" s="167"/>
      <c r="I22" s="167" t="s">
        <v>671</v>
      </c>
      <c r="K22" s="167" t="s">
        <v>672</v>
      </c>
      <c r="O22" t="s">
        <v>673</v>
      </c>
      <c r="P22" s="167" t="s">
        <v>674</v>
      </c>
      <c r="Q22" s="167" t="s">
        <v>675</v>
      </c>
      <c r="R22" s="167" t="s">
        <v>676</v>
      </c>
      <c r="S22" s="167" t="s">
        <v>677</v>
      </c>
    </row>
    <row r="23" spans="4:22" x14ac:dyDescent="0.25">
      <c r="D23" s="167" t="s">
        <v>678</v>
      </c>
      <c r="F23" s="167" t="s">
        <v>679</v>
      </c>
      <c r="G23" s="167" t="s">
        <v>680</v>
      </c>
      <c r="H23" s="167"/>
      <c r="I23" s="167" t="s">
        <v>681</v>
      </c>
      <c r="K23" s="167" t="s">
        <v>682</v>
      </c>
      <c r="O23" t="s">
        <v>683</v>
      </c>
      <c r="P23" s="167" t="s">
        <v>684</v>
      </c>
      <c r="Q23" s="167" t="s">
        <v>685</v>
      </c>
      <c r="R23" s="167" t="s">
        <v>686</v>
      </c>
      <c r="S23" s="167" t="s">
        <v>687</v>
      </c>
    </row>
    <row r="24" spans="4:22" x14ac:dyDescent="0.25">
      <c r="D24" s="167" t="s">
        <v>688</v>
      </c>
      <c r="F24" s="167" t="s">
        <v>689</v>
      </c>
      <c r="G24" s="167" t="s">
        <v>690</v>
      </c>
      <c r="H24" s="167"/>
      <c r="I24" s="167" t="s">
        <v>691</v>
      </c>
      <c r="K24" s="167" t="s">
        <v>692</v>
      </c>
      <c r="O24" t="s">
        <v>693</v>
      </c>
      <c r="P24" s="167" t="s">
        <v>694</v>
      </c>
      <c r="Q24" s="167" t="s">
        <v>695</v>
      </c>
      <c r="R24" s="167" t="s">
        <v>696</v>
      </c>
      <c r="S24" s="167" t="s">
        <v>697</v>
      </c>
    </row>
    <row r="25" spans="4:22" x14ac:dyDescent="0.25">
      <c r="D25" s="167" t="s">
        <v>698</v>
      </c>
      <c r="F25" s="167" t="s">
        <v>699</v>
      </c>
      <c r="G25" s="167" t="s">
        <v>700</v>
      </c>
      <c r="H25" s="167"/>
      <c r="I25" s="167" t="s">
        <v>701</v>
      </c>
      <c r="K25" s="167" t="s">
        <v>702</v>
      </c>
      <c r="O25" t="s">
        <v>703</v>
      </c>
      <c r="P25" s="167" t="s">
        <v>704</v>
      </c>
      <c r="Q25" s="167" t="s">
        <v>705</v>
      </c>
      <c r="R25" s="167" t="s">
        <v>706</v>
      </c>
      <c r="S25" s="167" t="s">
        <v>707</v>
      </c>
    </row>
    <row r="26" spans="4:22" x14ac:dyDescent="0.25">
      <c r="D26" s="167" t="s">
        <v>708</v>
      </c>
      <c r="F26" s="167" t="s">
        <v>709</v>
      </c>
      <c r="G26" s="167" t="s">
        <v>710</v>
      </c>
      <c r="H26" s="167"/>
      <c r="I26" s="167" t="s">
        <v>711</v>
      </c>
      <c r="K26" s="167" t="s">
        <v>712</v>
      </c>
      <c r="O26" t="s">
        <v>713</v>
      </c>
      <c r="P26" s="167" t="s">
        <v>714</v>
      </c>
      <c r="Q26" s="167" t="s">
        <v>715</v>
      </c>
      <c r="R26" s="167" t="s">
        <v>716</v>
      </c>
      <c r="S26" s="167" t="s">
        <v>717</v>
      </c>
    </row>
    <row r="27" spans="4:22" x14ac:dyDescent="0.25">
      <c r="D27" s="167" t="s">
        <v>718</v>
      </c>
      <c r="F27" s="167" t="s">
        <v>719</v>
      </c>
      <c r="G27" s="167" t="s">
        <v>720</v>
      </c>
      <c r="H27" s="167"/>
      <c r="I27" s="167" t="s">
        <v>721</v>
      </c>
      <c r="K27" s="167" t="s">
        <v>722</v>
      </c>
      <c r="O27" t="s">
        <v>723</v>
      </c>
      <c r="P27" s="167" t="s">
        <v>724</v>
      </c>
      <c r="Q27" s="167" t="s">
        <v>725</v>
      </c>
      <c r="R27" s="167" t="s">
        <v>726</v>
      </c>
      <c r="S27" s="167" t="s">
        <v>727</v>
      </c>
    </row>
    <row r="28" spans="4:22" x14ac:dyDescent="0.25">
      <c r="D28" s="167" t="s">
        <v>728</v>
      </c>
      <c r="F28" s="167" t="s">
        <v>729</v>
      </c>
      <c r="G28" s="167" t="s">
        <v>730</v>
      </c>
      <c r="H28" s="167"/>
      <c r="I28" s="167" t="s">
        <v>731</v>
      </c>
      <c r="K28" s="167" t="s">
        <v>732</v>
      </c>
      <c r="O28" t="s">
        <v>733</v>
      </c>
      <c r="P28" s="167" t="s">
        <v>734</v>
      </c>
      <c r="Q28" s="167" t="s">
        <v>735</v>
      </c>
      <c r="R28" s="167" t="s">
        <v>736</v>
      </c>
      <c r="S28" s="167" t="s">
        <v>737</v>
      </c>
    </row>
    <row r="29" spans="4:22" x14ac:dyDescent="0.25">
      <c r="D29" s="167" t="s">
        <v>738</v>
      </c>
      <c r="F29" s="167" t="s">
        <v>739</v>
      </c>
      <c r="G29" s="167" t="s">
        <v>740</v>
      </c>
      <c r="H29" s="167"/>
      <c r="I29" s="167" t="s">
        <v>741</v>
      </c>
      <c r="K29" s="167" t="s">
        <v>742</v>
      </c>
      <c r="O29" t="s">
        <v>743</v>
      </c>
      <c r="P29" s="167" t="s">
        <v>744</v>
      </c>
      <c r="Q29" s="167" t="s">
        <v>745</v>
      </c>
      <c r="R29" s="167" t="s">
        <v>746</v>
      </c>
      <c r="S29" s="167" t="s">
        <v>747</v>
      </c>
    </row>
    <row r="30" spans="4:22" x14ac:dyDescent="0.25">
      <c r="D30" s="167" t="s">
        <v>748</v>
      </c>
      <c r="F30" s="167" t="s">
        <v>749</v>
      </c>
      <c r="G30" s="167" t="s">
        <v>750</v>
      </c>
      <c r="H30" s="167"/>
      <c r="I30" s="167" t="s">
        <v>751</v>
      </c>
      <c r="K30" s="167" t="s">
        <v>752</v>
      </c>
      <c r="O30" t="s">
        <v>753</v>
      </c>
      <c r="P30" s="167" t="s">
        <v>754</v>
      </c>
      <c r="Q30" s="167" t="s">
        <v>755</v>
      </c>
      <c r="R30" s="167" t="s">
        <v>756</v>
      </c>
      <c r="S30" s="167" t="s">
        <v>757</v>
      </c>
    </row>
    <row r="31" spans="4:22" x14ac:dyDescent="0.25">
      <c r="D31" s="167" t="s">
        <v>758</v>
      </c>
      <c r="F31" s="167" t="s">
        <v>759</v>
      </c>
      <c r="G31" s="167" t="s">
        <v>760</v>
      </c>
      <c r="H31" s="167"/>
      <c r="I31" s="167" t="s">
        <v>761</v>
      </c>
      <c r="K31" s="167" t="s">
        <v>762</v>
      </c>
      <c r="O31" t="s">
        <v>763</v>
      </c>
      <c r="P31" s="167" t="s">
        <v>764</v>
      </c>
      <c r="Q31" s="167" t="s">
        <v>765</v>
      </c>
      <c r="R31" s="167" t="s">
        <v>766</v>
      </c>
      <c r="S31" s="167" t="s">
        <v>767</v>
      </c>
    </row>
    <row r="32" spans="4:22" x14ac:dyDescent="0.25">
      <c r="D32" s="167" t="s">
        <v>768</v>
      </c>
      <c r="F32" s="167" t="s">
        <v>769</v>
      </c>
      <c r="G32" s="167" t="s">
        <v>770</v>
      </c>
      <c r="H32" s="167"/>
      <c r="I32" s="167" t="s">
        <v>771</v>
      </c>
      <c r="K32" s="167" t="s">
        <v>772</v>
      </c>
      <c r="O32" t="s">
        <v>773</v>
      </c>
      <c r="P32" s="167" t="s">
        <v>774</v>
      </c>
      <c r="Q32" s="167" t="s">
        <v>775</v>
      </c>
      <c r="R32" s="167" t="s">
        <v>776</v>
      </c>
      <c r="S32" s="167" t="s">
        <v>777</v>
      </c>
    </row>
    <row r="33" spans="4:19" x14ac:dyDescent="0.25">
      <c r="D33" s="167" t="s">
        <v>778</v>
      </c>
      <c r="F33" s="167" t="s">
        <v>779</v>
      </c>
      <c r="G33" s="167" t="s">
        <v>780</v>
      </c>
      <c r="H33" s="167"/>
      <c r="I33" s="167" t="s">
        <v>781</v>
      </c>
      <c r="K33" s="167" t="s">
        <v>782</v>
      </c>
      <c r="O33" t="s">
        <v>783</v>
      </c>
      <c r="P33" s="167" t="s">
        <v>784</v>
      </c>
      <c r="Q33" s="167" t="s">
        <v>785</v>
      </c>
      <c r="R33" s="167" t="s">
        <v>786</v>
      </c>
      <c r="S33" s="167" t="s">
        <v>787</v>
      </c>
    </row>
    <row r="34" spans="4:19" x14ac:dyDescent="0.25">
      <c r="D34" s="167" t="s">
        <v>788</v>
      </c>
      <c r="F34" s="167" t="s">
        <v>789</v>
      </c>
      <c r="G34" s="167" t="s">
        <v>790</v>
      </c>
      <c r="H34" s="167"/>
      <c r="I34" s="167" t="s">
        <v>791</v>
      </c>
      <c r="K34" s="167" t="s">
        <v>792</v>
      </c>
      <c r="O34" t="s">
        <v>793</v>
      </c>
      <c r="P34" s="167" t="s">
        <v>794</v>
      </c>
      <c r="Q34" s="167" t="s">
        <v>795</v>
      </c>
      <c r="R34" s="167" t="s">
        <v>796</v>
      </c>
      <c r="S34" s="167" t="s">
        <v>797</v>
      </c>
    </row>
    <row r="35" spans="4:19" x14ac:dyDescent="0.25">
      <c r="D35" s="167" t="s">
        <v>798</v>
      </c>
      <c r="F35" s="167" t="s">
        <v>799</v>
      </c>
      <c r="G35" s="167" t="s">
        <v>800</v>
      </c>
      <c r="H35" s="167"/>
      <c r="I35" s="167" t="s">
        <v>801</v>
      </c>
      <c r="K35" s="167" t="s">
        <v>802</v>
      </c>
      <c r="O35" t="s">
        <v>803</v>
      </c>
      <c r="P35" s="167" t="s">
        <v>804</v>
      </c>
      <c r="Q35" s="167" t="s">
        <v>805</v>
      </c>
      <c r="R35" s="167" t="s">
        <v>806</v>
      </c>
      <c r="S35" s="167" t="s">
        <v>807</v>
      </c>
    </row>
    <row r="36" spans="4:19" x14ac:dyDescent="0.25">
      <c r="D36" s="167" t="s">
        <v>808</v>
      </c>
      <c r="F36" s="167" t="s">
        <v>809</v>
      </c>
      <c r="G36" s="167" t="s">
        <v>810</v>
      </c>
      <c r="H36" s="167"/>
      <c r="I36" s="167" t="s">
        <v>811</v>
      </c>
      <c r="K36" s="167" t="s">
        <v>812</v>
      </c>
      <c r="O36" t="s">
        <v>813</v>
      </c>
      <c r="P36" s="167" t="s">
        <v>814</v>
      </c>
      <c r="Q36" s="167" t="s">
        <v>815</v>
      </c>
      <c r="R36" s="167" t="s">
        <v>816</v>
      </c>
      <c r="S36" s="167" t="s">
        <v>817</v>
      </c>
    </row>
    <row r="37" spans="4:19" x14ac:dyDescent="0.25">
      <c r="D37" s="167" t="s">
        <v>818</v>
      </c>
      <c r="F37" s="167" t="s">
        <v>819</v>
      </c>
      <c r="G37" s="167" t="s">
        <v>820</v>
      </c>
      <c r="H37" s="167"/>
      <c r="I37" s="167" t="s">
        <v>821</v>
      </c>
      <c r="K37" s="167" t="s">
        <v>822</v>
      </c>
      <c r="O37" t="s">
        <v>823</v>
      </c>
      <c r="P37" s="167" t="s">
        <v>824</v>
      </c>
      <c r="Q37" s="167" t="s">
        <v>825</v>
      </c>
      <c r="R37" s="167" t="s">
        <v>826</v>
      </c>
      <c r="S37" s="167" t="s">
        <v>827</v>
      </c>
    </row>
    <row r="38" spans="4:19" x14ac:dyDescent="0.25">
      <c r="D38" s="167" t="s">
        <v>828</v>
      </c>
      <c r="F38" s="167" t="s">
        <v>829</v>
      </c>
      <c r="G38" s="167" t="s">
        <v>830</v>
      </c>
      <c r="H38" s="167"/>
      <c r="I38" s="167" t="s">
        <v>831</v>
      </c>
      <c r="K38" s="167" t="s">
        <v>832</v>
      </c>
      <c r="O38" t="s">
        <v>833</v>
      </c>
      <c r="P38" s="167" t="s">
        <v>834</v>
      </c>
      <c r="Q38" s="167" t="s">
        <v>835</v>
      </c>
      <c r="R38" s="167" t="s">
        <v>836</v>
      </c>
      <c r="S38" s="167" t="s">
        <v>837</v>
      </c>
    </row>
    <row r="39" spans="4:19" x14ac:dyDescent="0.25">
      <c r="D39" s="167" t="s">
        <v>838</v>
      </c>
      <c r="F39" s="167" t="s">
        <v>839</v>
      </c>
      <c r="G39" s="167" t="s">
        <v>840</v>
      </c>
      <c r="H39" s="167"/>
      <c r="I39" s="167" t="s">
        <v>841</v>
      </c>
      <c r="K39" s="167" t="s">
        <v>842</v>
      </c>
      <c r="O39" t="s">
        <v>843</v>
      </c>
      <c r="P39" s="167" t="s">
        <v>844</v>
      </c>
      <c r="Q39" s="167" t="s">
        <v>845</v>
      </c>
      <c r="R39" s="167" t="s">
        <v>846</v>
      </c>
      <c r="S39" s="167" t="s">
        <v>847</v>
      </c>
    </row>
    <row r="40" spans="4:19" x14ac:dyDescent="0.25">
      <c r="D40" s="167" t="s">
        <v>848</v>
      </c>
      <c r="F40" s="167" t="s">
        <v>849</v>
      </c>
      <c r="G40" s="167" t="s">
        <v>850</v>
      </c>
      <c r="H40" s="167"/>
      <c r="K40" s="167" t="s">
        <v>851</v>
      </c>
      <c r="O40" t="s">
        <v>852</v>
      </c>
      <c r="P40" s="167" t="s">
        <v>853</v>
      </c>
      <c r="Q40" s="167" t="s">
        <v>854</v>
      </c>
      <c r="R40" s="167" t="s">
        <v>855</v>
      </c>
      <c r="S40" s="167" t="s">
        <v>856</v>
      </c>
    </row>
    <row r="41" spans="4:19" ht="18" x14ac:dyDescent="0.25">
      <c r="D41" s="167" t="s">
        <v>857</v>
      </c>
      <c r="F41" s="167" t="s">
        <v>858</v>
      </c>
      <c r="G41" s="167" t="s">
        <v>859</v>
      </c>
      <c r="H41" s="167"/>
      <c r="K41" s="167" t="s">
        <v>860</v>
      </c>
      <c r="O41" t="s">
        <v>861</v>
      </c>
      <c r="P41" s="167" t="s">
        <v>862</v>
      </c>
      <c r="Q41" s="167" t="s">
        <v>863</v>
      </c>
      <c r="R41" s="167" t="s">
        <v>864</v>
      </c>
      <c r="S41" s="167" t="s">
        <v>865</v>
      </c>
    </row>
    <row r="42" spans="4:19" x14ac:dyDescent="0.25">
      <c r="D42" s="167" t="s">
        <v>866</v>
      </c>
      <c r="F42" s="167" t="s">
        <v>867</v>
      </c>
      <c r="G42" s="167" t="s">
        <v>868</v>
      </c>
      <c r="H42" s="167"/>
      <c r="K42" s="167" t="s">
        <v>869</v>
      </c>
      <c r="O42" t="s">
        <v>870</v>
      </c>
      <c r="P42" s="167" t="s">
        <v>871</v>
      </c>
      <c r="Q42" s="167" t="s">
        <v>872</v>
      </c>
      <c r="R42" s="167" t="s">
        <v>873</v>
      </c>
      <c r="S42" s="167" t="s">
        <v>874</v>
      </c>
    </row>
    <row r="43" spans="4:19" x14ac:dyDescent="0.25">
      <c r="D43" s="167" t="s">
        <v>875</v>
      </c>
      <c r="F43" s="167" t="s">
        <v>876</v>
      </c>
      <c r="G43" s="167" t="s">
        <v>877</v>
      </c>
      <c r="H43" s="167"/>
      <c r="K43" s="167" t="s">
        <v>878</v>
      </c>
      <c r="O43" t="s">
        <v>879</v>
      </c>
      <c r="P43" s="167" t="s">
        <v>880</v>
      </c>
      <c r="Q43" s="167" t="s">
        <v>881</v>
      </c>
      <c r="R43" s="167" t="s">
        <v>882</v>
      </c>
      <c r="S43" s="167" t="s">
        <v>883</v>
      </c>
    </row>
    <row r="44" spans="4:19" x14ac:dyDescent="0.25">
      <c r="D44" s="167" t="s">
        <v>884</v>
      </c>
      <c r="F44" s="167" t="s">
        <v>885</v>
      </c>
      <c r="G44" s="167" t="s">
        <v>886</v>
      </c>
      <c r="H44" s="167"/>
      <c r="K44" s="167" t="s">
        <v>887</v>
      </c>
      <c r="O44" t="s">
        <v>888</v>
      </c>
      <c r="P44" s="167" t="s">
        <v>889</v>
      </c>
      <c r="Q44" s="167" t="s">
        <v>890</v>
      </c>
      <c r="R44" s="167" t="s">
        <v>891</v>
      </c>
      <c r="S44" s="167" t="s">
        <v>892</v>
      </c>
    </row>
    <row r="45" spans="4:19" x14ac:dyDescent="0.25">
      <c r="D45" s="167" t="s">
        <v>893</v>
      </c>
      <c r="F45" s="167" t="s">
        <v>894</v>
      </c>
      <c r="G45" s="167" t="s">
        <v>895</v>
      </c>
      <c r="H45" s="167"/>
      <c r="K45" s="167" t="s">
        <v>896</v>
      </c>
      <c r="O45" t="s">
        <v>897</v>
      </c>
      <c r="P45" s="167" t="s">
        <v>898</v>
      </c>
      <c r="R45" s="167" t="s">
        <v>899</v>
      </c>
      <c r="S45" s="167" t="s">
        <v>900</v>
      </c>
    </row>
    <row r="46" spans="4:19" x14ac:dyDescent="0.25">
      <c r="D46" s="167" t="s">
        <v>901</v>
      </c>
      <c r="F46" s="167" t="s">
        <v>902</v>
      </c>
      <c r="G46" s="167" t="s">
        <v>903</v>
      </c>
      <c r="H46" s="167"/>
      <c r="K46" s="167" t="s">
        <v>904</v>
      </c>
      <c r="O46" t="s">
        <v>905</v>
      </c>
      <c r="P46" s="167" t="s">
        <v>906</v>
      </c>
      <c r="R46" s="167" t="s">
        <v>907</v>
      </c>
      <c r="S46" s="167" t="s">
        <v>908</v>
      </c>
    </row>
    <row r="47" spans="4:19" x14ac:dyDescent="0.25">
      <c r="D47" s="167" t="s">
        <v>909</v>
      </c>
      <c r="F47" s="167" t="s">
        <v>910</v>
      </c>
      <c r="G47" s="167" t="s">
        <v>911</v>
      </c>
      <c r="H47" s="167"/>
      <c r="K47" s="167" t="s">
        <v>912</v>
      </c>
      <c r="O47" t="s">
        <v>913</v>
      </c>
      <c r="P47" s="167" t="s">
        <v>914</v>
      </c>
      <c r="S47" s="167" t="s">
        <v>915</v>
      </c>
    </row>
    <row r="48" spans="4:19" x14ac:dyDescent="0.25">
      <c r="D48" s="167" t="s">
        <v>916</v>
      </c>
      <c r="F48" s="167" t="s">
        <v>917</v>
      </c>
      <c r="G48" s="167" t="s">
        <v>918</v>
      </c>
      <c r="H48" s="167"/>
      <c r="K48" s="167" t="s">
        <v>919</v>
      </c>
      <c r="O48" t="s">
        <v>920</v>
      </c>
      <c r="P48" s="167" t="s">
        <v>921</v>
      </c>
      <c r="S48" s="167" t="s">
        <v>922</v>
      </c>
    </row>
    <row r="49" spans="4:19" x14ac:dyDescent="0.25">
      <c r="D49" s="167" t="s">
        <v>923</v>
      </c>
      <c r="F49" s="167" t="s">
        <v>924</v>
      </c>
      <c r="G49" s="167" t="s">
        <v>925</v>
      </c>
      <c r="H49" s="167"/>
      <c r="K49" s="167" t="s">
        <v>926</v>
      </c>
      <c r="O49" t="s">
        <v>927</v>
      </c>
      <c r="P49" s="167" t="s">
        <v>928</v>
      </c>
      <c r="S49" s="167" t="s">
        <v>929</v>
      </c>
    </row>
    <row r="50" spans="4:19" x14ac:dyDescent="0.25">
      <c r="F50" s="167" t="s">
        <v>930</v>
      </c>
      <c r="G50" s="167" t="s">
        <v>931</v>
      </c>
      <c r="H50" s="167"/>
      <c r="K50" s="167" t="s">
        <v>932</v>
      </c>
      <c r="O50" t="s">
        <v>933</v>
      </c>
      <c r="P50" s="167" t="s">
        <v>934</v>
      </c>
      <c r="S50" s="167" t="s">
        <v>935</v>
      </c>
    </row>
    <row r="51" spans="4:19" x14ac:dyDescent="0.25">
      <c r="F51" s="167" t="s">
        <v>936</v>
      </c>
      <c r="G51" s="167" t="s">
        <v>937</v>
      </c>
      <c r="H51" s="167"/>
      <c r="K51" s="167" t="s">
        <v>938</v>
      </c>
      <c r="O51" t="s">
        <v>939</v>
      </c>
      <c r="P51" s="167" t="s">
        <v>940</v>
      </c>
      <c r="S51" s="167" t="s">
        <v>941</v>
      </c>
    </row>
    <row r="52" spans="4:19" x14ac:dyDescent="0.25">
      <c r="F52" s="167" t="s">
        <v>942</v>
      </c>
      <c r="G52" s="167" t="s">
        <v>943</v>
      </c>
      <c r="H52" s="167"/>
      <c r="K52" s="167" t="s">
        <v>944</v>
      </c>
      <c r="O52" t="s">
        <v>945</v>
      </c>
      <c r="P52" s="167" t="s">
        <v>946</v>
      </c>
      <c r="S52" s="167" t="s">
        <v>947</v>
      </c>
    </row>
    <row r="53" spans="4:19" x14ac:dyDescent="0.25">
      <c r="F53" s="167" t="s">
        <v>948</v>
      </c>
      <c r="G53" s="167" t="s">
        <v>949</v>
      </c>
      <c r="H53" s="167"/>
      <c r="K53" s="167" t="s">
        <v>950</v>
      </c>
      <c r="O53" t="s">
        <v>951</v>
      </c>
      <c r="P53" s="167" t="s">
        <v>952</v>
      </c>
      <c r="S53" s="167" t="s">
        <v>953</v>
      </c>
    </row>
    <row r="54" spans="4:19" x14ac:dyDescent="0.25">
      <c r="F54" s="167" t="s">
        <v>954</v>
      </c>
      <c r="G54" s="167" t="s">
        <v>955</v>
      </c>
      <c r="H54" s="167"/>
      <c r="K54" s="167" t="s">
        <v>956</v>
      </c>
      <c r="O54" t="s">
        <v>957</v>
      </c>
      <c r="P54" s="167" t="s">
        <v>958</v>
      </c>
      <c r="S54" s="167" t="s">
        <v>959</v>
      </c>
    </row>
    <row r="55" spans="4:19" x14ac:dyDescent="0.25">
      <c r="F55" s="167" t="s">
        <v>960</v>
      </c>
      <c r="K55" s="167" t="s">
        <v>961</v>
      </c>
      <c r="O55" t="s">
        <v>962</v>
      </c>
      <c r="P55" s="167" t="s">
        <v>963</v>
      </c>
      <c r="S55" s="167" t="s">
        <v>964</v>
      </c>
    </row>
    <row r="56" spans="4:19" x14ac:dyDescent="0.25">
      <c r="F56" s="167" t="s">
        <v>965</v>
      </c>
      <c r="K56" s="167" t="s">
        <v>966</v>
      </c>
      <c r="O56" t="s">
        <v>967</v>
      </c>
      <c r="S56" s="167" t="s">
        <v>968</v>
      </c>
    </row>
    <row r="57" spans="4:19" x14ac:dyDescent="0.25">
      <c r="F57" s="167" t="s">
        <v>969</v>
      </c>
      <c r="K57" s="167" t="s">
        <v>970</v>
      </c>
      <c r="S57" s="167" t="s">
        <v>971</v>
      </c>
    </row>
    <row r="58" spans="4:19" x14ac:dyDescent="0.25">
      <c r="F58" s="167" t="s">
        <v>972</v>
      </c>
      <c r="K58" s="167" t="s">
        <v>973</v>
      </c>
      <c r="S58" s="167" t="s">
        <v>974</v>
      </c>
    </row>
    <row r="59" spans="4:19" x14ac:dyDescent="0.25">
      <c r="F59" s="167" t="s">
        <v>975</v>
      </c>
      <c r="K59" s="167" t="s">
        <v>976</v>
      </c>
      <c r="S59" s="167" t="s">
        <v>977</v>
      </c>
    </row>
    <row r="60" spans="4:19" x14ac:dyDescent="0.25">
      <c r="F60" s="167" t="s">
        <v>978</v>
      </c>
      <c r="K60" s="167" t="s">
        <v>979</v>
      </c>
      <c r="S60" s="167" t="s">
        <v>980</v>
      </c>
    </row>
    <row r="61" spans="4:19" x14ac:dyDescent="0.25">
      <c r="F61" s="167" t="s">
        <v>981</v>
      </c>
      <c r="K61" s="167" t="s">
        <v>982</v>
      </c>
      <c r="S61" s="167" t="s">
        <v>983</v>
      </c>
    </row>
    <row r="62" spans="4:19" x14ac:dyDescent="0.25">
      <c r="F62" s="167" t="s">
        <v>984</v>
      </c>
      <c r="K62" s="167" t="s">
        <v>985</v>
      </c>
      <c r="S62" s="167" t="s">
        <v>986</v>
      </c>
    </row>
    <row r="63" spans="4:19" x14ac:dyDescent="0.25">
      <c r="F63" s="167" t="s">
        <v>987</v>
      </c>
      <c r="K63" s="167" t="s">
        <v>988</v>
      </c>
      <c r="S63" s="167" t="s">
        <v>989</v>
      </c>
    </row>
    <row r="64" spans="4:19" x14ac:dyDescent="0.25">
      <c r="F64" s="167" t="s">
        <v>990</v>
      </c>
      <c r="K64" s="167" t="s">
        <v>991</v>
      </c>
    </row>
    <row r="65" spans="6:11" x14ac:dyDescent="0.25">
      <c r="F65" s="167" t="s">
        <v>992</v>
      </c>
      <c r="K65" s="167" t="s">
        <v>993</v>
      </c>
    </row>
    <row r="66" spans="6:11" x14ac:dyDescent="0.25">
      <c r="F66" s="167" t="s">
        <v>994</v>
      </c>
      <c r="K66" s="167" t="s">
        <v>995</v>
      </c>
    </row>
    <row r="67" spans="6:11" x14ac:dyDescent="0.25">
      <c r="F67" s="167" t="s">
        <v>996</v>
      </c>
      <c r="K67" s="167" t="s">
        <v>997</v>
      </c>
    </row>
    <row r="68" spans="6:11" x14ac:dyDescent="0.25">
      <c r="F68" s="167" t="s">
        <v>998</v>
      </c>
      <c r="K68" s="167" t="s">
        <v>999</v>
      </c>
    </row>
    <row r="69" spans="6:11" x14ac:dyDescent="0.25">
      <c r="F69" s="167" t="s">
        <v>1000</v>
      </c>
    </row>
    <row r="70" spans="6:11" x14ac:dyDescent="0.25">
      <c r="F70" s="167" t="s">
        <v>1001</v>
      </c>
    </row>
    <row r="71" spans="6:11" x14ac:dyDescent="0.25">
      <c r="F71" s="167" t="s">
        <v>1002</v>
      </c>
    </row>
    <row r="72" spans="6:11" x14ac:dyDescent="0.25">
      <c r="F72" s="167" t="s">
        <v>1003</v>
      </c>
    </row>
    <row r="73" spans="6:11" x14ac:dyDescent="0.25">
      <c r="F73" s="167" t="s">
        <v>1004</v>
      </c>
    </row>
    <row r="74" spans="6:11" x14ac:dyDescent="0.25">
      <c r="F74" s="167" t="s">
        <v>1005</v>
      </c>
    </row>
    <row r="75" spans="6:11" x14ac:dyDescent="0.25">
      <c r="F75" s="167" t="s">
        <v>1006</v>
      </c>
    </row>
    <row r="76" spans="6:11" x14ac:dyDescent="0.25">
      <c r="F76" s="167" t="s">
        <v>1007</v>
      </c>
    </row>
    <row r="77" spans="6:11" x14ac:dyDescent="0.25">
      <c r="F77" s="167" t="s">
        <v>1008</v>
      </c>
    </row>
    <row r="78" spans="6:11" x14ac:dyDescent="0.25">
      <c r="F78" s="167" t="s">
        <v>1009</v>
      </c>
    </row>
    <row r="79" spans="6:11" x14ac:dyDescent="0.25">
      <c r="F79" s="167" t="s">
        <v>1010</v>
      </c>
    </row>
    <row r="80" spans="6:11" x14ac:dyDescent="0.25">
      <c r="F80" s="167" t="s">
        <v>1011</v>
      </c>
    </row>
    <row r="81" spans="6:6" x14ac:dyDescent="0.25">
      <c r="F81" s="167" t="s">
        <v>1012</v>
      </c>
    </row>
    <row r="82" spans="6:6" x14ac:dyDescent="0.25">
      <c r="F82" s="167" t="s">
        <v>1013</v>
      </c>
    </row>
  </sheetData>
  <pageMargins left="0.7" right="0.7" top="0.78740157499999996" bottom="0.78740157499999996"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61"/>
  <sheetViews>
    <sheetView zoomScale="85" zoomScaleNormal="85" workbookViewId="0">
      <pane xSplit="5" ySplit="3" topLeftCell="F67" activePane="bottomRight" state="frozen"/>
      <selection pane="topRight" activeCell="E1" sqref="E1"/>
      <selection pane="bottomLeft" activeCell="A4" sqref="A4"/>
      <selection pane="bottomRight" activeCell="B52" sqref="B52"/>
    </sheetView>
  </sheetViews>
  <sheetFormatPr baseColWidth="10" defaultColWidth="9.140625" defaultRowHeight="15" x14ac:dyDescent="0.25"/>
  <cols>
    <col min="1" max="1" width="9.7109375" style="3" customWidth="1"/>
    <col min="2" max="2" width="22.85546875" style="3" customWidth="1"/>
    <col min="3" max="3" width="16.140625" style="3" customWidth="1"/>
    <col min="4" max="4" width="32.28515625" style="3" customWidth="1"/>
    <col min="5" max="5" width="9.42578125" style="2" customWidth="1"/>
    <col min="6" max="6" width="13.85546875" style="3" customWidth="1"/>
    <col min="7" max="13" width="9.140625" style="3"/>
    <col min="14" max="14" width="12.5703125" style="3" customWidth="1"/>
    <col min="15" max="15" width="13.7109375" style="3" customWidth="1"/>
    <col min="16" max="16" width="10.7109375" style="21" bestFit="1" customWidth="1"/>
    <col min="17" max="17" width="9.5703125" style="3" customWidth="1"/>
    <col min="18" max="23" width="9.140625" style="3"/>
    <col min="24" max="24" width="9.7109375" style="21" bestFit="1" customWidth="1"/>
    <col min="25" max="30" width="9.140625" style="1"/>
    <col min="31" max="31" width="10.7109375" style="21" bestFit="1" customWidth="1"/>
    <col min="32" max="32" width="10.5703125" style="33" customWidth="1"/>
    <col min="33" max="16384" width="9.140625" style="3"/>
  </cols>
  <sheetData>
    <row r="1" spans="1:32" s="22" customFormat="1" x14ac:dyDescent="0.25">
      <c r="E1" s="21"/>
      <c r="F1" s="22" t="s">
        <v>91</v>
      </c>
      <c r="J1" s="222" t="s">
        <v>90</v>
      </c>
      <c r="K1" s="222"/>
      <c r="L1" s="222"/>
      <c r="M1" s="222"/>
      <c r="N1" s="222"/>
      <c r="P1" s="21"/>
      <c r="X1" s="21"/>
      <c r="AE1" s="21"/>
      <c r="AF1" s="33"/>
    </row>
    <row r="2" spans="1:32" x14ac:dyDescent="0.25">
      <c r="F2" s="222" t="s">
        <v>89</v>
      </c>
      <c r="G2" s="222"/>
      <c r="H2" s="222"/>
      <c r="I2" s="222"/>
      <c r="J2" s="222"/>
      <c r="K2" s="222"/>
      <c r="L2" s="222"/>
      <c r="M2" s="222"/>
      <c r="N2" s="222"/>
      <c r="O2" s="222"/>
      <c r="P2" s="224"/>
      <c r="Q2" s="222" t="s">
        <v>88</v>
      </c>
      <c r="R2" s="222"/>
      <c r="S2" s="222"/>
      <c r="T2" s="222"/>
      <c r="U2" s="222"/>
      <c r="V2" s="222"/>
      <c r="W2" s="222"/>
      <c r="X2" s="224"/>
      <c r="Y2" s="222" t="s">
        <v>87</v>
      </c>
      <c r="Z2" s="222"/>
      <c r="AA2" s="222"/>
      <c r="AB2" s="222"/>
      <c r="AC2" s="222"/>
      <c r="AD2" s="222"/>
      <c r="AE2" s="224"/>
      <c r="AF2" s="59" t="s">
        <v>86</v>
      </c>
    </row>
    <row r="3" spans="1:32" s="34" customFormat="1" ht="15.75" thickBot="1" x14ac:dyDescent="0.3">
      <c r="A3" s="34" t="s">
        <v>94</v>
      </c>
      <c r="B3" s="34" t="s">
        <v>309</v>
      </c>
      <c r="C3" s="34" t="s">
        <v>305</v>
      </c>
      <c r="D3" s="34" t="s">
        <v>304</v>
      </c>
      <c r="E3" s="48" t="s">
        <v>203</v>
      </c>
      <c r="F3" s="34" t="s">
        <v>73</v>
      </c>
      <c r="G3" s="34" t="s">
        <v>85</v>
      </c>
      <c r="H3" s="34" t="s">
        <v>84</v>
      </c>
      <c r="I3" s="34" t="s">
        <v>83</v>
      </c>
      <c r="J3" s="34" t="s">
        <v>82</v>
      </c>
      <c r="K3" s="34" t="s">
        <v>81</v>
      </c>
      <c r="L3" s="34" t="s">
        <v>80</v>
      </c>
      <c r="M3" s="34" t="s">
        <v>79</v>
      </c>
      <c r="N3" s="34" t="s">
        <v>78</v>
      </c>
      <c r="O3" s="34" t="s">
        <v>77</v>
      </c>
      <c r="P3" s="48" t="s">
        <v>74</v>
      </c>
      <c r="Q3" s="34" t="s">
        <v>72</v>
      </c>
      <c r="R3" s="34" t="s">
        <v>71</v>
      </c>
      <c r="S3" s="34" t="s">
        <v>70</v>
      </c>
      <c r="T3" s="34" t="s">
        <v>69</v>
      </c>
      <c r="U3" s="34" t="s">
        <v>68</v>
      </c>
      <c r="V3" s="34" t="s">
        <v>76</v>
      </c>
      <c r="W3" s="34" t="s">
        <v>75</v>
      </c>
      <c r="X3" s="48" t="s">
        <v>74</v>
      </c>
      <c r="Y3" s="34" t="s">
        <v>73</v>
      </c>
      <c r="Z3" s="34" t="s">
        <v>72</v>
      </c>
      <c r="AA3" s="34" t="s">
        <v>71</v>
      </c>
      <c r="AB3" s="34" t="s">
        <v>70</v>
      </c>
      <c r="AC3" s="34" t="s">
        <v>69</v>
      </c>
      <c r="AD3" s="34" t="s">
        <v>68</v>
      </c>
      <c r="AE3" s="48" t="s">
        <v>67</v>
      </c>
      <c r="AF3" s="60" t="s">
        <v>67</v>
      </c>
    </row>
    <row r="4" spans="1:32" ht="17.25" x14ac:dyDescent="0.25">
      <c r="B4" s="1" t="s">
        <v>66</v>
      </c>
      <c r="C4" s="3" t="s">
        <v>60</v>
      </c>
      <c r="D4" s="3" t="s">
        <v>52</v>
      </c>
      <c r="E4" s="2" t="s">
        <v>204</v>
      </c>
      <c r="H4" s="25">
        <v>94.8</v>
      </c>
      <c r="I4" s="25">
        <v>29.4</v>
      </c>
      <c r="J4" s="25">
        <v>6.4</v>
      </c>
      <c r="K4" s="25">
        <v>27.8</v>
      </c>
      <c r="L4" s="25">
        <v>678.3</v>
      </c>
      <c r="M4" s="25">
        <v>1953</v>
      </c>
      <c r="N4" s="25">
        <v>4906.2</v>
      </c>
      <c r="O4" s="25"/>
      <c r="P4" s="74">
        <f>H4+I4+J4+K4+L4+M4+N4</f>
        <v>7695.9</v>
      </c>
      <c r="Q4" s="25"/>
      <c r="S4" s="25">
        <v>18.8</v>
      </c>
      <c r="T4" s="25">
        <v>705.4</v>
      </c>
      <c r="U4" s="25">
        <v>1284.2</v>
      </c>
      <c r="V4" s="25"/>
      <c r="W4" s="25"/>
      <c r="X4" s="74">
        <f>S4+T4+U4</f>
        <v>2008.4</v>
      </c>
      <c r="Y4" s="4"/>
      <c r="Z4" s="4"/>
      <c r="AA4" s="4">
        <v>369.1</v>
      </c>
      <c r="AB4" s="4">
        <v>144.6</v>
      </c>
      <c r="AC4" s="4">
        <v>32.799999999999997</v>
      </c>
      <c r="AD4" s="4">
        <v>49.4</v>
      </c>
      <c r="AE4" s="69">
        <f t="shared" ref="AE4:AE21" si="0">AA4+AB4+AC4+AD4</f>
        <v>595.9</v>
      </c>
      <c r="AF4" s="59">
        <f t="shared" ref="AF4:AF22" si="1">SUM(AA4:AD4)+SUM(S4:U4)+SUM(H4:N4)</f>
        <v>10300.200000000001</v>
      </c>
    </row>
    <row r="5" spans="1:32" ht="17.25" x14ac:dyDescent="0.25">
      <c r="B5" s="1" t="s">
        <v>200</v>
      </c>
      <c r="C5" s="3" t="s">
        <v>60</v>
      </c>
      <c r="D5" s="3" t="s">
        <v>52</v>
      </c>
      <c r="E5" s="2" t="s">
        <v>204</v>
      </c>
      <c r="H5" s="25">
        <v>18.3</v>
      </c>
      <c r="I5" s="25">
        <v>22.9</v>
      </c>
      <c r="J5" s="25" t="s">
        <v>4</v>
      </c>
      <c r="K5" s="25">
        <v>3.3</v>
      </c>
      <c r="L5" s="25">
        <v>89</v>
      </c>
      <c r="M5" s="25">
        <v>269.8</v>
      </c>
      <c r="N5" s="25">
        <v>653.70000000000005</v>
      </c>
      <c r="O5" s="25"/>
      <c r="P5" s="74">
        <f>H5+I5+K5+L5+M5+N5</f>
        <v>1057</v>
      </c>
      <c r="Q5" s="25"/>
      <c r="S5" s="25" t="s">
        <v>4</v>
      </c>
      <c r="T5" s="25">
        <v>48</v>
      </c>
      <c r="U5" s="25">
        <v>78.599999999999994</v>
      </c>
      <c r="V5" s="25"/>
      <c r="W5" s="25"/>
      <c r="X5" s="74">
        <f t="shared" ref="X5:X10" si="2">T5+U5</f>
        <v>126.6</v>
      </c>
      <c r="Y5" s="4"/>
      <c r="Z5" s="4"/>
      <c r="AA5" s="4">
        <v>110.2</v>
      </c>
      <c r="AB5" s="4">
        <v>32.4</v>
      </c>
      <c r="AC5" s="4">
        <v>5.4</v>
      </c>
      <c r="AD5" s="4">
        <v>8.5</v>
      </c>
      <c r="AE5" s="69">
        <f t="shared" si="0"/>
        <v>156.5</v>
      </c>
      <c r="AF5" s="59">
        <f t="shared" si="1"/>
        <v>1340.1</v>
      </c>
    </row>
    <row r="6" spans="1:32" ht="17.25" x14ac:dyDescent="0.25">
      <c r="B6" s="1" t="s">
        <v>200</v>
      </c>
      <c r="C6" s="3" t="s">
        <v>60</v>
      </c>
      <c r="D6" s="3" t="s">
        <v>52</v>
      </c>
      <c r="E6" s="2" t="s">
        <v>205</v>
      </c>
      <c r="H6" s="25">
        <v>37.6</v>
      </c>
      <c r="I6" s="25">
        <v>19.399999999999999</v>
      </c>
      <c r="J6" s="25" t="s">
        <v>4</v>
      </c>
      <c r="K6" s="25">
        <v>3.4</v>
      </c>
      <c r="L6" s="25">
        <v>59.3</v>
      </c>
      <c r="M6" s="25">
        <v>189.3</v>
      </c>
      <c r="N6" s="25">
        <v>473.8</v>
      </c>
      <c r="O6" s="25"/>
      <c r="P6" s="74">
        <f>H6+I6+K6+L6+M6+N6</f>
        <v>782.8</v>
      </c>
      <c r="Q6" s="25"/>
      <c r="S6" s="25" t="s">
        <v>4</v>
      </c>
      <c r="T6" s="25">
        <v>14.5</v>
      </c>
      <c r="U6" s="25">
        <v>27.9</v>
      </c>
      <c r="V6" s="25"/>
      <c r="W6" s="25"/>
      <c r="X6" s="74">
        <f t="shared" si="2"/>
        <v>42.4</v>
      </c>
      <c r="Y6" s="4"/>
      <c r="Z6" s="4"/>
      <c r="AA6" s="4">
        <v>143.69999999999999</v>
      </c>
      <c r="AB6" s="4">
        <v>40.299999999999997</v>
      </c>
      <c r="AC6" s="4">
        <v>6.5</v>
      </c>
      <c r="AD6" s="4">
        <v>14.6</v>
      </c>
      <c r="AE6" s="69">
        <f t="shared" si="0"/>
        <v>205.1</v>
      </c>
      <c r="AF6" s="59">
        <f t="shared" si="1"/>
        <v>1030.3</v>
      </c>
    </row>
    <row r="7" spans="1:32" ht="17.25" x14ac:dyDescent="0.25">
      <c r="B7" s="1" t="s">
        <v>200</v>
      </c>
      <c r="C7" s="3" t="s">
        <v>60</v>
      </c>
      <c r="D7" s="3" t="s">
        <v>52</v>
      </c>
      <c r="E7" s="2" t="s">
        <v>205</v>
      </c>
      <c r="G7" s="25"/>
      <c r="H7" s="25">
        <v>36.6</v>
      </c>
      <c r="I7" s="25">
        <v>23.6</v>
      </c>
      <c r="J7" s="25" t="s">
        <v>4</v>
      </c>
      <c r="K7" s="25">
        <v>6.1</v>
      </c>
      <c r="L7" s="25">
        <v>75.7</v>
      </c>
      <c r="M7" s="25">
        <v>228.3</v>
      </c>
      <c r="N7" s="25">
        <v>560.70000000000005</v>
      </c>
      <c r="O7" s="25"/>
      <c r="P7" s="74">
        <f>H7+I7+K7+L7+M7+N7</f>
        <v>931</v>
      </c>
      <c r="Q7" s="25"/>
      <c r="S7" s="25" t="s">
        <v>65</v>
      </c>
      <c r="T7" s="25">
        <v>23.1</v>
      </c>
      <c r="U7" s="25">
        <v>31.6</v>
      </c>
      <c r="V7" s="25"/>
      <c r="W7" s="25"/>
      <c r="X7" s="74">
        <f t="shared" si="2"/>
        <v>54.7</v>
      </c>
      <c r="Y7" s="4"/>
      <c r="Z7" s="4"/>
      <c r="AA7" s="4">
        <v>99.3</v>
      </c>
      <c r="AB7" s="4">
        <v>25.5</v>
      </c>
      <c r="AC7" s="4">
        <v>4.5999999999999996</v>
      </c>
      <c r="AD7" s="4">
        <v>7.1</v>
      </c>
      <c r="AE7" s="69">
        <f t="shared" si="0"/>
        <v>136.5</v>
      </c>
      <c r="AF7" s="59">
        <f t="shared" si="1"/>
        <v>1122.2</v>
      </c>
    </row>
    <row r="8" spans="1:32" ht="17.25" x14ac:dyDescent="0.25">
      <c r="B8" s="1" t="s">
        <v>200</v>
      </c>
      <c r="C8" s="3" t="s">
        <v>60</v>
      </c>
      <c r="D8" s="3" t="s">
        <v>52</v>
      </c>
      <c r="E8" s="2" t="s">
        <v>205</v>
      </c>
      <c r="H8" s="25">
        <v>14.3</v>
      </c>
      <c r="I8" s="25">
        <v>34.299999999999997</v>
      </c>
      <c r="J8" s="25" t="s">
        <v>4</v>
      </c>
      <c r="K8" s="25">
        <v>6</v>
      </c>
      <c r="L8" s="25">
        <v>86.5</v>
      </c>
      <c r="M8" s="25">
        <v>258.60000000000002</v>
      </c>
      <c r="N8" s="25">
        <v>687.4</v>
      </c>
      <c r="O8" s="25"/>
      <c r="P8" s="74">
        <f>H8+I8+K8+L8+M8+N8</f>
        <v>1087.0999999999999</v>
      </c>
      <c r="Q8" s="25"/>
      <c r="S8" s="25" t="s">
        <v>4</v>
      </c>
      <c r="T8" s="25">
        <v>62</v>
      </c>
      <c r="U8" s="25">
        <v>82</v>
      </c>
      <c r="V8" s="25"/>
      <c r="W8" s="25"/>
      <c r="X8" s="74">
        <f t="shared" si="2"/>
        <v>144</v>
      </c>
      <c r="Y8" s="4"/>
      <c r="Z8" s="4"/>
      <c r="AA8" s="4">
        <v>202.5</v>
      </c>
      <c r="AB8" s="4">
        <v>44.2</v>
      </c>
      <c r="AC8" s="4">
        <v>7.8</v>
      </c>
      <c r="AD8" s="4">
        <v>6.8</v>
      </c>
      <c r="AE8" s="69">
        <f t="shared" si="0"/>
        <v>261.3</v>
      </c>
      <c r="AF8" s="59">
        <f t="shared" si="1"/>
        <v>1492.3999999999999</v>
      </c>
    </row>
    <row r="9" spans="1:32" ht="17.25" x14ac:dyDescent="0.25">
      <c r="B9" s="1" t="s">
        <v>200</v>
      </c>
      <c r="C9" s="3" t="s">
        <v>60</v>
      </c>
      <c r="D9" s="3" t="s">
        <v>52</v>
      </c>
      <c r="E9" s="2" t="s">
        <v>205</v>
      </c>
      <c r="H9" s="25">
        <v>6.6</v>
      </c>
      <c r="I9" s="25">
        <v>20.3</v>
      </c>
      <c r="J9" s="25" t="s">
        <v>4</v>
      </c>
      <c r="K9" s="25" t="s">
        <v>4</v>
      </c>
      <c r="L9" s="25">
        <v>47.5</v>
      </c>
      <c r="M9" s="25">
        <v>134.6</v>
      </c>
      <c r="N9" s="25">
        <v>337.4</v>
      </c>
      <c r="O9" s="25"/>
      <c r="P9" s="74">
        <f>H9+I9+L9+M9+N9</f>
        <v>546.4</v>
      </c>
      <c r="Q9" s="25"/>
      <c r="S9" s="25" t="s">
        <v>4</v>
      </c>
      <c r="T9" s="25">
        <v>3.5</v>
      </c>
      <c r="U9" s="25">
        <v>13</v>
      </c>
      <c r="V9" s="25"/>
      <c r="W9" s="25"/>
      <c r="X9" s="74">
        <f t="shared" si="2"/>
        <v>16.5</v>
      </c>
      <c r="Y9" s="4"/>
      <c r="Z9" s="4"/>
      <c r="AA9" s="4">
        <v>40.700000000000003</v>
      </c>
      <c r="AB9" s="4">
        <v>5.3</v>
      </c>
      <c r="AC9" s="4">
        <v>1.2</v>
      </c>
      <c r="AD9" s="4">
        <v>2.1</v>
      </c>
      <c r="AE9" s="69">
        <f t="shared" si="0"/>
        <v>49.300000000000004</v>
      </c>
      <c r="AF9" s="59">
        <f t="shared" si="1"/>
        <v>612.20000000000005</v>
      </c>
    </row>
    <row r="10" spans="1:32" ht="17.25" x14ac:dyDescent="0.25">
      <c r="B10" s="1" t="s">
        <v>200</v>
      </c>
      <c r="C10" s="3" t="s">
        <v>60</v>
      </c>
      <c r="D10" s="3" t="s">
        <v>52</v>
      </c>
      <c r="E10" s="2" t="s">
        <v>205</v>
      </c>
      <c r="H10" s="25">
        <v>29.4</v>
      </c>
      <c r="I10" s="25">
        <v>40.6</v>
      </c>
      <c r="J10" s="25" t="s">
        <v>4</v>
      </c>
      <c r="K10" s="25">
        <v>2.2000000000000002</v>
      </c>
      <c r="L10" s="25">
        <v>76.2</v>
      </c>
      <c r="M10" s="25">
        <v>255.1</v>
      </c>
      <c r="N10" s="25">
        <v>648.4</v>
      </c>
      <c r="O10" s="25"/>
      <c r="P10" s="74">
        <f>H10+I10+K10+L10+M10+N10</f>
        <v>1051.9000000000001</v>
      </c>
      <c r="Q10" s="25"/>
      <c r="S10" s="25" t="s">
        <v>4</v>
      </c>
      <c r="T10" s="25">
        <v>14.5</v>
      </c>
      <c r="U10" s="25">
        <v>29.1</v>
      </c>
      <c r="V10" s="25"/>
      <c r="W10" s="25"/>
      <c r="X10" s="74">
        <f t="shared" si="2"/>
        <v>43.6</v>
      </c>
      <c r="Y10" s="4"/>
      <c r="Z10" s="4"/>
      <c r="AA10" s="4">
        <v>55</v>
      </c>
      <c r="AB10" s="4">
        <v>13.5</v>
      </c>
      <c r="AC10" s="4">
        <v>3.6</v>
      </c>
      <c r="AD10" s="4">
        <v>5.8</v>
      </c>
      <c r="AE10" s="69">
        <f t="shared" si="0"/>
        <v>77.899999999999991</v>
      </c>
      <c r="AF10" s="59">
        <f t="shared" si="1"/>
        <v>1173.4000000000001</v>
      </c>
    </row>
    <row r="11" spans="1:32" ht="17.25" x14ac:dyDescent="0.25">
      <c r="B11" s="1" t="s">
        <v>200</v>
      </c>
      <c r="C11" s="3" t="s">
        <v>60</v>
      </c>
      <c r="D11" s="3" t="s">
        <v>52</v>
      </c>
      <c r="E11" s="2" t="s">
        <v>205</v>
      </c>
      <c r="H11" s="25">
        <v>4.7</v>
      </c>
      <c r="I11" s="25">
        <v>1.7</v>
      </c>
      <c r="J11" s="25" t="s">
        <v>4</v>
      </c>
      <c r="K11" s="25" t="s">
        <v>4</v>
      </c>
      <c r="L11" s="25">
        <v>12</v>
      </c>
      <c r="M11" s="25">
        <v>29.7</v>
      </c>
      <c r="N11" s="25">
        <v>109.9</v>
      </c>
      <c r="O11" s="25"/>
      <c r="P11" s="74">
        <f>H11+I11+L11+M11+N11</f>
        <v>158</v>
      </c>
      <c r="Q11" s="25"/>
      <c r="S11" s="25">
        <v>0.9</v>
      </c>
      <c r="T11" s="25">
        <v>6.6</v>
      </c>
      <c r="U11" s="25">
        <v>13.1</v>
      </c>
      <c r="V11" s="25"/>
      <c r="W11" s="25"/>
      <c r="X11" s="74">
        <f t="shared" ref="X11:X19" si="3">S11+T11+U11</f>
        <v>20.6</v>
      </c>
      <c r="Y11" s="4"/>
      <c r="Z11" s="4"/>
      <c r="AA11" s="4">
        <v>41.3</v>
      </c>
      <c r="AB11" s="4">
        <v>12.1</v>
      </c>
      <c r="AC11" s="4">
        <v>2.9</v>
      </c>
      <c r="AD11" s="4">
        <v>2.4</v>
      </c>
      <c r="AE11" s="69">
        <f t="shared" si="0"/>
        <v>58.699999999999996</v>
      </c>
      <c r="AF11" s="59">
        <f t="shared" si="1"/>
        <v>237.3</v>
      </c>
    </row>
    <row r="12" spans="1:32" ht="17.25" x14ac:dyDescent="0.25">
      <c r="B12" s="1" t="s">
        <v>200</v>
      </c>
      <c r="C12" s="3" t="s">
        <v>60</v>
      </c>
      <c r="D12" s="3" t="s">
        <v>52</v>
      </c>
      <c r="E12" s="2" t="s">
        <v>205</v>
      </c>
      <c r="H12" s="25">
        <v>168.9</v>
      </c>
      <c r="I12" s="25">
        <v>3.8</v>
      </c>
      <c r="J12" s="25" t="s">
        <v>4</v>
      </c>
      <c r="K12" s="25">
        <v>3.2</v>
      </c>
      <c r="L12" s="25">
        <v>57.8</v>
      </c>
      <c r="M12" s="25">
        <v>134.1</v>
      </c>
      <c r="N12" s="25">
        <v>441.9</v>
      </c>
      <c r="O12" s="25"/>
      <c r="P12" s="74">
        <f>H12+I12+K12+L12+M12+N12</f>
        <v>809.69999999999993</v>
      </c>
      <c r="Q12" s="25"/>
      <c r="S12" s="25">
        <v>3</v>
      </c>
      <c r="T12" s="25">
        <v>52.8</v>
      </c>
      <c r="U12" s="25">
        <v>112.3</v>
      </c>
      <c r="V12" s="25"/>
      <c r="W12" s="25"/>
      <c r="X12" s="74">
        <f t="shared" si="3"/>
        <v>168.1</v>
      </c>
      <c r="Y12" s="4"/>
      <c r="Z12" s="4"/>
      <c r="AA12" s="4">
        <v>600.6</v>
      </c>
      <c r="AB12" s="4">
        <v>730.1</v>
      </c>
      <c r="AC12" s="4">
        <v>189.9</v>
      </c>
      <c r="AD12" s="4">
        <v>11.7</v>
      </c>
      <c r="AE12" s="69">
        <f t="shared" si="0"/>
        <v>1532.3000000000002</v>
      </c>
      <c r="AF12" s="59">
        <f t="shared" si="1"/>
        <v>2510.1</v>
      </c>
    </row>
    <row r="13" spans="1:32" ht="17.25" x14ac:dyDescent="0.25">
      <c r="B13" s="1" t="s">
        <v>200</v>
      </c>
      <c r="C13" s="3" t="s">
        <v>60</v>
      </c>
      <c r="D13" s="3" t="s">
        <v>52</v>
      </c>
      <c r="E13" s="2" t="s">
        <v>205</v>
      </c>
      <c r="H13" s="25">
        <v>123.2</v>
      </c>
      <c r="I13" s="25">
        <v>6.9</v>
      </c>
      <c r="J13" s="25">
        <v>3.1</v>
      </c>
      <c r="K13" s="25">
        <v>6.1</v>
      </c>
      <c r="L13" s="25">
        <v>97.9</v>
      </c>
      <c r="M13" s="25">
        <v>220.3</v>
      </c>
      <c r="N13" s="25">
        <v>701.3</v>
      </c>
      <c r="O13" s="25"/>
      <c r="P13" s="74">
        <f>H13+I13+J13+K13+L13+M13+N13</f>
        <v>1158.8</v>
      </c>
      <c r="Q13" s="25"/>
      <c r="S13" s="25">
        <v>2.6</v>
      </c>
      <c r="T13" s="25">
        <v>57</v>
      </c>
      <c r="U13" s="25">
        <v>124.5</v>
      </c>
      <c r="V13" s="25"/>
      <c r="W13" s="25"/>
      <c r="X13" s="74">
        <f t="shared" si="3"/>
        <v>184.1</v>
      </c>
      <c r="Y13" s="4"/>
      <c r="Z13" s="4"/>
      <c r="AA13" s="4">
        <v>412.2</v>
      </c>
      <c r="AB13" s="4">
        <v>156</v>
      </c>
      <c r="AC13" s="4">
        <v>34.700000000000003</v>
      </c>
      <c r="AD13" s="4">
        <v>19.8</v>
      </c>
      <c r="AE13" s="69">
        <f t="shared" si="0"/>
        <v>622.70000000000005</v>
      </c>
      <c r="AF13" s="59">
        <f t="shared" si="1"/>
        <v>1965.6</v>
      </c>
    </row>
    <row r="14" spans="1:32" ht="17.25" x14ac:dyDescent="0.25">
      <c r="B14" s="1" t="s">
        <v>200</v>
      </c>
      <c r="C14" s="3" t="s">
        <v>60</v>
      </c>
      <c r="D14" s="3" t="s">
        <v>52</v>
      </c>
      <c r="E14" s="2" t="s">
        <v>205</v>
      </c>
      <c r="H14" s="25">
        <v>69.900000000000006</v>
      </c>
      <c r="I14" s="25">
        <v>14.8</v>
      </c>
      <c r="J14" s="25">
        <v>4.3</v>
      </c>
      <c r="K14" s="25">
        <v>20.6</v>
      </c>
      <c r="L14" s="25">
        <v>202.1</v>
      </c>
      <c r="M14" s="25">
        <v>479.8</v>
      </c>
      <c r="N14" s="25">
        <v>1862.4</v>
      </c>
      <c r="O14" s="25"/>
      <c r="P14" s="74">
        <f>H14+I14+J14+K14+L14+M14+N14</f>
        <v>2653.9</v>
      </c>
      <c r="Q14" s="25"/>
      <c r="S14" s="25">
        <v>3.8</v>
      </c>
      <c r="T14" s="25">
        <v>129.9</v>
      </c>
      <c r="U14" s="25">
        <v>239.9</v>
      </c>
      <c r="V14" s="25"/>
      <c r="W14" s="25"/>
      <c r="X14" s="74">
        <f t="shared" si="3"/>
        <v>373.6</v>
      </c>
      <c r="Y14" s="4"/>
      <c r="Z14" s="4"/>
      <c r="AA14" s="4">
        <v>407.8</v>
      </c>
      <c r="AB14" s="4">
        <v>128.1</v>
      </c>
      <c r="AC14" s="4">
        <v>41</v>
      </c>
      <c r="AD14" s="4">
        <v>62.3</v>
      </c>
      <c r="AE14" s="69">
        <f t="shared" si="0"/>
        <v>639.19999999999993</v>
      </c>
      <c r="AF14" s="59">
        <f t="shared" si="1"/>
        <v>3666.7</v>
      </c>
    </row>
    <row r="15" spans="1:32" ht="17.25" x14ac:dyDescent="0.25">
      <c r="B15" s="1" t="s">
        <v>200</v>
      </c>
      <c r="C15" s="3" t="s">
        <v>60</v>
      </c>
      <c r="D15" s="3" t="s">
        <v>52</v>
      </c>
      <c r="E15" s="2" t="s">
        <v>205</v>
      </c>
      <c r="H15" s="25">
        <v>54.1</v>
      </c>
      <c r="I15" s="25">
        <v>10.1</v>
      </c>
      <c r="J15" s="25">
        <v>5.8</v>
      </c>
      <c r="K15" s="25">
        <v>19.600000000000001</v>
      </c>
      <c r="L15" s="25">
        <v>388.5</v>
      </c>
      <c r="M15" s="25">
        <v>813.2</v>
      </c>
      <c r="N15" s="25">
        <v>2849.9</v>
      </c>
      <c r="O15" s="25"/>
      <c r="P15" s="74">
        <f>H15+I15+J15+K15+L15+M15+N15</f>
        <v>4141.2000000000007</v>
      </c>
      <c r="Q15" s="25"/>
      <c r="S15" s="25">
        <v>8.3000000000000007</v>
      </c>
      <c r="T15" s="25">
        <v>378.7</v>
      </c>
      <c r="U15" s="25">
        <v>624.79999999999995</v>
      </c>
      <c r="V15" s="25"/>
      <c r="W15" s="25"/>
      <c r="X15" s="74">
        <f t="shared" si="3"/>
        <v>1011.8</v>
      </c>
      <c r="Y15" s="4"/>
      <c r="Z15" s="4"/>
      <c r="AA15" s="4">
        <v>431.6</v>
      </c>
      <c r="AB15" s="4">
        <v>163.30000000000001</v>
      </c>
      <c r="AC15" s="4">
        <v>50.4</v>
      </c>
      <c r="AD15" s="4">
        <v>82</v>
      </c>
      <c r="AE15" s="69">
        <f t="shared" si="0"/>
        <v>727.30000000000007</v>
      </c>
      <c r="AF15" s="59">
        <f t="shared" si="1"/>
        <v>5880.3000000000011</v>
      </c>
    </row>
    <row r="16" spans="1:32" ht="17.25" x14ac:dyDescent="0.25">
      <c r="B16" s="1" t="s">
        <v>200</v>
      </c>
      <c r="C16" s="3" t="s">
        <v>60</v>
      </c>
      <c r="D16" s="3" t="s">
        <v>52</v>
      </c>
      <c r="E16" s="2" t="s">
        <v>205</v>
      </c>
      <c r="H16" s="25">
        <v>11.7</v>
      </c>
      <c r="I16" s="25">
        <v>5.3</v>
      </c>
      <c r="J16" s="25" t="s">
        <v>4</v>
      </c>
      <c r="K16" s="25">
        <v>8.4</v>
      </c>
      <c r="L16" s="25">
        <v>184.8</v>
      </c>
      <c r="M16" s="25">
        <v>427.1</v>
      </c>
      <c r="N16" s="25">
        <v>1471.7</v>
      </c>
      <c r="O16" s="25"/>
      <c r="P16" s="74">
        <f>H16+I16+K16+L16+M16+N16</f>
        <v>2109</v>
      </c>
      <c r="Q16" s="25"/>
      <c r="S16" s="25">
        <v>3.5</v>
      </c>
      <c r="T16" s="25">
        <v>181.6</v>
      </c>
      <c r="U16" s="25">
        <v>243.1</v>
      </c>
      <c r="V16" s="25"/>
      <c r="W16" s="25"/>
      <c r="X16" s="74">
        <f t="shared" si="3"/>
        <v>428.2</v>
      </c>
      <c r="Y16" s="4"/>
      <c r="Z16" s="4"/>
      <c r="AA16" s="4">
        <v>358.6</v>
      </c>
      <c r="AB16" s="4">
        <v>93</v>
      </c>
      <c r="AC16" s="4">
        <v>12.6</v>
      </c>
      <c r="AD16" s="4">
        <v>15.4</v>
      </c>
      <c r="AE16" s="69">
        <f t="shared" si="0"/>
        <v>479.6</v>
      </c>
      <c r="AF16" s="59">
        <f t="shared" si="1"/>
        <v>3016.8</v>
      </c>
    </row>
    <row r="17" spans="2:32" ht="17.25" x14ac:dyDescent="0.25">
      <c r="B17" s="1" t="s">
        <v>200</v>
      </c>
      <c r="C17" s="3" t="s">
        <v>60</v>
      </c>
      <c r="D17" s="3" t="s">
        <v>52</v>
      </c>
      <c r="E17" s="2" t="s">
        <v>205</v>
      </c>
      <c r="H17" s="25">
        <v>127</v>
      </c>
      <c r="I17" s="25">
        <v>18.8</v>
      </c>
      <c r="J17" s="25">
        <v>7.8</v>
      </c>
      <c r="K17" s="25">
        <v>37.4</v>
      </c>
      <c r="L17" s="25">
        <v>749.1</v>
      </c>
      <c r="M17" s="25">
        <v>1313</v>
      </c>
      <c r="N17" s="25">
        <v>4239.3</v>
      </c>
      <c r="O17" s="25"/>
      <c r="P17" s="74">
        <f>H17+I17+J17+K17+L17+M17+N17</f>
        <v>6492.4</v>
      </c>
      <c r="Q17" s="25"/>
      <c r="S17" s="25">
        <v>6.3</v>
      </c>
      <c r="T17" s="25">
        <v>576.5</v>
      </c>
      <c r="U17" s="25">
        <v>1035</v>
      </c>
      <c r="V17" s="25"/>
      <c r="W17" s="25"/>
      <c r="X17" s="74">
        <f t="shared" si="3"/>
        <v>1617.8</v>
      </c>
      <c r="Y17" s="4"/>
      <c r="Z17" s="4"/>
      <c r="AA17" s="4">
        <v>672.8</v>
      </c>
      <c r="AB17" s="4">
        <v>269.10000000000002</v>
      </c>
      <c r="AC17" s="4">
        <v>51.6</v>
      </c>
      <c r="AD17" s="4">
        <v>56.9</v>
      </c>
      <c r="AE17" s="69">
        <f t="shared" si="0"/>
        <v>1050.4000000000001</v>
      </c>
      <c r="AF17" s="59">
        <f t="shared" si="1"/>
        <v>9160.5999999999985</v>
      </c>
    </row>
    <row r="18" spans="2:32" ht="17.25" x14ac:dyDescent="0.25">
      <c r="B18" s="1" t="s">
        <v>200</v>
      </c>
      <c r="C18" s="3" t="s">
        <v>60</v>
      </c>
      <c r="D18" s="3" t="s">
        <v>52</v>
      </c>
      <c r="E18" s="2" t="s">
        <v>205</v>
      </c>
      <c r="H18" s="25">
        <v>16.100000000000001</v>
      </c>
      <c r="I18" s="25">
        <v>21.1</v>
      </c>
      <c r="J18" s="25">
        <v>5.3</v>
      </c>
      <c r="K18" s="25">
        <v>12.8</v>
      </c>
      <c r="L18" s="25">
        <v>156.30000000000001</v>
      </c>
      <c r="M18" s="25">
        <v>379.8</v>
      </c>
      <c r="N18" s="25">
        <v>1356.7</v>
      </c>
      <c r="O18" s="25"/>
      <c r="P18" s="74">
        <f>H18+I18+J18+K18+L18+M18+N18</f>
        <v>1948.1000000000001</v>
      </c>
      <c r="Q18" s="25"/>
      <c r="S18" s="25">
        <v>4.3</v>
      </c>
      <c r="T18" s="25">
        <v>196.2</v>
      </c>
      <c r="U18" s="25">
        <v>273.5</v>
      </c>
      <c r="V18" s="25"/>
      <c r="W18" s="25"/>
      <c r="X18" s="74">
        <f t="shared" si="3"/>
        <v>474</v>
      </c>
      <c r="Y18" s="4"/>
      <c r="Z18" s="4"/>
      <c r="AA18" s="4">
        <v>232.4</v>
      </c>
      <c r="AB18" s="4">
        <v>141.6</v>
      </c>
      <c r="AC18" s="4">
        <v>33.4</v>
      </c>
      <c r="AD18" s="4">
        <v>17.600000000000001</v>
      </c>
      <c r="AE18" s="69">
        <f t="shared" si="0"/>
        <v>425</v>
      </c>
      <c r="AF18" s="59">
        <f t="shared" si="1"/>
        <v>2847.1000000000004</v>
      </c>
    </row>
    <row r="19" spans="2:32" s="37" customFormat="1" ht="17.25" x14ac:dyDescent="0.25">
      <c r="B19" s="36" t="s">
        <v>200</v>
      </c>
      <c r="C19" s="37" t="s">
        <v>64</v>
      </c>
      <c r="D19" s="37" t="s">
        <v>52</v>
      </c>
      <c r="E19" s="82" t="s">
        <v>205</v>
      </c>
      <c r="H19" s="38">
        <f>MEDIAN(H4:H18)</f>
        <v>36.6</v>
      </c>
      <c r="I19" s="38">
        <f>MEDIAN(I4:I18)</f>
        <v>19.399999999999999</v>
      </c>
      <c r="J19" s="38" t="s">
        <v>4</v>
      </c>
      <c r="K19" s="38">
        <f>MEDIAN(K4:K18)</f>
        <v>6.1</v>
      </c>
      <c r="L19" s="38">
        <f>MEDIAN(L4:L18)</f>
        <v>89</v>
      </c>
      <c r="M19" s="38">
        <f>MEDIAN(M4:M18)</f>
        <v>258.60000000000002</v>
      </c>
      <c r="N19" s="38">
        <f>MEDIAN(N4:N18)</f>
        <v>687.4</v>
      </c>
      <c r="O19" s="38"/>
      <c r="P19" s="75">
        <f>H19+I19+K19+L19+M19+N19</f>
        <v>1097.0999999999999</v>
      </c>
      <c r="Q19" s="38"/>
      <c r="R19" s="38"/>
      <c r="S19" s="38">
        <v>2.6</v>
      </c>
      <c r="T19" s="38">
        <f>MEDIAN(T4:T18)</f>
        <v>57</v>
      </c>
      <c r="U19" s="38">
        <f>MEDIAN(U4:U18)</f>
        <v>112.3</v>
      </c>
      <c r="V19" s="38"/>
      <c r="W19" s="38"/>
      <c r="X19" s="75">
        <f t="shared" si="3"/>
        <v>171.9</v>
      </c>
      <c r="Y19" s="39"/>
      <c r="Z19" s="39"/>
      <c r="AA19" s="39">
        <f t="shared" ref="AA19:AD19" si="4">MEDIAN(AA4:AA18)</f>
        <v>232.4</v>
      </c>
      <c r="AB19" s="39">
        <f t="shared" si="4"/>
        <v>93</v>
      </c>
      <c r="AC19" s="39">
        <f t="shared" si="4"/>
        <v>12.6</v>
      </c>
      <c r="AD19" s="39">
        <f t="shared" si="4"/>
        <v>14.6</v>
      </c>
      <c r="AE19" s="70">
        <f t="shared" si="0"/>
        <v>352.6</v>
      </c>
      <c r="AF19" s="61">
        <f t="shared" si="1"/>
        <v>1621.6</v>
      </c>
    </row>
    <row r="20" spans="2:32" s="37" customFormat="1" ht="17.25" x14ac:dyDescent="0.25">
      <c r="B20" s="36" t="s">
        <v>200</v>
      </c>
      <c r="C20" s="37" t="s">
        <v>63</v>
      </c>
      <c r="D20" s="37" t="s">
        <v>52</v>
      </c>
      <c r="E20" s="82" t="s">
        <v>205</v>
      </c>
      <c r="H20" s="38">
        <f>MIN(H4:H18)</f>
        <v>4.7</v>
      </c>
      <c r="I20" s="38">
        <f>MIN(I4:I18)</f>
        <v>1.7</v>
      </c>
      <c r="J20" s="37" t="s">
        <v>4</v>
      </c>
      <c r="K20" s="37" t="s">
        <v>4</v>
      </c>
      <c r="L20" s="38">
        <f>MIN(L4:L19)</f>
        <v>12</v>
      </c>
      <c r="M20" s="38">
        <f>MIN(M4:M19)</f>
        <v>29.7</v>
      </c>
      <c r="N20" s="38">
        <f>MIN(N4:N19)</f>
        <v>109.9</v>
      </c>
      <c r="P20" s="75">
        <f>H20+I20++L20+M20+N20</f>
        <v>158</v>
      </c>
      <c r="S20" s="37" t="s">
        <v>4</v>
      </c>
      <c r="T20" s="38">
        <f>MIN(T4:T18)</f>
        <v>3.5</v>
      </c>
      <c r="U20" s="38">
        <f>MIN(U4:U18)</f>
        <v>13</v>
      </c>
      <c r="X20" s="75">
        <f>T20+U20</f>
        <v>16.5</v>
      </c>
      <c r="Y20" s="36"/>
      <c r="Z20" s="36"/>
      <c r="AA20" s="39">
        <f>MIN(AA4:AA18)</f>
        <v>40.700000000000003</v>
      </c>
      <c r="AB20" s="39">
        <f>MIN(AB4:AB18)</f>
        <v>5.3</v>
      </c>
      <c r="AC20" s="39">
        <f>MIN(AC4:AC18)</f>
        <v>1.2</v>
      </c>
      <c r="AD20" s="39">
        <f>MIN(AD4:AD18)</f>
        <v>2.1</v>
      </c>
      <c r="AE20" s="70">
        <f t="shared" si="0"/>
        <v>49.300000000000004</v>
      </c>
      <c r="AF20" s="61">
        <f t="shared" si="1"/>
        <v>223.8</v>
      </c>
    </row>
    <row r="21" spans="2:32" s="36" customFormat="1" ht="17.25" x14ac:dyDescent="0.25">
      <c r="B21" s="36" t="s">
        <v>200</v>
      </c>
      <c r="C21" s="36" t="s">
        <v>62</v>
      </c>
      <c r="D21" s="37" t="s">
        <v>52</v>
      </c>
      <c r="E21" s="82" t="s">
        <v>205</v>
      </c>
      <c r="H21" s="39">
        <f t="shared" ref="H21:N21" si="5">MAX(H4:H18)</f>
        <v>168.9</v>
      </c>
      <c r="I21" s="39">
        <f t="shared" si="5"/>
        <v>40.6</v>
      </c>
      <c r="J21" s="39">
        <f t="shared" si="5"/>
        <v>7.8</v>
      </c>
      <c r="K21" s="39">
        <f t="shared" si="5"/>
        <v>37.4</v>
      </c>
      <c r="L21" s="39">
        <f t="shared" si="5"/>
        <v>749.1</v>
      </c>
      <c r="M21" s="39">
        <f t="shared" si="5"/>
        <v>1953</v>
      </c>
      <c r="N21" s="39">
        <f t="shared" si="5"/>
        <v>4906.2</v>
      </c>
      <c r="P21" s="75">
        <f>H21+I21+J21+K21+L21+M21+N21</f>
        <v>7863</v>
      </c>
      <c r="S21" s="39">
        <f>MAX(S4:S18)</f>
        <v>18.8</v>
      </c>
      <c r="T21" s="39">
        <f>MAX(T4:T18)</f>
        <v>705.4</v>
      </c>
      <c r="U21" s="39">
        <f>MAX(U4:U18)</f>
        <v>1284.2</v>
      </c>
      <c r="X21" s="75">
        <f>S21+T21+U21</f>
        <v>2008.4</v>
      </c>
      <c r="AA21" s="39">
        <f>MAX(AA4:AA18)</f>
        <v>672.8</v>
      </c>
      <c r="AB21" s="39">
        <f>MAX(AB4:AB18)</f>
        <v>730.1</v>
      </c>
      <c r="AC21" s="39">
        <f>MAX(AC4:AC18)</f>
        <v>189.9</v>
      </c>
      <c r="AD21" s="39">
        <f>MAX(AD4:AD18)</f>
        <v>82</v>
      </c>
      <c r="AE21" s="70">
        <f t="shared" si="0"/>
        <v>1674.8000000000002</v>
      </c>
      <c r="AF21" s="61">
        <f t="shared" si="1"/>
        <v>11546.2</v>
      </c>
    </row>
    <row r="22" spans="2:32" s="6" customFormat="1" ht="17.25" x14ac:dyDescent="0.25">
      <c r="B22" s="5" t="s">
        <v>200</v>
      </c>
      <c r="C22" s="6" t="s">
        <v>60</v>
      </c>
      <c r="D22" s="6" t="s">
        <v>59</v>
      </c>
      <c r="E22" s="23" t="s">
        <v>205</v>
      </c>
      <c r="H22" s="26">
        <v>398.1</v>
      </c>
      <c r="I22" s="26">
        <v>114.6</v>
      </c>
      <c r="J22" s="26">
        <v>40.1</v>
      </c>
      <c r="K22" s="26">
        <v>338.3</v>
      </c>
      <c r="L22" s="26">
        <v>1467.8</v>
      </c>
      <c r="M22" s="26">
        <v>37143.599999999999</v>
      </c>
      <c r="N22" s="26">
        <v>102842.6</v>
      </c>
      <c r="O22" s="26"/>
      <c r="P22" s="71">
        <f>SUM(H22:N22)</f>
        <v>142345.1</v>
      </c>
      <c r="Q22" s="26"/>
      <c r="S22" s="26">
        <v>46.9</v>
      </c>
      <c r="T22" s="26">
        <v>2067.8000000000002</v>
      </c>
      <c r="U22" s="26">
        <v>6186.5</v>
      </c>
      <c r="V22" s="26"/>
      <c r="W22" s="26"/>
      <c r="X22" s="71">
        <f>SUM(S22:U22)</f>
        <v>8301.2000000000007</v>
      </c>
      <c r="Y22" s="27"/>
      <c r="Z22" s="27"/>
      <c r="AA22" s="27">
        <v>2011.7</v>
      </c>
      <c r="AB22" s="27">
        <v>1108.9000000000001</v>
      </c>
      <c r="AC22" s="27">
        <v>211.3</v>
      </c>
      <c r="AD22" s="27">
        <v>280.8</v>
      </c>
      <c r="AE22" s="71">
        <f>SUM(AA22:AD22)</f>
        <v>3612.7000000000007</v>
      </c>
      <c r="AF22" s="84">
        <f t="shared" si="1"/>
        <v>154259</v>
      </c>
    </row>
    <row r="23" spans="2:32" s="37" customFormat="1" ht="17.25" x14ac:dyDescent="0.25">
      <c r="B23" s="37" t="s">
        <v>61</v>
      </c>
      <c r="C23" s="37" t="s">
        <v>60</v>
      </c>
      <c r="D23" s="82" t="s">
        <v>1014</v>
      </c>
      <c r="E23" s="2" t="s">
        <v>206</v>
      </c>
      <c r="F23" s="221">
        <v>0.18</v>
      </c>
      <c r="G23" s="221"/>
      <c r="H23" s="221"/>
      <c r="I23" s="221">
        <v>24.2</v>
      </c>
      <c r="J23" s="221"/>
      <c r="K23" s="221"/>
      <c r="L23" s="221"/>
      <c r="M23" s="221"/>
      <c r="N23" s="221"/>
      <c r="O23" s="40">
        <v>0.71</v>
      </c>
      <c r="P23" s="75">
        <v>25.1</v>
      </c>
      <c r="Q23" s="221">
        <v>0.17</v>
      </c>
      <c r="R23" s="221"/>
      <c r="S23" s="221"/>
      <c r="T23" s="221">
        <v>9.68</v>
      </c>
      <c r="U23" s="221"/>
      <c r="V23" s="221">
        <v>8.59</v>
      </c>
      <c r="W23" s="221"/>
      <c r="X23" s="75">
        <v>18.899999999999999</v>
      </c>
      <c r="Y23" s="223">
        <v>0.01</v>
      </c>
      <c r="Z23" s="223"/>
      <c r="AA23" s="223">
        <v>0.96</v>
      </c>
      <c r="AB23" s="223"/>
      <c r="AC23" s="223"/>
      <c r="AD23" s="41">
        <v>0.13</v>
      </c>
      <c r="AE23" s="72">
        <v>1.0900000000000001</v>
      </c>
      <c r="AF23" s="61">
        <v>59.2</v>
      </c>
    </row>
    <row r="24" spans="2:32" s="37" customFormat="1" ht="17.25" x14ac:dyDescent="0.25">
      <c r="B24" s="37" t="s">
        <v>61</v>
      </c>
      <c r="C24" s="37" t="s">
        <v>60</v>
      </c>
      <c r="D24" s="82" t="s">
        <v>1015</v>
      </c>
      <c r="E24" s="2" t="s">
        <v>206</v>
      </c>
      <c r="F24" s="221">
        <v>0.02</v>
      </c>
      <c r="G24" s="221"/>
      <c r="H24" s="221"/>
      <c r="I24" s="221">
        <v>0.57999999999999996</v>
      </c>
      <c r="J24" s="221"/>
      <c r="K24" s="221"/>
      <c r="L24" s="221"/>
      <c r="M24" s="221"/>
      <c r="N24" s="221"/>
      <c r="O24" s="40">
        <v>0.05</v>
      </c>
      <c r="P24" s="75">
        <v>0.64</v>
      </c>
      <c r="Q24" s="221">
        <v>0.04</v>
      </c>
      <c r="R24" s="221"/>
      <c r="S24" s="221"/>
      <c r="T24" s="221">
        <v>0.16</v>
      </c>
      <c r="U24" s="221"/>
      <c r="V24" s="221">
        <v>0.17</v>
      </c>
      <c r="W24" s="221"/>
      <c r="X24" s="75">
        <v>0.38</v>
      </c>
      <c r="Y24" s="223" t="s">
        <v>55</v>
      </c>
      <c r="Z24" s="223"/>
      <c r="AA24" s="223">
        <v>0.87</v>
      </c>
      <c r="AB24" s="223"/>
      <c r="AC24" s="223"/>
      <c r="AD24" s="41" t="s">
        <v>55</v>
      </c>
      <c r="AE24" s="72">
        <v>0.94</v>
      </c>
      <c r="AF24" s="61">
        <v>1.1200000000000001</v>
      </c>
    </row>
    <row r="25" spans="2:32" s="42" customFormat="1" ht="17.25" x14ac:dyDescent="0.25">
      <c r="B25" s="42" t="s">
        <v>61</v>
      </c>
      <c r="C25" s="42" t="s">
        <v>60</v>
      </c>
      <c r="D25" s="83" t="s">
        <v>1016</v>
      </c>
      <c r="E25" s="2" t="s">
        <v>206</v>
      </c>
      <c r="F25" s="220">
        <v>3.52</v>
      </c>
      <c r="G25" s="220"/>
      <c r="H25" s="220"/>
      <c r="I25" s="220">
        <v>334</v>
      </c>
      <c r="J25" s="220"/>
      <c r="K25" s="220"/>
      <c r="L25" s="220"/>
      <c r="M25" s="220"/>
      <c r="N25" s="220"/>
      <c r="O25" s="43">
        <v>6.51</v>
      </c>
      <c r="P25" s="76">
        <v>343</v>
      </c>
      <c r="Q25" s="220">
        <v>3.47</v>
      </c>
      <c r="R25" s="220"/>
      <c r="S25" s="220"/>
      <c r="T25" s="220">
        <v>180</v>
      </c>
      <c r="U25" s="220"/>
      <c r="V25" s="220">
        <v>111</v>
      </c>
      <c r="W25" s="220"/>
      <c r="X25" s="76">
        <v>294</v>
      </c>
      <c r="Y25" s="225">
        <v>0.81</v>
      </c>
      <c r="Z25" s="225"/>
      <c r="AA25" s="225">
        <v>188</v>
      </c>
      <c r="AB25" s="225"/>
      <c r="AC25" s="225"/>
      <c r="AD25" s="45">
        <v>3.25</v>
      </c>
      <c r="AE25" s="73">
        <v>191</v>
      </c>
      <c r="AF25" s="62">
        <v>505</v>
      </c>
    </row>
    <row r="26" spans="2:32" ht="17.25" x14ac:dyDescent="0.25">
      <c r="B26" s="3" t="s">
        <v>58</v>
      </c>
      <c r="C26" s="3" t="s">
        <v>24</v>
      </c>
      <c r="D26" s="3" t="s">
        <v>28</v>
      </c>
      <c r="E26" s="2" t="s">
        <v>207</v>
      </c>
      <c r="H26" s="3">
        <v>370</v>
      </c>
      <c r="I26" s="3">
        <v>49</v>
      </c>
      <c r="J26" s="3" t="s">
        <v>55</v>
      </c>
      <c r="L26" s="3">
        <v>120</v>
      </c>
      <c r="N26" s="3">
        <v>370</v>
      </c>
      <c r="P26" s="74">
        <f>H26+I26+L26+N26</f>
        <v>909</v>
      </c>
      <c r="Q26" s="3">
        <v>18</v>
      </c>
      <c r="R26" s="3">
        <v>10</v>
      </c>
      <c r="S26" s="3">
        <v>60</v>
      </c>
      <c r="X26" s="74">
        <f>Q26+R26+S26</f>
        <v>88</v>
      </c>
      <c r="AA26" s="1">
        <v>3600</v>
      </c>
      <c r="AB26" s="1">
        <v>1600</v>
      </c>
      <c r="AC26" s="1">
        <v>350</v>
      </c>
      <c r="AD26" s="1">
        <v>290</v>
      </c>
      <c r="AE26" s="74">
        <f t="shared" ref="AE26:AE57" si="6">SUM(AA26:AD26)</f>
        <v>5840</v>
      </c>
      <c r="AF26" s="59">
        <f t="shared" ref="AF26:AF47" si="7">SUM(H26:AE26)</f>
        <v>13674</v>
      </c>
    </row>
    <row r="27" spans="2:32" ht="17.25" x14ac:dyDescent="0.25">
      <c r="B27" s="3" t="s">
        <v>58</v>
      </c>
      <c r="C27" s="3" t="s">
        <v>24</v>
      </c>
      <c r="D27" s="3" t="s">
        <v>28</v>
      </c>
      <c r="E27" s="2" t="s">
        <v>207</v>
      </c>
      <c r="H27" s="3">
        <v>370</v>
      </c>
      <c r="I27" s="3" t="s">
        <v>4</v>
      </c>
      <c r="J27" s="3" t="s">
        <v>4</v>
      </c>
      <c r="L27" s="3" t="s">
        <v>55</v>
      </c>
      <c r="N27" s="3" t="s">
        <v>4</v>
      </c>
      <c r="P27" s="74">
        <f>H27</f>
        <v>370</v>
      </c>
      <c r="Q27" s="3" t="s">
        <v>4</v>
      </c>
      <c r="R27" s="3" t="s">
        <v>4</v>
      </c>
      <c r="S27" s="3">
        <v>8.6</v>
      </c>
      <c r="X27" s="74">
        <f t="shared" ref="X27:X48" si="8">SUM(Q27:S27)</f>
        <v>8.6</v>
      </c>
      <c r="AA27" s="1">
        <v>1100</v>
      </c>
      <c r="AB27" s="1">
        <v>510</v>
      </c>
      <c r="AC27" s="1">
        <v>12</v>
      </c>
      <c r="AD27" s="1">
        <v>4.5999999999999996</v>
      </c>
      <c r="AE27" s="74">
        <f t="shared" si="6"/>
        <v>1626.6</v>
      </c>
      <c r="AF27" s="59">
        <f t="shared" si="7"/>
        <v>4010.3999999999996</v>
      </c>
    </row>
    <row r="28" spans="2:32" ht="17.25" x14ac:dyDescent="0.25">
      <c r="B28" s="3" t="s">
        <v>58</v>
      </c>
      <c r="C28" s="3" t="s">
        <v>24</v>
      </c>
      <c r="D28" s="3" t="s">
        <v>28</v>
      </c>
      <c r="E28" s="2" t="s">
        <v>207</v>
      </c>
      <c r="H28" s="3">
        <v>510</v>
      </c>
      <c r="I28" s="3">
        <v>13</v>
      </c>
      <c r="J28" s="3" t="s">
        <v>4</v>
      </c>
      <c r="L28" s="3">
        <v>9</v>
      </c>
      <c r="N28" s="3" t="s">
        <v>55</v>
      </c>
      <c r="P28" s="74">
        <f>H28+I28+L28</f>
        <v>532</v>
      </c>
      <c r="Q28" s="3">
        <v>6</v>
      </c>
      <c r="R28" s="3">
        <v>8</v>
      </c>
      <c r="S28" s="3">
        <v>34</v>
      </c>
      <c r="X28" s="74">
        <f t="shared" si="8"/>
        <v>48</v>
      </c>
      <c r="AA28" s="1">
        <v>3000</v>
      </c>
      <c r="AB28" s="1">
        <v>780</v>
      </c>
      <c r="AC28" s="1">
        <v>150</v>
      </c>
      <c r="AD28" s="1">
        <v>140</v>
      </c>
      <c r="AE28" s="74">
        <f t="shared" si="6"/>
        <v>4070</v>
      </c>
      <c r="AF28" s="59">
        <f t="shared" si="7"/>
        <v>9300</v>
      </c>
    </row>
    <row r="29" spans="2:32" ht="17.25" x14ac:dyDescent="0.25">
      <c r="B29" s="3" t="s">
        <v>58</v>
      </c>
      <c r="C29" s="3" t="s">
        <v>24</v>
      </c>
      <c r="D29" s="3" t="s">
        <v>28</v>
      </c>
      <c r="E29" s="2" t="s">
        <v>207</v>
      </c>
      <c r="H29" s="3">
        <v>12</v>
      </c>
      <c r="I29" s="3" t="s">
        <v>4</v>
      </c>
      <c r="J29" s="3" t="s">
        <v>4</v>
      </c>
      <c r="L29" s="3">
        <v>11</v>
      </c>
      <c r="N29" s="3">
        <v>53</v>
      </c>
      <c r="P29" s="74">
        <f>H29+L29+N29</f>
        <v>76</v>
      </c>
      <c r="Q29" s="3" t="s">
        <v>4</v>
      </c>
      <c r="R29" s="3" t="s">
        <v>4</v>
      </c>
      <c r="S29" s="3" t="s">
        <v>4</v>
      </c>
      <c r="X29" s="74">
        <f t="shared" si="8"/>
        <v>0</v>
      </c>
      <c r="AA29" s="1">
        <v>60</v>
      </c>
      <c r="AB29" s="1">
        <v>20</v>
      </c>
      <c r="AC29" s="1">
        <v>3</v>
      </c>
      <c r="AD29" s="1">
        <v>2</v>
      </c>
      <c r="AE29" s="74">
        <f t="shared" si="6"/>
        <v>85</v>
      </c>
      <c r="AF29" s="59">
        <f t="shared" si="7"/>
        <v>322</v>
      </c>
    </row>
    <row r="30" spans="2:32" ht="17.25" x14ac:dyDescent="0.25">
      <c r="B30" s="3" t="s">
        <v>58</v>
      </c>
      <c r="C30" s="3" t="s">
        <v>24</v>
      </c>
      <c r="D30" s="3" t="s">
        <v>28</v>
      </c>
      <c r="E30" s="2" t="s">
        <v>207</v>
      </c>
      <c r="H30" s="3">
        <v>16</v>
      </c>
      <c r="I30" s="3" t="s">
        <v>55</v>
      </c>
      <c r="J30" s="3" t="s">
        <v>55</v>
      </c>
      <c r="L30" s="3">
        <v>19</v>
      </c>
      <c r="N30" s="3">
        <v>120</v>
      </c>
      <c r="P30" s="74">
        <f>H30+L30+N30</f>
        <v>155</v>
      </c>
      <c r="Q30" s="3" t="s">
        <v>4</v>
      </c>
      <c r="R30" s="3" t="s">
        <v>4</v>
      </c>
      <c r="S30" s="3">
        <v>3.1</v>
      </c>
      <c r="X30" s="74">
        <f t="shared" si="8"/>
        <v>3.1</v>
      </c>
      <c r="AA30" s="1">
        <v>52</v>
      </c>
      <c r="AB30" s="1">
        <v>23</v>
      </c>
      <c r="AC30" s="1">
        <v>5.6</v>
      </c>
      <c r="AD30" s="1">
        <v>3</v>
      </c>
      <c r="AE30" s="74">
        <f t="shared" si="6"/>
        <v>83.6</v>
      </c>
      <c r="AF30" s="59">
        <f t="shared" si="7"/>
        <v>483.40000000000009</v>
      </c>
    </row>
    <row r="31" spans="2:32" ht="17.25" x14ac:dyDescent="0.25">
      <c r="B31" s="3" t="s">
        <v>58</v>
      </c>
      <c r="C31" s="3" t="s">
        <v>24</v>
      </c>
      <c r="D31" s="3" t="s">
        <v>28</v>
      </c>
      <c r="E31" s="2" t="s">
        <v>207</v>
      </c>
      <c r="H31" s="3">
        <v>21</v>
      </c>
      <c r="I31" s="3" t="s">
        <v>4</v>
      </c>
      <c r="J31" s="3" t="s">
        <v>4</v>
      </c>
      <c r="L31" s="3">
        <v>8</v>
      </c>
      <c r="N31" s="3">
        <v>40</v>
      </c>
      <c r="P31" s="74">
        <f>H31+L31+N31</f>
        <v>69</v>
      </c>
      <c r="Q31" s="3" t="s">
        <v>4</v>
      </c>
      <c r="R31" s="3" t="s">
        <v>4</v>
      </c>
      <c r="S31" s="3" t="s">
        <v>4</v>
      </c>
      <c r="X31" s="74">
        <f t="shared" si="8"/>
        <v>0</v>
      </c>
      <c r="AA31" s="1">
        <v>22</v>
      </c>
      <c r="AB31" s="1">
        <v>12</v>
      </c>
      <c r="AC31" s="1">
        <v>3</v>
      </c>
      <c r="AD31" s="1">
        <v>4</v>
      </c>
      <c r="AE31" s="74">
        <f t="shared" si="6"/>
        <v>41</v>
      </c>
      <c r="AF31" s="59">
        <f t="shared" si="7"/>
        <v>220</v>
      </c>
    </row>
    <row r="32" spans="2:32" ht="17.25" x14ac:dyDescent="0.25">
      <c r="B32" s="3" t="s">
        <v>58</v>
      </c>
      <c r="C32" s="3" t="s">
        <v>24</v>
      </c>
      <c r="D32" s="3" t="s">
        <v>28</v>
      </c>
      <c r="E32" s="2" t="s">
        <v>207</v>
      </c>
      <c r="H32" s="3">
        <v>88</v>
      </c>
      <c r="I32" s="3" t="s">
        <v>55</v>
      </c>
      <c r="J32" s="3" t="s">
        <v>55</v>
      </c>
      <c r="L32" s="3">
        <v>12</v>
      </c>
      <c r="N32" s="3">
        <v>40</v>
      </c>
      <c r="P32" s="74">
        <f>H32+L32+N32</f>
        <v>140</v>
      </c>
      <c r="Q32" s="3" t="s">
        <v>4</v>
      </c>
      <c r="R32" s="3" t="s">
        <v>4</v>
      </c>
      <c r="S32" s="3">
        <v>6.8</v>
      </c>
      <c r="X32" s="74">
        <f t="shared" si="8"/>
        <v>6.8</v>
      </c>
      <c r="AA32" s="1">
        <v>39</v>
      </c>
      <c r="AB32" s="1">
        <v>31</v>
      </c>
      <c r="AC32" s="1">
        <v>11</v>
      </c>
      <c r="AD32" s="1">
        <v>13</v>
      </c>
      <c r="AE32" s="74">
        <f t="shared" si="6"/>
        <v>94</v>
      </c>
      <c r="AF32" s="59">
        <f t="shared" si="7"/>
        <v>481.6</v>
      </c>
    </row>
    <row r="33" spans="2:32" ht="17.25" x14ac:dyDescent="0.25">
      <c r="B33" s="3" t="s">
        <v>58</v>
      </c>
      <c r="C33" s="3" t="s">
        <v>24</v>
      </c>
      <c r="D33" s="3" t="s">
        <v>28</v>
      </c>
      <c r="E33" s="2" t="s">
        <v>207</v>
      </c>
      <c r="H33" s="3">
        <v>9</v>
      </c>
      <c r="I33" s="3" t="s">
        <v>4</v>
      </c>
      <c r="J33" s="3" t="s">
        <v>4</v>
      </c>
      <c r="L33" s="3">
        <v>5</v>
      </c>
      <c r="N33" s="3">
        <v>25</v>
      </c>
      <c r="P33" s="74">
        <f>H33+L33+N33</f>
        <v>39</v>
      </c>
      <c r="Q33" s="3" t="s">
        <v>4</v>
      </c>
      <c r="R33" s="3" t="s">
        <v>4</v>
      </c>
      <c r="S33" s="3" t="s">
        <v>4</v>
      </c>
      <c r="X33" s="74">
        <f t="shared" si="8"/>
        <v>0</v>
      </c>
      <c r="AA33" s="1">
        <v>53</v>
      </c>
      <c r="AB33" s="1">
        <v>17</v>
      </c>
      <c r="AC33" s="1">
        <v>2</v>
      </c>
      <c r="AD33" s="1" t="s">
        <v>4</v>
      </c>
      <c r="AE33" s="74">
        <f t="shared" si="6"/>
        <v>72</v>
      </c>
      <c r="AF33" s="59">
        <f t="shared" si="7"/>
        <v>222</v>
      </c>
    </row>
    <row r="34" spans="2:32" ht="17.25" x14ac:dyDescent="0.25">
      <c r="B34" s="3" t="s">
        <v>58</v>
      </c>
      <c r="C34" s="3" t="s">
        <v>24</v>
      </c>
      <c r="D34" s="3" t="s">
        <v>28</v>
      </c>
      <c r="E34" s="2" t="s">
        <v>207</v>
      </c>
      <c r="H34" s="3">
        <v>47</v>
      </c>
      <c r="I34" s="3">
        <v>3</v>
      </c>
      <c r="J34" s="3" t="s">
        <v>55</v>
      </c>
      <c r="L34" s="3">
        <v>23</v>
      </c>
      <c r="N34" s="3">
        <v>84</v>
      </c>
      <c r="P34" s="74">
        <f>H34+I34+L34+N34</f>
        <v>157</v>
      </c>
      <c r="Q34" s="3">
        <v>1.7</v>
      </c>
      <c r="R34" s="3">
        <v>1.9</v>
      </c>
      <c r="S34" s="3">
        <v>6.4</v>
      </c>
      <c r="X34" s="74">
        <f t="shared" si="8"/>
        <v>10</v>
      </c>
      <c r="AA34" s="1">
        <v>140</v>
      </c>
      <c r="AB34" s="1">
        <v>55</v>
      </c>
      <c r="AC34" s="1">
        <v>12</v>
      </c>
      <c r="AD34" s="1">
        <v>10</v>
      </c>
      <c r="AE34" s="74">
        <f t="shared" si="6"/>
        <v>217</v>
      </c>
      <c r="AF34" s="59">
        <f t="shared" si="7"/>
        <v>768</v>
      </c>
    </row>
    <row r="35" spans="2:32" ht="17.25" x14ac:dyDescent="0.25">
      <c r="B35" s="3" t="s">
        <v>58</v>
      </c>
      <c r="C35" s="3" t="s">
        <v>24</v>
      </c>
      <c r="D35" s="3" t="s">
        <v>28</v>
      </c>
      <c r="E35" s="2" t="s">
        <v>207</v>
      </c>
      <c r="H35" s="3" t="s">
        <v>55</v>
      </c>
      <c r="I35" s="3" t="s">
        <v>4</v>
      </c>
      <c r="J35" s="3" t="s">
        <v>4</v>
      </c>
      <c r="L35" s="3">
        <v>15</v>
      </c>
      <c r="N35" s="3">
        <v>73</v>
      </c>
      <c r="P35" s="74">
        <f>L35+N35</f>
        <v>88</v>
      </c>
      <c r="Q35" s="3" t="s">
        <v>4</v>
      </c>
      <c r="R35" s="3" t="s">
        <v>4</v>
      </c>
      <c r="S35" s="3" t="s">
        <v>4</v>
      </c>
      <c r="X35" s="74">
        <f t="shared" si="8"/>
        <v>0</v>
      </c>
      <c r="AA35" s="1">
        <v>6</v>
      </c>
      <c r="AB35" s="1" t="s">
        <v>4</v>
      </c>
      <c r="AC35" s="1">
        <v>1</v>
      </c>
      <c r="AD35" s="1" t="s">
        <v>55</v>
      </c>
      <c r="AE35" s="74">
        <f t="shared" si="6"/>
        <v>7</v>
      </c>
      <c r="AF35" s="59">
        <f t="shared" si="7"/>
        <v>190</v>
      </c>
    </row>
    <row r="36" spans="2:32" ht="17.25" x14ac:dyDescent="0.25">
      <c r="B36" s="3" t="s">
        <v>58</v>
      </c>
      <c r="C36" s="3" t="s">
        <v>24</v>
      </c>
      <c r="D36" s="3" t="s">
        <v>28</v>
      </c>
      <c r="E36" s="2" t="s">
        <v>207</v>
      </c>
      <c r="H36" s="3">
        <v>1</v>
      </c>
      <c r="I36" s="3" t="s">
        <v>55</v>
      </c>
      <c r="J36" s="3" t="s">
        <v>55</v>
      </c>
      <c r="L36" s="3">
        <v>16</v>
      </c>
      <c r="N36" s="3">
        <v>33</v>
      </c>
      <c r="P36" s="74">
        <f>H36+L36+N36</f>
        <v>50</v>
      </c>
      <c r="Q36" s="3" t="s">
        <v>4</v>
      </c>
      <c r="R36" s="3" t="s">
        <v>4</v>
      </c>
      <c r="S36" s="3" t="s">
        <v>4</v>
      </c>
      <c r="X36" s="74">
        <f t="shared" si="8"/>
        <v>0</v>
      </c>
      <c r="AA36" s="1">
        <v>3.4</v>
      </c>
      <c r="AB36" s="1">
        <v>2.1</v>
      </c>
      <c r="AC36" s="1">
        <v>2</v>
      </c>
      <c r="AD36" s="1">
        <v>3.3</v>
      </c>
      <c r="AE36" s="74">
        <f t="shared" si="6"/>
        <v>10.8</v>
      </c>
      <c r="AF36" s="59">
        <f t="shared" si="7"/>
        <v>121.6</v>
      </c>
    </row>
    <row r="37" spans="2:32" ht="17.25" x14ac:dyDescent="0.25">
      <c r="B37" s="3" t="s">
        <v>58</v>
      </c>
      <c r="C37" s="3" t="s">
        <v>24</v>
      </c>
      <c r="D37" s="3" t="s">
        <v>28</v>
      </c>
      <c r="E37" s="2" t="s">
        <v>207</v>
      </c>
      <c r="H37" s="3">
        <v>12</v>
      </c>
      <c r="I37" s="3" t="s">
        <v>4</v>
      </c>
      <c r="J37" s="3" t="s">
        <v>4</v>
      </c>
      <c r="L37" s="3">
        <v>140</v>
      </c>
      <c r="N37" s="3">
        <v>690</v>
      </c>
      <c r="P37" s="74">
        <f>H37+L37+N37</f>
        <v>842</v>
      </c>
      <c r="Q37" s="3" t="s">
        <v>4</v>
      </c>
      <c r="R37" s="3" t="s">
        <v>4</v>
      </c>
      <c r="S37" s="3">
        <v>3</v>
      </c>
      <c r="X37" s="74">
        <f t="shared" si="8"/>
        <v>3</v>
      </c>
      <c r="AA37" s="1">
        <v>33</v>
      </c>
      <c r="AB37" s="1">
        <v>18</v>
      </c>
      <c r="AC37" s="1">
        <v>6</v>
      </c>
      <c r="AD37" s="1">
        <v>7</v>
      </c>
      <c r="AE37" s="74">
        <f t="shared" si="6"/>
        <v>64</v>
      </c>
      <c r="AF37" s="59">
        <f t="shared" si="7"/>
        <v>1818</v>
      </c>
    </row>
    <row r="38" spans="2:32" ht="17.25" x14ac:dyDescent="0.25">
      <c r="B38" s="3" t="s">
        <v>58</v>
      </c>
      <c r="C38" s="3" t="s">
        <v>24</v>
      </c>
      <c r="D38" s="3" t="s">
        <v>28</v>
      </c>
      <c r="E38" s="2" t="s">
        <v>207</v>
      </c>
      <c r="H38" s="3">
        <v>63</v>
      </c>
      <c r="I38" s="3">
        <v>7.2</v>
      </c>
      <c r="J38" s="3">
        <v>7.1</v>
      </c>
      <c r="L38" s="3">
        <v>440</v>
      </c>
      <c r="N38" s="3">
        <v>1900</v>
      </c>
      <c r="P38" s="74">
        <f>H38+I38+J38+L38+N38</f>
        <v>2417.3000000000002</v>
      </c>
      <c r="Q38" s="3">
        <v>4.5</v>
      </c>
      <c r="R38" s="3">
        <v>4.5</v>
      </c>
      <c r="S38" s="3">
        <v>1.8</v>
      </c>
      <c r="X38" s="74">
        <f t="shared" si="8"/>
        <v>10.8</v>
      </c>
      <c r="AA38" s="1">
        <v>120</v>
      </c>
      <c r="AB38" s="1">
        <v>17</v>
      </c>
      <c r="AC38" s="1">
        <v>30</v>
      </c>
      <c r="AD38" s="1">
        <v>39</v>
      </c>
      <c r="AE38" s="74">
        <f t="shared" si="6"/>
        <v>206</v>
      </c>
      <c r="AF38" s="59">
        <f t="shared" si="7"/>
        <v>5268.2000000000007</v>
      </c>
    </row>
    <row r="39" spans="2:32" ht="17.25" x14ac:dyDescent="0.25">
      <c r="B39" s="3" t="s">
        <v>58</v>
      </c>
      <c r="C39" s="3" t="s">
        <v>24</v>
      </c>
      <c r="D39" s="3" t="s">
        <v>28</v>
      </c>
      <c r="E39" s="2" t="s">
        <v>207</v>
      </c>
      <c r="H39" s="3">
        <v>30</v>
      </c>
      <c r="I39" s="3" t="s">
        <v>4</v>
      </c>
      <c r="J39" s="3" t="s">
        <v>4</v>
      </c>
      <c r="L39" s="3">
        <v>27</v>
      </c>
      <c r="N39" s="3">
        <v>110</v>
      </c>
      <c r="P39" s="74">
        <f>H39+L39+N39</f>
        <v>167</v>
      </c>
      <c r="Q39" s="3" t="s">
        <v>4</v>
      </c>
      <c r="R39" s="3" t="s">
        <v>4</v>
      </c>
      <c r="S39" s="3">
        <v>2</v>
      </c>
      <c r="X39" s="74">
        <f t="shared" si="8"/>
        <v>2</v>
      </c>
      <c r="AA39" s="1">
        <v>81</v>
      </c>
      <c r="AB39" s="1">
        <v>37</v>
      </c>
      <c r="AC39" s="1">
        <v>22</v>
      </c>
      <c r="AD39" s="1">
        <v>43</v>
      </c>
      <c r="AE39" s="74">
        <f t="shared" si="6"/>
        <v>183</v>
      </c>
      <c r="AF39" s="59">
        <f t="shared" si="7"/>
        <v>704</v>
      </c>
    </row>
    <row r="40" spans="2:32" ht="17.25" x14ac:dyDescent="0.25">
      <c r="B40" s="3" t="s">
        <v>58</v>
      </c>
      <c r="C40" s="3" t="s">
        <v>24</v>
      </c>
      <c r="D40" s="3" t="s">
        <v>28</v>
      </c>
      <c r="E40" s="2" t="s">
        <v>207</v>
      </c>
      <c r="H40" s="3">
        <v>110</v>
      </c>
      <c r="I40" s="3">
        <v>4.8</v>
      </c>
      <c r="J40" s="3">
        <v>4.9000000000000004</v>
      </c>
      <c r="L40" s="3">
        <v>240</v>
      </c>
      <c r="N40" s="3">
        <v>680</v>
      </c>
      <c r="P40" s="74">
        <f>H40+I40+J40+L40+N40</f>
        <v>1039.7</v>
      </c>
      <c r="Q40" s="3">
        <v>3</v>
      </c>
      <c r="R40" s="3" t="s">
        <v>4</v>
      </c>
      <c r="S40" s="3">
        <v>5.9</v>
      </c>
      <c r="X40" s="74">
        <f t="shared" si="8"/>
        <v>8.9</v>
      </c>
      <c r="AA40" s="1">
        <v>280</v>
      </c>
      <c r="AB40" s="1">
        <v>120</v>
      </c>
      <c r="AC40" s="1">
        <v>43</v>
      </c>
      <c r="AD40" s="1">
        <v>44</v>
      </c>
      <c r="AE40" s="74">
        <f t="shared" si="6"/>
        <v>487</v>
      </c>
      <c r="AF40" s="59">
        <f t="shared" si="7"/>
        <v>3071.2000000000003</v>
      </c>
    </row>
    <row r="41" spans="2:32" ht="17.25" x14ac:dyDescent="0.25">
      <c r="B41" s="3" t="s">
        <v>58</v>
      </c>
      <c r="C41" s="3" t="s">
        <v>24</v>
      </c>
      <c r="D41" s="3" t="s">
        <v>28</v>
      </c>
      <c r="E41" s="2" t="s">
        <v>207</v>
      </c>
      <c r="H41" s="3">
        <v>16</v>
      </c>
      <c r="I41" s="3">
        <v>6</v>
      </c>
      <c r="J41" s="3">
        <v>10</v>
      </c>
      <c r="L41" s="3">
        <v>590</v>
      </c>
      <c r="N41" s="3">
        <v>2100</v>
      </c>
      <c r="P41" s="74">
        <f>H41+I41+J41+L41+N41</f>
        <v>2722</v>
      </c>
      <c r="Q41" s="3">
        <v>2</v>
      </c>
      <c r="R41" s="3">
        <v>5</v>
      </c>
      <c r="S41" s="3">
        <v>120</v>
      </c>
      <c r="X41" s="74">
        <f t="shared" si="8"/>
        <v>127</v>
      </c>
      <c r="AA41" s="1">
        <v>86</v>
      </c>
      <c r="AB41" s="1">
        <v>63</v>
      </c>
      <c r="AC41" s="1">
        <v>17</v>
      </c>
      <c r="AD41" s="1">
        <v>10</v>
      </c>
      <c r="AE41" s="74">
        <f t="shared" si="6"/>
        <v>176</v>
      </c>
      <c r="AF41" s="59">
        <f t="shared" si="7"/>
        <v>6050</v>
      </c>
    </row>
    <row r="42" spans="2:32" ht="17.25" x14ac:dyDescent="0.25">
      <c r="B42" s="3" t="s">
        <v>58</v>
      </c>
      <c r="C42" s="3" t="s">
        <v>24</v>
      </c>
      <c r="D42" s="3" t="s">
        <v>28</v>
      </c>
      <c r="E42" s="2" t="s">
        <v>207</v>
      </c>
      <c r="H42" s="3">
        <v>7.6</v>
      </c>
      <c r="I42" s="3">
        <v>1.8</v>
      </c>
      <c r="J42" s="3">
        <v>2.1</v>
      </c>
      <c r="L42" s="3">
        <v>160</v>
      </c>
      <c r="N42" s="3">
        <v>620</v>
      </c>
      <c r="P42" s="74">
        <f>H42+I42+J42+L42+N42</f>
        <v>791.5</v>
      </c>
      <c r="Q42" s="3">
        <v>2.9</v>
      </c>
      <c r="R42" s="3">
        <v>2.1</v>
      </c>
      <c r="S42" s="3">
        <v>20</v>
      </c>
      <c r="X42" s="74">
        <f t="shared" si="8"/>
        <v>25</v>
      </c>
      <c r="AA42" s="1">
        <v>29</v>
      </c>
      <c r="AB42" s="1">
        <v>14</v>
      </c>
      <c r="AC42" s="1">
        <v>6.4</v>
      </c>
      <c r="AD42" s="1">
        <v>3.8</v>
      </c>
      <c r="AE42" s="74">
        <f t="shared" si="6"/>
        <v>53.199999999999996</v>
      </c>
      <c r="AF42" s="59">
        <f t="shared" si="7"/>
        <v>1739.4</v>
      </c>
    </row>
    <row r="43" spans="2:32" ht="17.25" x14ac:dyDescent="0.25">
      <c r="B43" s="3" t="s">
        <v>58</v>
      </c>
      <c r="C43" s="3" t="s">
        <v>24</v>
      </c>
      <c r="D43" s="3" t="s">
        <v>28</v>
      </c>
      <c r="E43" s="2" t="s">
        <v>207</v>
      </c>
      <c r="H43" s="3">
        <v>47</v>
      </c>
      <c r="I43" s="3">
        <v>1</v>
      </c>
      <c r="J43" s="3" t="s">
        <v>55</v>
      </c>
      <c r="L43" s="3">
        <v>82</v>
      </c>
      <c r="N43" s="3">
        <v>330</v>
      </c>
      <c r="P43" s="74">
        <f>H43+I43+L43+N43</f>
        <v>460</v>
      </c>
      <c r="Q43" s="3">
        <v>13</v>
      </c>
      <c r="R43" s="3">
        <v>2</v>
      </c>
      <c r="S43" s="3">
        <v>17</v>
      </c>
      <c r="X43" s="74">
        <f t="shared" si="8"/>
        <v>32</v>
      </c>
      <c r="AA43" s="1">
        <v>150</v>
      </c>
      <c r="AB43" s="1">
        <v>62</v>
      </c>
      <c r="AC43" s="1">
        <v>10</v>
      </c>
      <c r="AD43" s="1">
        <v>8</v>
      </c>
      <c r="AE43" s="74">
        <f t="shared" si="6"/>
        <v>230</v>
      </c>
      <c r="AF43" s="59">
        <f t="shared" si="7"/>
        <v>1444</v>
      </c>
    </row>
    <row r="44" spans="2:32" ht="17.25" x14ac:dyDescent="0.25">
      <c r="B44" s="3" t="s">
        <v>58</v>
      </c>
      <c r="C44" s="3" t="s">
        <v>24</v>
      </c>
      <c r="D44" s="3" t="s">
        <v>28</v>
      </c>
      <c r="E44" s="2" t="s">
        <v>207</v>
      </c>
      <c r="H44" s="3">
        <v>120</v>
      </c>
      <c r="I44" s="3">
        <v>3.5</v>
      </c>
      <c r="J44" s="3">
        <v>2.2000000000000002</v>
      </c>
      <c r="L44" s="3">
        <v>140</v>
      </c>
      <c r="N44" s="3">
        <v>540</v>
      </c>
      <c r="P44" s="74">
        <f>H44+I44+J44+L44+N44</f>
        <v>805.7</v>
      </c>
      <c r="Q44" s="3">
        <v>21</v>
      </c>
      <c r="R44" s="3" t="s">
        <v>4</v>
      </c>
      <c r="S44" s="3">
        <v>24</v>
      </c>
      <c r="X44" s="74">
        <f t="shared" si="8"/>
        <v>45</v>
      </c>
      <c r="AA44" s="1">
        <v>180</v>
      </c>
      <c r="AB44" s="1">
        <v>140</v>
      </c>
      <c r="AC44" s="1">
        <v>21</v>
      </c>
      <c r="AD44" s="1">
        <v>16</v>
      </c>
      <c r="AE44" s="74">
        <f t="shared" si="6"/>
        <v>357</v>
      </c>
      <c r="AF44" s="59">
        <f t="shared" si="7"/>
        <v>2415.4</v>
      </c>
    </row>
    <row r="45" spans="2:32" ht="17.25" x14ac:dyDescent="0.25">
      <c r="B45" s="3" t="s">
        <v>58</v>
      </c>
      <c r="C45" s="3" t="s">
        <v>24</v>
      </c>
      <c r="D45" s="3" t="s">
        <v>28</v>
      </c>
      <c r="E45" s="2" t="s">
        <v>207</v>
      </c>
      <c r="H45" s="3">
        <v>6</v>
      </c>
      <c r="I45" s="3" t="s">
        <v>4</v>
      </c>
      <c r="J45" s="3" t="s">
        <v>4</v>
      </c>
      <c r="L45" s="3">
        <v>20</v>
      </c>
      <c r="N45" s="3">
        <v>66</v>
      </c>
      <c r="P45" s="74">
        <f>H45+L45+N45</f>
        <v>92</v>
      </c>
      <c r="Q45" s="3">
        <v>2</v>
      </c>
      <c r="R45" s="3" t="s">
        <v>4</v>
      </c>
      <c r="S45" s="3">
        <v>9</v>
      </c>
      <c r="X45" s="74">
        <f t="shared" si="8"/>
        <v>11</v>
      </c>
      <c r="AA45" s="1">
        <v>30</v>
      </c>
      <c r="AB45" s="1">
        <v>6</v>
      </c>
      <c r="AC45" s="1">
        <v>1</v>
      </c>
      <c r="AD45" s="1" t="s">
        <v>4</v>
      </c>
      <c r="AE45" s="74">
        <f t="shared" si="6"/>
        <v>37</v>
      </c>
      <c r="AF45" s="59">
        <f t="shared" si="7"/>
        <v>280</v>
      </c>
    </row>
    <row r="46" spans="2:32" ht="17.25" x14ac:dyDescent="0.25">
      <c r="B46" s="3" t="s">
        <v>58</v>
      </c>
      <c r="C46" s="3" t="s">
        <v>24</v>
      </c>
      <c r="D46" s="3" t="s">
        <v>28</v>
      </c>
      <c r="E46" s="2" t="s">
        <v>207</v>
      </c>
      <c r="H46" s="3">
        <v>120</v>
      </c>
      <c r="I46" s="3">
        <v>3</v>
      </c>
      <c r="J46" s="3">
        <v>1.6</v>
      </c>
      <c r="L46" s="3">
        <v>80</v>
      </c>
      <c r="N46" s="3">
        <v>310</v>
      </c>
      <c r="P46" s="74">
        <f>H46+I46+J46+L46+N46</f>
        <v>514.6</v>
      </c>
      <c r="Q46" s="3">
        <v>3.1</v>
      </c>
      <c r="R46" s="3">
        <v>3.8</v>
      </c>
      <c r="S46" s="3">
        <v>39</v>
      </c>
      <c r="X46" s="74">
        <f t="shared" si="8"/>
        <v>45.9</v>
      </c>
      <c r="AA46" s="1">
        <v>160</v>
      </c>
      <c r="AB46" s="1">
        <v>120</v>
      </c>
      <c r="AC46" s="1">
        <v>23</v>
      </c>
      <c r="AD46" s="1">
        <v>17</v>
      </c>
      <c r="AE46" s="74">
        <f t="shared" si="6"/>
        <v>320</v>
      </c>
      <c r="AF46" s="59">
        <f t="shared" si="7"/>
        <v>1761</v>
      </c>
    </row>
    <row r="47" spans="2:32" s="36" customFormat="1" ht="17.25" x14ac:dyDescent="0.25">
      <c r="B47" s="36" t="s">
        <v>58</v>
      </c>
      <c r="C47" s="36" t="s">
        <v>57</v>
      </c>
      <c r="D47" s="36" t="s">
        <v>28</v>
      </c>
      <c r="E47" s="82" t="s">
        <v>207</v>
      </c>
      <c r="H47" s="36">
        <v>30</v>
      </c>
      <c r="I47" s="36" t="s">
        <v>55</v>
      </c>
      <c r="J47" s="36" t="s">
        <v>55</v>
      </c>
      <c r="L47" s="36">
        <v>23</v>
      </c>
      <c r="N47" s="36">
        <v>110</v>
      </c>
      <c r="P47" s="75">
        <f>H47+L47+N47</f>
        <v>163</v>
      </c>
      <c r="Q47" s="36">
        <v>1.7</v>
      </c>
      <c r="R47" s="36" t="s">
        <v>4</v>
      </c>
      <c r="S47" s="36">
        <v>6.4</v>
      </c>
      <c r="X47" s="75">
        <f t="shared" si="8"/>
        <v>8.1</v>
      </c>
      <c r="AA47" s="36">
        <f>MEDIAN(AA26:AA46)</f>
        <v>81</v>
      </c>
      <c r="AB47" s="36">
        <v>31</v>
      </c>
      <c r="AC47" s="36">
        <f>MEDIAN(AC26:AC46)</f>
        <v>11</v>
      </c>
      <c r="AD47" s="36">
        <v>8</v>
      </c>
      <c r="AE47" s="75">
        <f t="shared" si="6"/>
        <v>131</v>
      </c>
      <c r="AF47" s="61">
        <f t="shared" si="7"/>
        <v>604.20000000000005</v>
      </c>
    </row>
    <row r="48" spans="2:32" s="36" customFormat="1" ht="17.25" x14ac:dyDescent="0.25">
      <c r="B48" s="37" t="s">
        <v>58</v>
      </c>
      <c r="C48" s="36" t="s">
        <v>56</v>
      </c>
      <c r="D48" s="36" t="s">
        <v>28</v>
      </c>
      <c r="E48" s="82" t="s">
        <v>207</v>
      </c>
      <c r="H48" s="36" t="s">
        <v>55</v>
      </c>
      <c r="I48" s="36" t="s">
        <v>4</v>
      </c>
      <c r="J48" s="36" t="s">
        <v>4</v>
      </c>
      <c r="L48" s="36" t="s">
        <v>55</v>
      </c>
      <c r="N48" s="36" t="s">
        <v>4</v>
      </c>
      <c r="P48" s="75" t="s">
        <v>55</v>
      </c>
      <c r="Q48" s="36" t="s">
        <v>4</v>
      </c>
      <c r="R48" s="36" t="s">
        <v>4</v>
      </c>
      <c r="S48" s="36" t="s">
        <v>4</v>
      </c>
      <c r="X48" s="75">
        <f t="shared" si="8"/>
        <v>0</v>
      </c>
      <c r="AA48" s="36">
        <f>MIN(AA26:AA46)</f>
        <v>3.4</v>
      </c>
      <c r="AB48" s="36" t="s">
        <v>4</v>
      </c>
      <c r="AC48" s="36">
        <f>MIN(AC26:AC46)</f>
        <v>1</v>
      </c>
      <c r="AD48" s="36" t="s">
        <v>4</v>
      </c>
      <c r="AE48" s="75">
        <f t="shared" si="6"/>
        <v>4.4000000000000004</v>
      </c>
      <c r="AF48" s="61">
        <f>MIN(AF26:AF46)</f>
        <v>121.6</v>
      </c>
    </row>
    <row r="49" spans="2:32" s="44" customFormat="1" ht="17.25" x14ac:dyDescent="0.25">
      <c r="B49" s="44" t="s">
        <v>58</v>
      </c>
      <c r="C49" s="44" t="s">
        <v>54</v>
      </c>
      <c r="D49" s="44" t="s">
        <v>28</v>
      </c>
      <c r="E49" s="83" t="s">
        <v>207</v>
      </c>
      <c r="H49" s="44">
        <f>MAX(H26:H46)</f>
        <v>510</v>
      </c>
      <c r="I49" s="44">
        <f>MAX(I26:I46)</f>
        <v>49</v>
      </c>
      <c r="J49" s="44">
        <f>MAX(J26:J46)</f>
        <v>10</v>
      </c>
      <c r="L49" s="44">
        <f>MAX(L26:L46)</f>
        <v>590</v>
      </c>
      <c r="N49" s="44">
        <f>MAX(N26:N46)</f>
        <v>2100</v>
      </c>
      <c r="P49" s="76">
        <f t="shared" ref="P49:P56" si="9">H49+I49+J49+L49+N49</f>
        <v>3259</v>
      </c>
      <c r="Q49" s="44">
        <f>MAX(Q26:Q46)</f>
        <v>21</v>
      </c>
      <c r="R49" s="44">
        <f>MAX(R26:R46)</f>
        <v>10</v>
      </c>
      <c r="S49" s="44">
        <f>MAX(S26:S46)</f>
        <v>120</v>
      </c>
      <c r="X49" s="76">
        <f>Q49+R49+S49</f>
        <v>151</v>
      </c>
      <c r="AA49" s="44">
        <f>MAX(AA26:AA46)</f>
        <v>3600</v>
      </c>
      <c r="AB49" s="44">
        <f>MAX(AB26:AB46)</f>
        <v>1600</v>
      </c>
      <c r="AC49" s="44">
        <f>MAX(AC26:AC46)</f>
        <v>350</v>
      </c>
      <c r="AD49" s="44">
        <f>MAX(AD26:AD46)</f>
        <v>290</v>
      </c>
      <c r="AE49" s="76">
        <f t="shared" si="6"/>
        <v>5840</v>
      </c>
      <c r="AF49" s="62">
        <f>MAX(AF26:AF46)</f>
        <v>13674</v>
      </c>
    </row>
    <row r="50" spans="2:32" ht="17.25" x14ac:dyDescent="0.25">
      <c r="B50" s="3" t="s">
        <v>53</v>
      </c>
      <c r="C50" s="3" t="s">
        <v>29</v>
      </c>
      <c r="D50" s="3" t="s">
        <v>52</v>
      </c>
      <c r="E50" s="2" t="s">
        <v>205</v>
      </c>
      <c r="F50" s="3" t="s">
        <v>4</v>
      </c>
      <c r="G50" s="3" t="s">
        <v>4</v>
      </c>
      <c r="H50" s="3">
        <v>6</v>
      </c>
      <c r="J50" s="3">
        <v>11</v>
      </c>
      <c r="K50" s="3">
        <v>31</v>
      </c>
      <c r="L50" s="3">
        <v>110</v>
      </c>
      <c r="M50" s="3">
        <v>620</v>
      </c>
      <c r="N50" s="3">
        <v>930</v>
      </c>
      <c r="P50" s="74">
        <f t="shared" si="9"/>
        <v>1057</v>
      </c>
      <c r="X50" s="74"/>
      <c r="AA50" s="1">
        <v>6.2</v>
      </c>
      <c r="AB50" s="1">
        <v>19</v>
      </c>
      <c r="AC50" s="1">
        <v>23</v>
      </c>
      <c r="AD50" s="1">
        <v>73</v>
      </c>
      <c r="AE50" s="74">
        <f t="shared" si="6"/>
        <v>121.2</v>
      </c>
      <c r="AF50" s="59">
        <v>1800</v>
      </c>
    </row>
    <row r="51" spans="2:32" ht="17.25" x14ac:dyDescent="0.25">
      <c r="B51" s="3" t="s">
        <v>53</v>
      </c>
      <c r="C51" s="3" t="s">
        <v>29</v>
      </c>
      <c r="D51" s="3" t="s">
        <v>52</v>
      </c>
      <c r="E51" s="2" t="s">
        <v>205</v>
      </c>
      <c r="F51" s="3">
        <v>5.4</v>
      </c>
      <c r="G51" s="3">
        <v>14</v>
      </c>
      <c r="H51" s="3">
        <v>130</v>
      </c>
      <c r="J51" s="3">
        <v>300</v>
      </c>
      <c r="K51" s="3">
        <v>440</v>
      </c>
      <c r="L51" s="3">
        <v>3300</v>
      </c>
      <c r="M51" s="3">
        <v>12000</v>
      </c>
      <c r="N51" s="3">
        <v>18000</v>
      </c>
      <c r="P51" s="74">
        <f t="shared" si="9"/>
        <v>21730</v>
      </c>
      <c r="X51" s="74"/>
      <c r="AA51" s="1">
        <v>64</v>
      </c>
      <c r="AB51" s="1">
        <v>210</v>
      </c>
      <c r="AC51" s="1">
        <v>420</v>
      </c>
      <c r="AD51" s="1">
        <v>590</v>
      </c>
      <c r="AE51" s="74">
        <f t="shared" si="6"/>
        <v>1284</v>
      </c>
      <c r="AF51" s="59">
        <v>35000</v>
      </c>
    </row>
    <row r="52" spans="2:32" ht="17.25" x14ac:dyDescent="0.25">
      <c r="B52" s="3" t="s">
        <v>53</v>
      </c>
      <c r="C52" s="3" t="s">
        <v>29</v>
      </c>
      <c r="D52" s="3" t="s">
        <v>52</v>
      </c>
      <c r="E52" s="2" t="s">
        <v>205</v>
      </c>
      <c r="F52" s="3">
        <v>24</v>
      </c>
      <c r="G52" s="3">
        <v>120</v>
      </c>
      <c r="H52" s="3">
        <v>780</v>
      </c>
      <c r="J52" s="3">
        <v>760</v>
      </c>
      <c r="K52" s="3">
        <v>860</v>
      </c>
      <c r="L52" s="3">
        <v>5100</v>
      </c>
      <c r="M52" s="3">
        <v>19000</v>
      </c>
      <c r="N52" s="3">
        <v>26000</v>
      </c>
      <c r="P52" s="74">
        <f t="shared" si="9"/>
        <v>32640</v>
      </c>
      <c r="X52" s="74"/>
      <c r="AA52" s="1">
        <v>3700</v>
      </c>
      <c r="AB52" s="1">
        <v>7200</v>
      </c>
      <c r="AC52" s="1">
        <v>5900</v>
      </c>
      <c r="AD52" s="1">
        <v>4500</v>
      </c>
      <c r="AE52" s="74">
        <f t="shared" si="6"/>
        <v>21300</v>
      </c>
      <c r="AF52" s="59">
        <v>74000</v>
      </c>
    </row>
    <row r="53" spans="2:32" ht="17.25" x14ac:dyDescent="0.25">
      <c r="B53" s="3" t="s">
        <v>53</v>
      </c>
      <c r="C53" s="3" t="s">
        <v>29</v>
      </c>
      <c r="D53" s="3" t="s">
        <v>52</v>
      </c>
      <c r="E53" s="2" t="s">
        <v>205</v>
      </c>
      <c r="F53" s="3" t="s">
        <v>4</v>
      </c>
      <c r="G53" s="3" t="s">
        <v>4</v>
      </c>
      <c r="H53" s="3">
        <v>7.4</v>
      </c>
      <c r="J53" s="3">
        <v>28</v>
      </c>
      <c r="K53" s="3">
        <v>87</v>
      </c>
      <c r="L53" s="3">
        <v>470</v>
      </c>
      <c r="M53" s="3">
        <v>1400</v>
      </c>
      <c r="N53" s="3">
        <v>2700</v>
      </c>
      <c r="P53" s="74">
        <f t="shared" si="9"/>
        <v>3205.4</v>
      </c>
      <c r="X53" s="74"/>
      <c r="AA53" s="1">
        <v>17</v>
      </c>
      <c r="AB53" s="1">
        <v>60</v>
      </c>
      <c r="AC53" s="1">
        <v>84</v>
      </c>
      <c r="AD53" s="1">
        <v>57</v>
      </c>
      <c r="AE53" s="74">
        <f t="shared" si="6"/>
        <v>218</v>
      </c>
      <c r="AF53" s="59">
        <v>4900</v>
      </c>
    </row>
    <row r="54" spans="2:32" s="37" customFormat="1" ht="17.25" x14ac:dyDescent="0.25">
      <c r="B54" s="37" t="s">
        <v>53</v>
      </c>
      <c r="C54" s="37" t="s">
        <v>51</v>
      </c>
      <c r="D54" s="37" t="s">
        <v>52</v>
      </c>
      <c r="E54" s="82" t="s">
        <v>205</v>
      </c>
      <c r="F54" s="37">
        <v>2.7</v>
      </c>
      <c r="G54" s="37">
        <v>7</v>
      </c>
      <c r="H54" s="37">
        <f>MEDIAN(H50:H53)</f>
        <v>68.7</v>
      </c>
      <c r="J54" s="37">
        <f>MEDIAN(J50:J53)</f>
        <v>164</v>
      </c>
      <c r="K54" s="37">
        <f>MEDIAN(K50:K53)</f>
        <v>263.5</v>
      </c>
      <c r="L54" s="37">
        <f>MEDIAN(L50:L53)</f>
        <v>1885</v>
      </c>
      <c r="M54" s="37">
        <f>MEDIAN(M50:M53)</f>
        <v>6700</v>
      </c>
      <c r="N54" s="37">
        <f>MEDIAN(N50:N53)</f>
        <v>10350</v>
      </c>
      <c r="O54" s="46"/>
      <c r="P54" s="75">
        <f t="shared" si="9"/>
        <v>12467.7</v>
      </c>
      <c r="Q54" s="46"/>
      <c r="R54" s="46"/>
      <c r="S54" s="46"/>
      <c r="T54" s="47"/>
      <c r="X54" s="75"/>
      <c r="Y54" s="36"/>
      <c r="Z54" s="36"/>
      <c r="AA54" s="36">
        <f>MEDIAN(AA50:AA53)</f>
        <v>40.5</v>
      </c>
      <c r="AB54" s="36">
        <f>MEDIAN(AB50:AB53)</f>
        <v>135</v>
      </c>
      <c r="AC54" s="36">
        <f>MEDIAN(AC50:AC53)</f>
        <v>252</v>
      </c>
      <c r="AD54" s="36">
        <f>MEDIAN(AD50:AD53)</f>
        <v>331.5</v>
      </c>
      <c r="AE54" s="75">
        <f t="shared" si="6"/>
        <v>759</v>
      </c>
      <c r="AF54" s="61">
        <f>MEDIAN(AF50:AF53)</f>
        <v>19950</v>
      </c>
    </row>
    <row r="55" spans="2:32" s="37" customFormat="1" ht="17.25" x14ac:dyDescent="0.25">
      <c r="B55" s="37" t="s">
        <v>53</v>
      </c>
      <c r="C55" s="37" t="s">
        <v>50</v>
      </c>
      <c r="D55" s="37" t="s">
        <v>52</v>
      </c>
      <c r="E55" s="82" t="s">
        <v>205</v>
      </c>
      <c r="F55" s="37" t="s">
        <v>4</v>
      </c>
      <c r="G55" s="37" t="s">
        <v>4</v>
      </c>
      <c r="H55" s="37">
        <v>6</v>
      </c>
      <c r="J55" s="37">
        <v>11</v>
      </c>
      <c r="K55" s="37">
        <v>31</v>
      </c>
      <c r="L55" s="37">
        <v>110</v>
      </c>
      <c r="M55" s="37">
        <v>620</v>
      </c>
      <c r="N55" s="37">
        <v>930</v>
      </c>
      <c r="P55" s="75">
        <f t="shared" si="9"/>
        <v>1057</v>
      </c>
      <c r="X55" s="75"/>
      <c r="Y55" s="36"/>
      <c r="Z55" s="36"/>
      <c r="AA55" s="36">
        <v>6.2</v>
      </c>
      <c r="AB55" s="36">
        <f>MIN(AB50:AB53)</f>
        <v>19</v>
      </c>
      <c r="AC55" s="36">
        <f>MIN(AC50:AC53)</f>
        <v>23</v>
      </c>
      <c r="AD55" s="36">
        <f>MIN(AD50:AD53)</f>
        <v>57</v>
      </c>
      <c r="AE55" s="75">
        <f t="shared" si="6"/>
        <v>105.2</v>
      </c>
      <c r="AF55" s="61">
        <f>MIN(AF50:AF53)</f>
        <v>1800</v>
      </c>
    </row>
    <row r="56" spans="2:32" s="42" customFormat="1" ht="17.25" x14ac:dyDescent="0.25">
      <c r="B56" s="42" t="s">
        <v>53</v>
      </c>
      <c r="C56" s="42" t="s">
        <v>49</v>
      </c>
      <c r="D56" s="42" t="s">
        <v>52</v>
      </c>
      <c r="E56" s="83" t="s">
        <v>205</v>
      </c>
      <c r="F56" s="42">
        <v>24</v>
      </c>
      <c r="G56" s="42">
        <v>120</v>
      </c>
      <c r="H56" s="42">
        <v>780</v>
      </c>
      <c r="J56" s="42">
        <v>760</v>
      </c>
      <c r="K56" s="42">
        <v>860</v>
      </c>
      <c r="L56" s="42">
        <v>5100</v>
      </c>
      <c r="M56" s="42">
        <v>19000</v>
      </c>
      <c r="N56" s="42">
        <v>26000</v>
      </c>
      <c r="P56" s="76">
        <f t="shared" si="9"/>
        <v>32640</v>
      </c>
      <c r="X56" s="76"/>
      <c r="Y56" s="44"/>
      <c r="Z56" s="44"/>
      <c r="AA56" s="44">
        <v>3700</v>
      </c>
      <c r="AB56" s="44">
        <f>MAX(AB50:AB53)</f>
        <v>7200</v>
      </c>
      <c r="AC56" s="44">
        <f>MAX(AC50:AC53)</f>
        <v>5900</v>
      </c>
      <c r="AD56" s="44">
        <f>MAX(AD50:AD53)</f>
        <v>4500</v>
      </c>
      <c r="AE56" s="76">
        <f t="shared" si="6"/>
        <v>21300</v>
      </c>
      <c r="AF56" s="62">
        <f>MAX(AF50:AF53)</f>
        <v>74000</v>
      </c>
    </row>
    <row r="57" spans="2:32" ht="17.25" x14ac:dyDescent="0.25">
      <c r="B57" s="3" t="s">
        <v>48</v>
      </c>
      <c r="C57" s="3" t="s">
        <v>29</v>
      </c>
      <c r="D57" s="3" t="s">
        <v>47</v>
      </c>
      <c r="E57" s="2" t="s">
        <v>206</v>
      </c>
      <c r="G57" s="3">
        <v>0.38</v>
      </c>
      <c r="H57" s="3">
        <v>2.38</v>
      </c>
      <c r="J57" s="3">
        <v>0.76</v>
      </c>
      <c r="K57" s="3">
        <v>0.86</v>
      </c>
      <c r="L57" s="3">
        <v>5.14</v>
      </c>
      <c r="M57" s="3">
        <v>18.71</v>
      </c>
      <c r="N57" s="3">
        <v>26.38</v>
      </c>
      <c r="P57" s="74">
        <f t="shared" ref="P57:P103" si="10">SUM(G57:H57,J57:N57)</f>
        <v>54.61</v>
      </c>
      <c r="T57" s="3">
        <v>1.56</v>
      </c>
      <c r="U57" s="3">
        <v>1.26</v>
      </c>
      <c r="X57" s="74">
        <f t="shared" ref="X57:X88" si="11">SUM(T57:U57)</f>
        <v>2.8200000000000003</v>
      </c>
      <c r="AA57" s="1">
        <v>6.47</v>
      </c>
      <c r="AB57" s="1">
        <v>5.73</v>
      </c>
      <c r="AC57" s="1">
        <v>2.0699999999999998</v>
      </c>
      <c r="AD57" s="1">
        <v>3.14</v>
      </c>
      <c r="AE57" s="74">
        <f t="shared" si="6"/>
        <v>17.41</v>
      </c>
      <c r="AF57" s="59">
        <f t="shared" ref="AF57:AF103" si="12">SUM(G57:H57,J57:N57,T57:U57,AA57:AD57)</f>
        <v>74.839999999999989</v>
      </c>
    </row>
    <row r="58" spans="2:32" ht="17.25" x14ac:dyDescent="0.25">
      <c r="B58" s="3" t="s">
        <v>48</v>
      </c>
      <c r="C58" s="3" t="s">
        <v>29</v>
      </c>
      <c r="D58" s="3" t="s">
        <v>47</v>
      </c>
      <c r="E58" s="2" t="s">
        <v>206</v>
      </c>
      <c r="G58" s="3">
        <v>0.03</v>
      </c>
      <c r="H58" s="3">
        <v>0.34</v>
      </c>
      <c r="J58" s="3">
        <v>0.64</v>
      </c>
      <c r="K58" s="3">
        <v>1.2</v>
      </c>
      <c r="L58" s="3">
        <v>8.8000000000000007</v>
      </c>
      <c r="M58" s="3">
        <v>34.76</v>
      </c>
      <c r="N58" s="3">
        <v>53.8</v>
      </c>
      <c r="P58" s="74">
        <f t="shared" si="10"/>
        <v>99.57</v>
      </c>
      <c r="T58" s="3">
        <v>0.3</v>
      </c>
      <c r="U58" s="3">
        <v>0.85</v>
      </c>
      <c r="X58" s="74">
        <f t="shared" si="11"/>
        <v>1.1499999999999999</v>
      </c>
      <c r="AA58" s="1">
        <v>0.83</v>
      </c>
      <c r="AB58" s="1">
        <v>0.66</v>
      </c>
      <c r="AC58" s="1">
        <v>0.6</v>
      </c>
      <c r="AD58" s="1">
        <v>1.33</v>
      </c>
      <c r="AE58" s="74">
        <f t="shared" ref="AE58:AE89" si="13">SUM(AA58:AD58)</f>
        <v>3.42</v>
      </c>
      <c r="AF58" s="59">
        <f t="shared" si="12"/>
        <v>104.13999999999997</v>
      </c>
    </row>
    <row r="59" spans="2:32" ht="17.25" x14ac:dyDescent="0.25">
      <c r="B59" s="3" t="s">
        <v>48</v>
      </c>
      <c r="C59" s="3" t="s">
        <v>29</v>
      </c>
      <c r="D59" s="3" t="s">
        <v>47</v>
      </c>
      <c r="E59" s="2" t="s">
        <v>206</v>
      </c>
      <c r="G59" s="3">
        <v>0.01</v>
      </c>
      <c r="H59" s="3">
        <v>0.13</v>
      </c>
      <c r="J59" s="3">
        <v>0.3</v>
      </c>
      <c r="K59" s="3">
        <v>0.44</v>
      </c>
      <c r="L59" s="3">
        <v>3.33</v>
      </c>
      <c r="M59" s="3">
        <v>12.11</v>
      </c>
      <c r="N59" s="3">
        <v>17.78</v>
      </c>
      <c r="P59" s="74">
        <f t="shared" si="10"/>
        <v>34.1</v>
      </c>
      <c r="T59" s="3">
        <v>0.17</v>
      </c>
      <c r="U59" s="3">
        <v>0.35</v>
      </c>
      <c r="X59" s="74">
        <f t="shared" si="11"/>
        <v>0.52</v>
      </c>
      <c r="AA59" s="1">
        <v>0.22</v>
      </c>
      <c r="AB59" s="1">
        <v>0.21</v>
      </c>
      <c r="AC59" s="1">
        <v>0.2</v>
      </c>
      <c r="AD59" s="1">
        <v>0.44</v>
      </c>
      <c r="AE59" s="74">
        <f t="shared" si="13"/>
        <v>1.07</v>
      </c>
      <c r="AF59" s="59">
        <f t="shared" si="12"/>
        <v>35.690000000000005</v>
      </c>
    </row>
    <row r="60" spans="2:32" ht="17.25" x14ac:dyDescent="0.25">
      <c r="B60" s="3" t="s">
        <v>48</v>
      </c>
      <c r="C60" s="3" t="s">
        <v>29</v>
      </c>
      <c r="D60" s="3" t="s">
        <v>47</v>
      </c>
      <c r="E60" s="2" t="s">
        <v>206</v>
      </c>
      <c r="G60" s="3">
        <v>0.01</v>
      </c>
      <c r="H60" s="3">
        <v>0.1</v>
      </c>
      <c r="J60" s="3">
        <v>0.53</v>
      </c>
      <c r="K60" s="3">
        <v>0.95</v>
      </c>
      <c r="L60" s="3">
        <v>5.1100000000000003</v>
      </c>
      <c r="M60" s="3">
        <v>17.95</v>
      </c>
      <c r="N60" s="3">
        <v>35.1</v>
      </c>
      <c r="P60" s="74">
        <f t="shared" si="10"/>
        <v>59.75</v>
      </c>
      <c r="T60" s="3">
        <v>0.19</v>
      </c>
      <c r="U60" s="3">
        <v>0.41</v>
      </c>
      <c r="X60" s="74">
        <f t="shared" si="11"/>
        <v>0.6</v>
      </c>
      <c r="AA60" s="1">
        <v>0.27</v>
      </c>
      <c r="AB60" s="1">
        <v>0.15</v>
      </c>
      <c r="AC60" s="1">
        <v>0.14000000000000001</v>
      </c>
      <c r="AD60" s="1">
        <v>0.31</v>
      </c>
      <c r="AE60" s="74">
        <f t="shared" si="13"/>
        <v>0.87000000000000011</v>
      </c>
      <c r="AF60" s="59">
        <f t="shared" si="12"/>
        <v>61.22</v>
      </c>
    </row>
    <row r="61" spans="2:32" ht="17.25" x14ac:dyDescent="0.25">
      <c r="B61" s="3" t="s">
        <v>48</v>
      </c>
      <c r="C61" s="3" t="s">
        <v>29</v>
      </c>
      <c r="D61" s="3" t="s">
        <v>47</v>
      </c>
      <c r="E61" s="2" t="s">
        <v>206</v>
      </c>
      <c r="G61" s="3">
        <v>0.01</v>
      </c>
      <c r="H61" s="3">
        <v>0.13</v>
      </c>
      <c r="J61" s="3">
        <v>0.32</v>
      </c>
      <c r="K61" s="3">
        <v>0.54</v>
      </c>
      <c r="L61" s="3">
        <v>2.83</v>
      </c>
      <c r="M61" s="3">
        <v>8.99</v>
      </c>
      <c r="N61" s="3">
        <v>11.91</v>
      </c>
      <c r="P61" s="74">
        <f t="shared" si="10"/>
        <v>24.73</v>
      </c>
      <c r="T61" s="3">
        <v>0.11</v>
      </c>
      <c r="U61" s="3">
        <v>0.27</v>
      </c>
      <c r="X61" s="74">
        <f t="shared" si="11"/>
        <v>0.38</v>
      </c>
      <c r="AA61" s="1">
        <v>0.01</v>
      </c>
      <c r="AB61" s="1">
        <v>0.2</v>
      </c>
      <c r="AC61" s="1">
        <v>0.16</v>
      </c>
      <c r="AD61" s="1">
        <v>0.28999999999999998</v>
      </c>
      <c r="AE61" s="74">
        <f t="shared" si="13"/>
        <v>0.65999999999999992</v>
      </c>
      <c r="AF61" s="59">
        <f t="shared" si="12"/>
        <v>25.77</v>
      </c>
    </row>
    <row r="62" spans="2:32" ht="17.25" x14ac:dyDescent="0.25">
      <c r="B62" s="3" t="s">
        <v>48</v>
      </c>
      <c r="C62" s="3" t="s">
        <v>29</v>
      </c>
      <c r="D62" s="3" t="s">
        <v>47</v>
      </c>
      <c r="E62" s="2" t="s">
        <v>206</v>
      </c>
      <c r="G62" s="3" t="s">
        <v>44</v>
      </c>
      <c r="H62" s="3">
        <v>0.05</v>
      </c>
      <c r="J62" s="3">
        <v>0.01</v>
      </c>
      <c r="K62" s="3">
        <v>0.01</v>
      </c>
      <c r="L62" s="3">
        <v>0.08</v>
      </c>
      <c r="M62" s="3">
        <v>0.25</v>
      </c>
      <c r="N62" s="3">
        <v>0.34</v>
      </c>
      <c r="P62" s="74">
        <f t="shared" si="10"/>
        <v>0.74</v>
      </c>
      <c r="T62" s="3">
        <v>0.05</v>
      </c>
      <c r="U62" s="3">
        <v>0.05</v>
      </c>
      <c r="X62" s="74">
        <f t="shared" si="11"/>
        <v>0.1</v>
      </c>
      <c r="AA62" s="3" t="s">
        <v>44</v>
      </c>
      <c r="AB62" s="1">
        <v>7.0000000000000007E-2</v>
      </c>
      <c r="AC62" s="1">
        <v>0.06</v>
      </c>
      <c r="AD62" s="1">
        <v>0</v>
      </c>
      <c r="AE62" s="74">
        <f t="shared" si="13"/>
        <v>0.13</v>
      </c>
      <c r="AF62" s="59">
        <f t="shared" si="12"/>
        <v>0.9700000000000002</v>
      </c>
    </row>
    <row r="63" spans="2:32" ht="17.25" x14ac:dyDescent="0.25">
      <c r="B63" s="3" t="s">
        <v>48</v>
      </c>
      <c r="C63" s="3" t="s">
        <v>29</v>
      </c>
      <c r="D63" s="3" t="s">
        <v>47</v>
      </c>
      <c r="E63" s="2" t="s">
        <v>206</v>
      </c>
      <c r="G63" s="3">
        <v>0.01</v>
      </c>
      <c r="H63" s="3">
        <v>0.15</v>
      </c>
      <c r="J63" s="3">
        <v>0.39</v>
      </c>
      <c r="K63" s="3">
        <v>0.79</v>
      </c>
      <c r="L63" s="3">
        <v>4.58</v>
      </c>
      <c r="M63" s="3">
        <v>13.56</v>
      </c>
      <c r="N63" s="3">
        <v>20.059999999999999</v>
      </c>
      <c r="P63" s="74">
        <f t="shared" si="10"/>
        <v>39.54</v>
      </c>
      <c r="T63" s="3">
        <v>0.15</v>
      </c>
      <c r="U63" s="3">
        <v>0.3</v>
      </c>
      <c r="X63" s="74">
        <f t="shared" si="11"/>
        <v>0.44999999999999996</v>
      </c>
      <c r="AA63" s="1">
        <v>0.01</v>
      </c>
      <c r="AB63" s="1">
        <v>0.21</v>
      </c>
      <c r="AC63" s="1">
        <v>0.19</v>
      </c>
      <c r="AD63" s="1">
        <v>0.38</v>
      </c>
      <c r="AE63" s="74">
        <f t="shared" si="13"/>
        <v>0.79</v>
      </c>
      <c r="AF63" s="59">
        <f t="shared" si="12"/>
        <v>40.779999999999994</v>
      </c>
    </row>
    <row r="64" spans="2:32" ht="17.25" x14ac:dyDescent="0.25">
      <c r="B64" s="3" t="s">
        <v>48</v>
      </c>
      <c r="C64" s="3" t="s">
        <v>29</v>
      </c>
      <c r="D64" s="3" t="s">
        <v>47</v>
      </c>
      <c r="E64" s="2" t="s">
        <v>206</v>
      </c>
      <c r="G64" s="3">
        <v>0.03</v>
      </c>
      <c r="H64" s="3">
        <v>0.34</v>
      </c>
      <c r="J64" s="3">
        <v>0.75</v>
      </c>
      <c r="K64" s="3">
        <v>1.37</v>
      </c>
      <c r="L64" s="3">
        <v>10.91</v>
      </c>
      <c r="M64" s="3">
        <v>39.35</v>
      </c>
      <c r="N64" s="3">
        <v>56.15</v>
      </c>
      <c r="P64" s="74">
        <f t="shared" si="10"/>
        <v>108.9</v>
      </c>
      <c r="T64" s="3">
        <v>0.36</v>
      </c>
      <c r="U64" s="3">
        <v>0.9</v>
      </c>
      <c r="X64" s="74">
        <f t="shared" si="11"/>
        <v>1.26</v>
      </c>
      <c r="AA64" s="1">
        <v>0.96</v>
      </c>
      <c r="AB64" s="1">
        <v>0.64</v>
      </c>
      <c r="AC64" s="1">
        <v>0.64</v>
      </c>
      <c r="AD64" s="1">
        <v>1.47</v>
      </c>
      <c r="AE64" s="74">
        <f t="shared" si="13"/>
        <v>3.71</v>
      </c>
      <c r="AF64" s="59">
        <f t="shared" si="12"/>
        <v>113.87</v>
      </c>
    </row>
    <row r="65" spans="2:32" ht="17.25" x14ac:dyDescent="0.25">
      <c r="B65" s="3" t="s">
        <v>48</v>
      </c>
      <c r="C65" s="3" t="s">
        <v>29</v>
      </c>
      <c r="D65" s="3" t="s">
        <v>47</v>
      </c>
      <c r="E65" s="2" t="s">
        <v>206</v>
      </c>
      <c r="G65" s="3">
        <v>0.02</v>
      </c>
      <c r="H65" s="3">
        <v>0.2</v>
      </c>
      <c r="J65" s="3">
        <v>0.57999999999999996</v>
      </c>
      <c r="K65" s="3">
        <v>1.1599999999999999</v>
      </c>
      <c r="L65" s="3">
        <v>5.44</v>
      </c>
      <c r="M65" s="3">
        <v>19.5</v>
      </c>
      <c r="N65" s="3">
        <v>36.79</v>
      </c>
      <c r="P65" s="74">
        <f t="shared" si="10"/>
        <v>63.69</v>
      </c>
      <c r="T65" s="3">
        <v>0.24</v>
      </c>
      <c r="U65" s="3">
        <v>0.62</v>
      </c>
      <c r="X65" s="74">
        <f t="shared" si="11"/>
        <v>0.86</v>
      </c>
      <c r="AA65" s="1">
        <v>0.54</v>
      </c>
      <c r="AB65" s="1">
        <v>0.38</v>
      </c>
      <c r="AC65" s="1">
        <v>0.32</v>
      </c>
      <c r="AD65" s="1">
        <v>0.73</v>
      </c>
      <c r="AE65" s="74">
        <f t="shared" si="13"/>
        <v>1.97</v>
      </c>
      <c r="AF65" s="59">
        <f t="shared" si="12"/>
        <v>66.52</v>
      </c>
    </row>
    <row r="66" spans="2:32" ht="17.25" x14ac:dyDescent="0.25">
      <c r="B66" s="3" t="s">
        <v>48</v>
      </c>
      <c r="C66" s="3" t="s">
        <v>29</v>
      </c>
      <c r="D66" s="3" t="s">
        <v>47</v>
      </c>
      <c r="E66" s="2" t="s">
        <v>206</v>
      </c>
      <c r="G66" s="3">
        <v>0.01</v>
      </c>
      <c r="H66" s="3">
        <v>0.16</v>
      </c>
      <c r="J66" s="3">
        <v>0.27</v>
      </c>
      <c r="K66" s="3">
        <v>0.73</v>
      </c>
      <c r="L66" s="3">
        <v>4.5199999999999996</v>
      </c>
      <c r="M66" s="3">
        <v>10.08</v>
      </c>
      <c r="N66" s="3">
        <v>14.07</v>
      </c>
      <c r="P66" s="74">
        <f t="shared" si="10"/>
        <v>29.84</v>
      </c>
      <c r="T66" s="3">
        <v>0.16</v>
      </c>
      <c r="U66" s="3">
        <v>0.38</v>
      </c>
      <c r="X66" s="74">
        <f t="shared" si="11"/>
        <v>0.54</v>
      </c>
      <c r="AA66" s="1">
        <v>0.01</v>
      </c>
      <c r="AB66" s="1">
        <v>0.28000000000000003</v>
      </c>
      <c r="AC66" s="1">
        <v>0.22</v>
      </c>
      <c r="AD66" s="1">
        <v>0.5</v>
      </c>
      <c r="AE66" s="74">
        <f t="shared" si="13"/>
        <v>1.01</v>
      </c>
      <c r="AF66" s="59">
        <f t="shared" si="12"/>
        <v>31.39</v>
      </c>
    </row>
    <row r="67" spans="2:32" ht="17.25" x14ac:dyDescent="0.25">
      <c r="B67" s="3" t="s">
        <v>48</v>
      </c>
      <c r="C67" s="3" t="s">
        <v>29</v>
      </c>
      <c r="D67" s="3" t="s">
        <v>47</v>
      </c>
      <c r="E67" s="2" t="s">
        <v>206</v>
      </c>
      <c r="G67" s="3">
        <v>0.02</v>
      </c>
      <c r="H67" s="3">
        <v>0.22</v>
      </c>
      <c r="J67" s="3">
        <v>0.61</v>
      </c>
      <c r="K67" s="3">
        <v>1.56</v>
      </c>
      <c r="L67" s="3">
        <v>8.52</v>
      </c>
      <c r="M67" s="3">
        <v>26.88</v>
      </c>
      <c r="N67" s="3">
        <v>36.909999999999997</v>
      </c>
      <c r="P67" s="74">
        <f t="shared" si="10"/>
        <v>74.72</v>
      </c>
      <c r="T67" s="3">
        <v>0.2</v>
      </c>
      <c r="U67" s="3">
        <v>0.5</v>
      </c>
      <c r="X67" s="74">
        <f t="shared" si="11"/>
        <v>0.7</v>
      </c>
      <c r="AA67" s="1">
        <v>0.01</v>
      </c>
      <c r="AB67" s="1">
        <v>0.37</v>
      </c>
      <c r="AC67" s="1">
        <v>0.31</v>
      </c>
      <c r="AD67" s="1">
        <v>0.79</v>
      </c>
      <c r="AE67" s="74">
        <f t="shared" si="13"/>
        <v>1.48</v>
      </c>
      <c r="AF67" s="59">
        <f t="shared" si="12"/>
        <v>76.90000000000002</v>
      </c>
    </row>
    <row r="68" spans="2:32" ht="17.25" x14ac:dyDescent="0.25">
      <c r="B68" s="3" t="s">
        <v>48</v>
      </c>
      <c r="C68" s="3" t="s">
        <v>29</v>
      </c>
      <c r="D68" s="3" t="s">
        <v>47</v>
      </c>
      <c r="E68" s="2" t="s">
        <v>206</v>
      </c>
      <c r="G68" s="3">
        <v>0.01</v>
      </c>
      <c r="H68" s="3">
        <v>0.17</v>
      </c>
      <c r="J68" s="3">
        <v>0.42</v>
      </c>
      <c r="K68" s="3">
        <v>0.85</v>
      </c>
      <c r="L68" s="3">
        <v>4.53</v>
      </c>
      <c r="M68" s="3">
        <v>14.58</v>
      </c>
      <c r="N68" s="3">
        <v>19.579999999999998</v>
      </c>
      <c r="P68" s="74">
        <f t="shared" si="10"/>
        <v>40.14</v>
      </c>
      <c r="T68" s="3">
        <v>0.19</v>
      </c>
      <c r="U68" s="3">
        <v>0.42</v>
      </c>
      <c r="X68" s="74">
        <f t="shared" si="11"/>
        <v>0.61</v>
      </c>
      <c r="AA68" s="1">
        <v>0.02</v>
      </c>
      <c r="AB68" s="1">
        <v>0.27</v>
      </c>
      <c r="AC68" s="1">
        <v>0.22</v>
      </c>
      <c r="AD68" s="1">
        <v>0.44</v>
      </c>
      <c r="AE68" s="74">
        <f t="shared" si="13"/>
        <v>0.95</v>
      </c>
      <c r="AF68" s="59">
        <f t="shared" si="12"/>
        <v>41.7</v>
      </c>
    </row>
    <row r="69" spans="2:32" ht="17.25" x14ac:dyDescent="0.25">
      <c r="B69" s="3" t="s">
        <v>48</v>
      </c>
      <c r="C69" s="3" t="s">
        <v>29</v>
      </c>
      <c r="D69" s="3" t="s">
        <v>47</v>
      </c>
      <c r="E69" s="2" t="s">
        <v>206</v>
      </c>
      <c r="G69" s="3" t="s">
        <v>44</v>
      </c>
      <c r="H69" s="3">
        <v>0.06</v>
      </c>
      <c r="J69" s="3">
        <v>0.04</v>
      </c>
      <c r="K69" s="3">
        <v>0.12</v>
      </c>
      <c r="L69" s="3">
        <v>0.64</v>
      </c>
      <c r="M69" s="3">
        <v>1.96</v>
      </c>
      <c r="N69" s="3">
        <v>2.72</v>
      </c>
      <c r="P69" s="74">
        <f t="shared" si="10"/>
        <v>5.54</v>
      </c>
      <c r="T69" s="3" t="s">
        <v>4</v>
      </c>
      <c r="U69" s="3">
        <v>0.09</v>
      </c>
      <c r="X69" s="74">
        <f t="shared" si="11"/>
        <v>0.09</v>
      </c>
      <c r="AA69" s="1" t="s">
        <v>44</v>
      </c>
      <c r="AB69" s="1">
        <v>0.09</v>
      </c>
      <c r="AC69" s="1">
        <v>7.0000000000000007E-2</v>
      </c>
      <c r="AD69" s="1">
        <v>0.02</v>
      </c>
      <c r="AE69" s="74">
        <f t="shared" si="13"/>
        <v>0.18</v>
      </c>
      <c r="AF69" s="59">
        <f t="shared" si="12"/>
        <v>5.81</v>
      </c>
    </row>
    <row r="70" spans="2:32" ht="17.25" x14ac:dyDescent="0.25">
      <c r="B70" s="3" t="s">
        <v>48</v>
      </c>
      <c r="C70" s="3" t="s">
        <v>29</v>
      </c>
      <c r="D70" s="3" t="s">
        <v>47</v>
      </c>
      <c r="E70" s="2" t="s">
        <v>206</v>
      </c>
      <c r="G70" s="3">
        <v>0.01</v>
      </c>
      <c r="H70" s="3">
        <v>0.13</v>
      </c>
      <c r="J70" s="3">
        <v>0.35</v>
      </c>
      <c r="K70" s="3">
        <v>0.69</v>
      </c>
      <c r="L70" s="3">
        <v>5.69</v>
      </c>
      <c r="M70" s="3">
        <v>22.34</v>
      </c>
      <c r="N70" s="3">
        <v>33.270000000000003</v>
      </c>
      <c r="P70" s="74">
        <f t="shared" si="10"/>
        <v>62.480000000000004</v>
      </c>
      <c r="T70" s="3">
        <v>0.15</v>
      </c>
      <c r="U70" s="3">
        <v>0.39</v>
      </c>
      <c r="X70" s="74">
        <f t="shared" si="11"/>
        <v>0.54</v>
      </c>
      <c r="AA70" s="1">
        <v>0.19</v>
      </c>
      <c r="AB70" s="1">
        <v>0.19</v>
      </c>
      <c r="AC70" s="1">
        <v>0.2</v>
      </c>
      <c r="AD70" s="1">
        <v>0.54</v>
      </c>
      <c r="AE70" s="74">
        <f t="shared" si="13"/>
        <v>1.1200000000000001</v>
      </c>
      <c r="AF70" s="59">
        <f t="shared" si="12"/>
        <v>64.14</v>
      </c>
    </row>
    <row r="71" spans="2:32" ht="17.25" x14ac:dyDescent="0.25">
      <c r="B71" s="3" t="s">
        <v>48</v>
      </c>
      <c r="C71" s="3" t="s">
        <v>29</v>
      </c>
      <c r="D71" s="3" t="s">
        <v>47</v>
      </c>
      <c r="E71" s="2" t="s">
        <v>206</v>
      </c>
      <c r="G71" s="3" t="s">
        <v>44</v>
      </c>
      <c r="H71" s="3">
        <v>0.05</v>
      </c>
      <c r="J71" s="3">
        <v>0.39</v>
      </c>
      <c r="K71" s="3">
        <v>0.34</v>
      </c>
      <c r="L71" s="3">
        <v>1.65</v>
      </c>
      <c r="M71" s="3">
        <v>7.24</v>
      </c>
      <c r="N71" s="3">
        <v>18.7</v>
      </c>
      <c r="P71" s="74">
        <f t="shared" si="10"/>
        <v>28.369999999999997</v>
      </c>
      <c r="T71" s="3">
        <v>0.15</v>
      </c>
      <c r="U71" s="3">
        <v>0.17</v>
      </c>
      <c r="X71" s="74">
        <f t="shared" si="11"/>
        <v>0.32</v>
      </c>
      <c r="AA71" s="1">
        <v>0.14000000000000001</v>
      </c>
      <c r="AB71" s="1">
        <v>0.04</v>
      </c>
      <c r="AC71" s="1">
        <v>7.0000000000000007E-2</v>
      </c>
      <c r="AD71" s="1">
        <v>0.03</v>
      </c>
      <c r="AE71" s="74">
        <f t="shared" si="13"/>
        <v>0.28000000000000003</v>
      </c>
      <c r="AF71" s="59">
        <f t="shared" si="12"/>
        <v>28.97</v>
      </c>
    </row>
    <row r="72" spans="2:32" ht="17.25" x14ac:dyDescent="0.25">
      <c r="B72" s="3" t="s">
        <v>48</v>
      </c>
      <c r="C72" s="3" t="s">
        <v>29</v>
      </c>
      <c r="D72" s="3" t="s">
        <v>47</v>
      </c>
      <c r="E72" s="2" t="s">
        <v>206</v>
      </c>
      <c r="G72" s="3">
        <v>0.01</v>
      </c>
      <c r="H72" s="3">
        <v>0.16</v>
      </c>
      <c r="J72" s="3">
        <v>0.34</v>
      </c>
      <c r="K72" s="3">
        <v>0.44</v>
      </c>
      <c r="L72" s="3">
        <v>2.12</v>
      </c>
      <c r="M72" s="3">
        <v>7.61</v>
      </c>
      <c r="N72" s="3">
        <v>10.18</v>
      </c>
      <c r="P72" s="74">
        <f t="shared" si="10"/>
        <v>20.86</v>
      </c>
      <c r="T72" s="3">
        <v>0.15</v>
      </c>
      <c r="U72" s="3">
        <v>0.46</v>
      </c>
      <c r="X72" s="74">
        <f t="shared" si="11"/>
        <v>0.61</v>
      </c>
      <c r="AA72" s="1">
        <v>0.01</v>
      </c>
      <c r="AB72" s="1">
        <v>0.27</v>
      </c>
      <c r="AC72" s="1">
        <v>0.22</v>
      </c>
      <c r="AD72" s="1">
        <v>0.4</v>
      </c>
      <c r="AE72" s="74">
        <f t="shared" si="13"/>
        <v>0.9</v>
      </c>
      <c r="AF72" s="59">
        <f t="shared" si="12"/>
        <v>22.369999999999997</v>
      </c>
    </row>
    <row r="73" spans="2:32" ht="17.25" x14ac:dyDescent="0.25">
      <c r="B73" s="3" t="s">
        <v>48</v>
      </c>
      <c r="C73" s="3" t="s">
        <v>29</v>
      </c>
      <c r="D73" s="3" t="s">
        <v>47</v>
      </c>
      <c r="E73" s="2" t="s">
        <v>206</v>
      </c>
      <c r="G73" s="3" t="s">
        <v>44</v>
      </c>
      <c r="H73" s="3">
        <v>0.24</v>
      </c>
      <c r="J73" s="3">
        <v>0.12</v>
      </c>
      <c r="K73" s="3">
        <v>0.56999999999999995</v>
      </c>
      <c r="L73" s="3">
        <v>2.69</v>
      </c>
      <c r="M73" s="3">
        <v>8.43</v>
      </c>
      <c r="N73" s="3">
        <v>10.71</v>
      </c>
      <c r="P73" s="74">
        <f t="shared" si="10"/>
        <v>22.76</v>
      </c>
      <c r="T73" s="3">
        <v>0.11</v>
      </c>
      <c r="U73" s="3">
        <v>0.37</v>
      </c>
      <c r="X73" s="74">
        <f t="shared" si="11"/>
        <v>0.48</v>
      </c>
      <c r="AA73" s="1">
        <v>0.03</v>
      </c>
      <c r="AB73" s="1">
        <v>0.56000000000000005</v>
      </c>
      <c r="AC73" s="1">
        <v>0.52</v>
      </c>
      <c r="AD73" s="1">
        <v>1.02</v>
      </c>
      <c r="AE73" s="74">
        <f t="shared" si="13"/>
        <v>2.13</v>
      </c>
      <c r="AF73" s="59">
        <f t="shared" si="12"/>
        <v>25.37</v>
      </c>
    </row>
    <row r="74" spans="2:32" ht="17.25" x14ac:dyDescent="0.25">
      <c r="B74" s="3" t="s">
        <v>48</v>
      </c>
      <c r="C74" s="3" t="s">
        <v>29</v>
      </c>
      <c r="D74" s="3" t="s">
        <v>47</v>
      </c>
      <c r="E74" s="2" t="s">
        <v>206</v>
      </c>
      <c r="G74" s="3" t="s">
        <v>44</v>
      </c>
      <c r="H74" s="3">
        <v>0.45</v>
      </c>
      <c r="J74" s="3">
        <v>0.35</v>
      </c>
      <c r="K74" s="3">
        <v>1.28</v>
      </c>
      <c r="L74" s="3">
        <v>6.09</v>
      </c>
      <c r="M74" s="3">
        <v>18.21</v>
      </c>
      <c r="N74" s="3">
        <v>23.08</v>
      </c>
      <c r="P74" s="74">
        <f t="shared" si="10"/>
        <v>49.46</v>
      </c>
      <c r="T74" s="3">
        <v>0.3</v>
      </c>
      <c r="U74" s="3">
        <v>0.75</v>
      </c>
      <c r="X74" s="74">
        <f t="shared" si="11"/>
        <v>1.05</v>
      </c>
      <c r="AA74" s="1">
        <v>0.24</v>
      </c>
      <c r="AB74" s="1">
        <v>1.68</v>
      </c>
      <c r="AC74" s="1">
        <v>0.91</v>
      </c>
      <c r="AD74" s="1">
        <v>1.54</v>
      </c>
      <c r="AE74" s="74">
        <f t="shared" si="13"/>
        <v>4.37</v>
      </c>
      <c r="AF74" s="59">
        <f t="shared" si="12"/>
        <v>54.879999999999995</v>
      </c>
    </row>
    <row r="75" spans="2:32" ht="17.25" x14ac:dyDescent="0.25">
      <c r="B75" s="3" t="s">
        <v>48</v>
      </c>
      <c r="C75" s="3" t="s">
        <v>29</v>
      </c>
      <c r="D75" s="3" t="s">
        <v>47</v>
      </c>
      <c r="E75" s="2" t="s">
        <v>206</v>
      </c>
      <c r="G75" s="3" t="s">
        <v>44</v>
      </c>
      <c r="H75" s="3">
        <v>0.18</v>
      </c>
      <c r="J75" s="3">
        <v>0.03</v>
      </c>
      <c r="K75" s="3">
        <v>0.32</v>
      </c>
      <c r="L75" s="3">
        <v>1.1299999999999999</v>
      </c>
      <c r="M75" s="3">
        <v>4.9000000000000004</v>
      </c>
      <c r="N75" s="3">
        <v>5.5</v>
      </c>
      <c r="P75" s="74">
        <f t="shared" si="10"/>
        <v>12.06</v>
      </c>
      <c r="T75" s="3">
        <v>0.11</v>
      </c>
      <c r="U75" s="3">
        <v>0.25</v>
      </c>
      <c r="X75" s="74">
        <f t="shared" si="11"/>
        <v>0.36</v>
      </c>
      <c r="AA75" s="1">
        <v>0.04</v>
      </c>
      <c r="AB75" s="1">
        <v>0.61</v>
      </c>
      <c r="AC75" s="1">
        <v>0.33</v>
      </c>
      <c r="AD75" s="1">
        <v>0.47</v>
      </c>
      <c r="AE75" s="74">
        <f t="shared" si="13"/>
        <v>1.45</v>
      </c>
      <c r="AF75" s="59">
        <f t="shared" si="12"/>
        <v>13.87</v>
      </c>
    </row>
    <row r="76" spans="2:32" ht="17.25" x14ac:dyDescent="0.25">
      <c r="B76" s="3" t="s">
        <v>48</v>
      </c>
      <c r="C76" s="3" t="s">
        <v>29</v>
      </c>
      <c r="D76" s="3" t="s">
        <v>47</v>
      </c>
      <c r="E76" s="2" t="s">
        <v>206</v>
      </c>
      <c r="G76" s="3" t="s">
        <v>44</v>
      </c>
      <c r="H76" s="3">
        <v>0.19</v>
      </c>
      <c r="J76" s="3">
        <v>0.02</v>
      </c>
      <c r="K76" s="3">
        <v>0.25</v>
      </c>
      <c r="L76" s="3">
        <v>0.72</v>
      </c>
      <c r="M76" s="3">
        <v>2.52</v>
      </c>
      <c r="N76" s="3">
        <v>1.95</v>
      </c>
      <c r="P76" s="74">
        <f t="shared" si="10"/>
        <v>5.65</v>
      </c>
      <c r="T76" s="3">
        <v>0.13</v>
      </c>
      <c r="U76" s="3">
        <v>0.24</v>
      </c>
      <c r="X76" s="74">
        <f t="shared" si="11"/>
        <v>0.37</v>
      </c>
      <c r="AA76" s="1">
        <v>0.14000000000000001</v>
      </c>
      <c r="AB76" s="1">
        <v>0.78</v>
      </c>
      <c r="AC76" s="1">
        <v>0.36</v>
      </c>
      <c r="AD76" s="1">
        <v>0.49</v>
      </c>
      <c r="AE76" s="74">
        <f t="shared" si="13"/>
        <v>1.77</v>
      </c>
      <c r="AF76" s="59">
        <f t="shared" si="12"/>
        <v>7.7900000000000009</v>
      </c>
    </row>
    <row r="77" spans="2:32" ht="17.25" x14ac:dyDescent="0.25">
      <c r="B77" s="3" t="s">
        <v>48</v>
      </c>
      <c r="C77" s="3" t="s">
        <v>29</v>
      </c>
      <c r="D77" s="3" t="s">
        <v>47</v>
      </c>
      <c r="E77" s="2" t="s">
        <v>206</v>
      </c>
      <c r="G77" s="3">
        <v>0.02</v>
      </c>
      <c r="H77" s="3">
        <v>1.34</v>
      </c>
      <c r="J77" s="3">
        <v>0.73</v>
      </c>
      <c r="K77" s="3">
        <v>0.55000000000000004</v>
      </c>
      <c r="L77" s="3">
        <v>2.94</v>
      </c>
      <c r="M77" s="3">
        <v>12.18</v>
      </c>
      <c r="N77" s="3">
        <v>18.100000000000001</v>
      </c>
      <c r="P77" s="74">
        <f t="shared" si="10"/>
        <v>35.86</v>
      </c>
      <c r="T77" s="3">
        <v>0.75</v>
      </c>
      <c r="U77" s="3">
        <v>1.27</v>
      </c>
      <c r="X77" s="74">
        <f t="shared" si="11"/>
        <v>2.02</v>
      </c>
      <c r="AA77" s="1">
        <v>2.85</v>
      </c>
      <c r="AB77" s="1">
        <v>4.75</v>
      </c>
      <c r="AC77" s="1">
        <v>2.06</v>
      </c>
      <c r="AD77" s="1">
        <v>2.46</v>
      </c>
      <c r="AE77" s="74">
        <f t="shared" si="13"/>
        <v>12.120000000000001</v>
      </c>
      <c r="AF77" s="59">
        <f t="shared" si="12"/>
        <v>50.000000000000007</v>
      </c>
    </row>
    <row r="78" spans="2:32" ht="17.25" x14ac:dyDescent="0.25">
      <c r="B78" s="3" t="s">
        <v>48</v>
      </c>
      <c r="C78" s="3" t="s">
        <v>29</v>
      </c>
      <c r="D78" s="3" t="s">
        <v>47</v>
      </c>
      <c r="E78" s="2" t="s">
        <v>206</v>
      </c>
      <c r="G78" s="3" t="s">
        <v>44</v>
      </c>
      <c r="H78" s="3">
        <v>0.1</v>
      </c>
      <c r="J78" s="3">
        <v>0</v>
      </c>
      <c r="K78" s="3">
        <v>0.17</v>
      </c>
      <c r="L78" s="3">
        <v>0.34</v>
      </c>
      <c r="M78" s="3">
        <v>2.63</v>
      </c>
      <c r="N78" s="3">
        <v>2.94</v>
      </c>
      <c r="P78" s="74">
        <f t="shared" si="10"/>
        <v>6.18</v>
      </c>
      <c r="T78" s="3">
        <v>7.0000000000000007E-2</v>
      </c>
      <c r="U78" s="3">
        <v>0.16</v>
      </c>
      <c r="X78" s="74">
        <f t="shared" si="11"/>
        <v>0.23</v>
      </c>
      <c r="AA78" s="1">
        <v>0.04</v>
      </c>
      <c r="AB78" s="1">
        <v>0.31</v>
      </c>
      <c r="AC78" s="1">
        <v>0.22</v>
      </c>
      <c r="AD78" s="1">
        <v>0.31</v>
      </c>
      <c r="AE78" s="74">
        <f t="shared" si="13"/>
        <v>0.87999999999999989</v>
      </c>
      <c r="AF78" s="59">
        <f t="shared" si="12"/>
        <v>7.2899999999999991</v>
      </c>
    </row>
    <row r="79" spans="2:32" ht="17.25" x14ac:dyDescent="0.25">
      <c r="B79" s="3" t="s">
        <v>48</v>
      </c>
      <c r="C79" s="3" t="s">
        <v>29</v>
      </c>
      <c r="D79" s="3" t="s">
        <v>47</v>
      </c>
      <c r="E79" s="2" t="s">
        <v>206</v>
      </c>
      <c r="G79" s="3" t="s">
        <v>44</v>
      </c>
      <c r="H79" s="3">
        <v>0.14000000000000001</v>
      </c>
      <c r="J79" s="3">
        <v>2E-3</v>
      </c>
      <c r="K79" s="3">
        <v>0.24</v>
      </c>
      <c r="L79" s="3">
        <v>0.66</v>
      </c>
      <c r="M79" s="3">
        <v>3.14</v>
      </c>
      <c r="N79" s="3">
        <v>3.22</v>
      </c>
      <c r="P79" s="74">
        <f t="shared" si="10"/>
        <v>7.402000000000001</v>
      </c>
      <c r="T79" s="3">
        <v>0.2</v>
      </c>
      <c r="U79" s="3">
        <v>0.25</v>
      </c>
      <c r="X79" s="74">
        <f t="shared" si="11"/>
        <v>0.45</v>
      </c>
      <c r="AA79" s="1">
        <v>0.15</v>
      </c>
      <c r="AB79" s="1">
        <v>0.69</v>
      </c>
      <c r="AC79" s="1">
        <v>0.33</v>
      </c>
      <c r="AD79" s="1">
        <v>0.49</v>
      </c>
      <c r="AE79" s="74">
        <f t="shared" si="13"/>
        <v>1.66</v>
      </c>
      <c r="AF79" s="59">
        <f t="shared" si="12"/>
        <v>9.5120000000000005</v>
      </c>
    </row>
    <row r="80" spans="2:32" ht="17.25" x14ac:dyDescent="0.25">
      <c r="B80" s="3" t="s">
        <v>48</v>
      </c>
      <c r="C80" s="3" t="s">
        <v>29</v>
      </c>
      <c r="D80" s="3" t="s">
        <v>47</v>
      </c>
      <c r="E80" s="2" t="s">
        <v>206</v>
      </c>
      <c r="G80" s="3" t="s">
        <v>44</v>
      </c>
      <c r="H80" s="3">
        <v>0.22</v>
      </c>
      <c r="J80" s="3">
        <v>0.16</v>
      </c>
      <c r="K80" s="3">
        <v>0.68</v>
      </c>
      <c r="L80" s="3">
        <v>3.13</v>
      </c>
      <c r="M80" s="3">
        <v>10.63</v>
      </c>
      <c r="N80" s="3">
        <v>13.91</v>
      </c>
      <c r="P80" s="74">
        <f t="shared" si="10"/>
        <v>28.73</v>
      </c>
      <c r="T80" s="3">
        <v>0.1</v>
      </c>
      <c r="U80" s="3">
        <v>0.28999999999999998</v>
      </c>
      <c r="X80" s="74">
        <f t="shared" si="11"/>
        <v>0.39</v>
      </c>
      <c r="AA80" s="1">
        <v>0.05</v>
      </c>
      <c r="AB80" s="1">
        <v>0.5</v>
      </c>
      <c r="AC80" s="1">
        <v>0.41</v>
      </c>
      <c r="AD80" s="1">
        <v>0.71</v>
      </c>
      <c r="AE80" s="74">
        <f t="shared" si="13"/>
        <v>1.67</v>
      </c>
      <c r="AF80" s="59">
        <f t="shared" si="12"/>
        <v>30.790000000000003</v>
      </c>
    </row>
    <row r="81" spans="2:32" ht="17.25" x14ac:dyDescent="0.25">
      <c r="B81" s="3" t="s">
        <v>48</v>
      </c>
      <c r="C81" s="3" t="s">
        <v>29</v>
      </c>
      <c r="D81" s="3" t="s">
        <v>47</v>
      </c>
      <c r="E81" s="2" t="s">
        <v>206</v>
      </c>
      <c r="G81" s="3" t="s">
        <v>44</v>
      </c>
      <c r="H81" s="3">
        <v>0.11</v>
      </c>
      <c r="J81" s="3">
        <v>0</v>
      </c>
      <c r="K81" s="3">
        <v>0.17</v>
      </c>
      <c r="L81" s="3">
        <v>0.46</v>
      </c>
      <c r="M81" s="3">
        <v>2.59</v>
      </c>
      <c r="N81" s="3">
        <v>2.97</v>
      </c>
      <c r="P81" s="74">
        <f t="shared" si="10"/>
        <v>6.3000000000000007</v>
      </c>
      <c r="T81" s="3">
        <v>7.0000000000000007E-2</v>
      </c>
      <c r="U81" s="3">
        <v>0.13</v>
      </c>
      <c r="X81" s="74">
        <f t="shared" si="11"/>
        <v>0.2</v>
      </c>
      <c r="AA81" s="1">
        <v>0.05</v>
      </c>
      <c r="AB81" s="1">
        <v>0.3</v>
      </c>
      <c r="AC81" s="1">
        <v>0.18</v>
      </c>
      <c r="AD81" s="1">
        <v>0.21</v>
      </c>
      <c r="AE81" s="74">
        <f t="shared" si="13"/>
        <v>0.74</v>
      </c>
      <c r="AF81" s="59">
        <f t="shared" si="12"/>
        <v>7.24</v>
      </c>
    </row>
    <row r="82" spans="2:32" ht="17.25" x14ac:dyDescent="0.25">
      <c r="B82" s="3" t="s">
        <v>48</v>
      </c>
      <c r="C82" s="3" t="s">
        <v>29</v>
      </c>
      <c r="D82" s="3" t="s">
        <v>47</v>
      </c>
      <c r="E82" s="2" t="s">
        <v>206</v>
      </c>
      <c r="G82" s="3" t="s">
        <v>44</v>
      </c>
      <c r="H82" s="3">
        <v>0.13</v>
      </c>
      <c r="J82" s="3">
        <v>0.06</v>
      </c>
      <c r="K82" s="3">
        <v>0.21</v>
      </c>
      <c r="L82" s="3">
        <v>0.96</v>
      </c>
      <c r="M82" s="3">
        <v>2.67</v>
      </c>
      <c r="N82" s="3">
        <v>3.04</v>
      </c>
      <c r="P82" s="74">
        <f t="shared" si="10"/>
        <v>7.0699999999999994</v>
      </c>
      <c r="T82" s="3">
        <v>0.06</v>
      </c>
      <c r="U82" s="3">
        <v>0.15</v>
      </c>
      <c r="X82" s="74">
        <f t="shared" si="11"/>
        <v>0.21</v>
      </c>
      <c r="AA82" s="1">
        <v>0.03</v>
      </c>
      <c r="AB82" s="1">
        <v>0.34</v>
      </c>
      <c r="AC82" s="1">
        <v>0.23</v>
      </c>
      <c r="AD82" s="1">
        <v>0.27</v>
      </c>
      <c r="AE82" s="74">
        <f t="shared" si="13"/>
        <v>0.87</v>
      </c>
      <c r="AF82" s="59">
        <f t="shared" si="12"/>
        <v>8.15</v>
      </c>
    </row>
    <row r="83" spans="2:32" ht="17.25" x14ac:dyDescent="0.25">
      <c r="B83" s="3" t="s">
        <v>48</v>
      </c>
      <c r="C83" s="3" t="s">
        <v>29</v>
      </c>
      <c r="D83" s="3" t="s">
        <v>47</v>
      </c>
      <c r="E83" s="2" t="s">
        <v>206</v>
      </c>
      <c r="G83" s="3">
        <v>0.01</v>
      </c>
      <c r="H83" s="3">
        <v>0.11</v>
      </c>
      <c r="J83" s="3">
        <v>0.59</v>
      </c>
      <c r="K83" s="3">
        <v>0.43</v>
      </c>
      <c r="L83" s="3">
        <v>2.34</v>
      </c>
      <c r="M83" s="3">
        <v>7.79</v>
      </c>
      <c r="N83" s="3">
        <v>11.83</v>
      </c>
      <c r="P83" s="74">
        <f t="shared" si="10"/>
        <v>23.1</v>
      </c>
      <c r="T83" s="3">
        <v>0.46</v>
      </c>
      <c r="U83" s="3">
        <v>0.54</v>
      </c>
      <c r="X83" s="74">
        <f t="shared" si="11"/>
        <v>1</v>
      </c>
      <c r="AA83" s="1">
        <v>1.57</v>
      </c>
      <c r="AB83" s="1">
        <v>1.18</v>
      </c>
      <c r="AC83" s="1">
        <v>0.54</v>
      </c>
      <c r="AD83" s="1">
        <v>1.26</v>
      </c>
      <c r="AE83" s="74">
        <f t="shared" si="13"/>
        <v>4.55</v>
      </c>
      <c r="AF83" s="59">
        <f t="shared" si="12"/>
        <v>28.650000000000002</v>
      </c>
    </row>
    <row r="84" spans="2:32" ht="17.25" x14ac:dyDescent="0.25">
      <c r="B84" s="3" t="s">
        <v>48</v>
      </c>
      <c r="C84" s="3" t="s">
        <v>29</v>
      </c>
      <c r="D84" s="3" t="s">
        <v>47</v>
      </c>
      <c r="E84" s="2" t="s">
        <v>206</v>
      </c>
      <c r="G84" s="3" t="s">
        <v>44</v>
      </c>
      <c r="H84" s="3">
        <v>0.31</v>
      </c>
      <c r="J84" s="3">
        <v>0.28000000000000003</v>
      </c>
      <c r="K84" s="3">
        <v>0.97</v>
      </c>
      <c r="L84" s="3">
        <v>4.6399999999999997</v>
      </c>
      <c r="M84" s="3">
        <v>13.05</v>
      </c>
      <c r="N84" s="3">
        <v>16.13</v>
      </c>
      <c r="P84" s="74">
        <f t="shared" si="10"/>
        <v>35.379999999999995</v>
      </c>
      <c r="T84" s="3">
        <v>0.08</v>
      </c>
      <c r="U84" s="3">
        <v>0.28999999999999998</v>
      </c>
      <c r="X84" s="74">
        <f t="shared" si="11"/>
        <v>0.37</v>
      </c>
      <c r="AA84" s="1">
        <v>7.0000000000000007E-2</v>
      </c>
      <c r="AB84" s="1">
        <v>0.8</v>
      </c>
      <c r="AC84" s="1">
        <v>0.64</v>
      </c>
      <c r="AD84" s="1">
        <v>1.38</v>
      </c>
      <c r="AE84" s="74">
        <f t="shared" si="13"/>
        <v>2.89</v>
      </c>
      <c r="AF84" s="59">
        <f t="shared" si="12"/>
        <v>38.639999999999993</v>
      </c>
    </row>
    <row r="85" spans="2:32" ht="17.25" x14ac:dyDescent="0.25">
      <c r="B85" s="3" t="s">
        <v>48</v>
      </c>
      <c r="C85" s="3" t="s">
        <v>29</v>
      </c>
      <c r="D85" s="3" t="s">
        <v>47</v>
      </c>
      <c r="E85" s="2" t="s">
        <v>206</v>
      </c>
      <c r="G85" s="3" t="s">
        <v>44</v>
      </c>
      <c r="H85" s="3">
        <v>0.33</v>
      </c>
      <c r="J85" s="3">
        <v>0.3</v>
      </c>
      <c r="K85" s="3">
        <v>1.2</v>
      </c>
      <c r="L85" s="3">
        <v>5.64</v>
      </c>
      <c r="M85" s="3">
        <v>16.89</v>
      </c>
      <c r="N85" s="3">
        <v>18.43</v>
      </c>
      <c r="P85" s="74">
        <f t="shared" si="10"/>
        <v>42.79</v>
      </c>
      <c r="T85" s="3">
        <v>0.26</v>
      </c>
      <c r="U85" s="3">
        <v>0.59</v>
      </c>
      <c r="X85" s="74">
        <f t="shared" si="11"/>
        <v>0.85</v>
      </c>
      <c r="AA85" s="1">
        <v>0.33</v>
      </c>
      <c r="AB85" s="1">
        <v>1.76</v>
      </c>
      <c r="AC85" s="1">
        <v>0.88</v>
      </c>
      <c r="AD85" s="1">
        <v>1.31</v>
      </c>
      <c r="AE85" s="74">
        <f t="shared" si="13"/>
        <v>4.2799999999999994</v>
      </c>
      <c r="AF85" s="59">
        <f t="shared" si="12"/>
        <v>47.92</v>
      </c>
    </row>
    <row r="86" spans="2:32" ht="17.25" x14ac:dyDescent="0.25">
      <c r="B86" s="3" t="s">
        <v>48</v>
      </c>
      <c r="C86" s="3" t="s">
        <v>29</v>
      </c>
      <c r="D86" s="3" t="s">
        <v>47</v>
      </c>
      <c r="E86" s="2" t="s">
        <v>206</v>
      </c>
      <c r="G86" s="3" t="s">
        <v>44</v>
      </c>
      <c r="H86" s="3">
        <v>0.19</v>
      </c>
      <c r="J86" s="3">
        <v>0.02</v>
      </c>
      <c r="K86" s="3">
        <v>0.23</v>
      </c>
      <c r="L86" s="3">
        <v>0.52</v>
      </c>
      <c r="M86" s="3">
        <v>2.21</v>
      </c>
      <c r="N86" s="3">
        <v>2.19</v>
      </c>
      <c r="P86" s="74">
        <f t="shared" si="10"/>
        <v>5.3599999999999994</v>
      </c>
      <c r="T86" s="3">
        <v>0.16</v>
      </c>
      <c r="U86" s="3">
        <v>0.26</v>
      </c>
      <c r="X86" s="74">
        <f t="shared" si="11"/>
        <v>0.42000000000000004</v>
      </c>
      <c r="AA86" s="1">
        <v>0.17</v>
      </c>
      <c r="AB86" s="1">
        <v>0.88</v>
      </c>
      <c r="AC86" s="1">
        <v>0.38</v>
      </c>
      <c r="AD86" s="1">
        <v>0.49</v>
      </c>
      <c r="AE86" s="74">
        <f t="shared" si="13"/>
        <v>1.9200000000000002</v>
      </c>
      <c r="AF86" s="59">
        <f t="shared" si="12"/>
        <v>7.6999999999999993</v>
      </c>
    </row>
    <row r="87" spans="2:32" ht="17.25" x14ac:dyDescent="0.25">
      <c r="B87" s="3" t="s">
        <v>48</v>
      </c>
      <c r="C87" s="3" t="s">
        <v>29</v>
      </c>
      <c r="D87" s="3" t="s">
        <v>47</v>
      </c>
      <c r="E87" s="2" t="s">
        <v>206</v>
      </c>
      <c r="G87" s="3" t="s">
        <v>44</v>
      </c>
      <c r="H87" s="3">
        <v>0.04</v>
      </c>
      <c r="J87" s="3">
        <v>0.02</v>
      </c>
      <c r="K87" s="3">
        <v>0.04</v>
      </c>
      <c r="L87" s="3">
        <v>0.26</v>
      </c>
      <c r="M87" s="3">
        <v>0.98</v>
      </c>
      <c r="N87" s="3">
        <v>1.42</v>
      </c>
      <c r="P87" s="74">
        <f t="shared" si="10"/>
        <v>2.76</v>
      </c>
      <c r="T87" s="3">
        <v>0.08</v>
      </c>
      <c r="U87" s="3">
        <v>0.11</v>
      </c>
      <c r="X87" s="74">
        <f t="shared" si="11"/>
        <v>0.19</v>
      </c>
      <c r="AA87" s="1">
        <v>0.1</v>
      </c>
      <c r="AB87" s="1">
        <v>0.11</v>
      </c>
      <c r="AC87" s="1">
        <v>7.0000000000000007E-2</v>
      </c>
      <c r="AD87" s="1">
        <v>0.09</v>
      </c>
      <c r="AE87" s="74">
        <f t="shared" si="13"/>
        <v>0.37</v>
      </c>
      <c r="AF87" s="59">
        <f t="shared" si="12"/>
        <v>3.3199999999999994</v>
      </c>
    </row>
    <row r="88" spans="2:32" ht="17.25" x14ac:dyDescent="0.25">
      <c r="B88" s="3" t="s">
        <v>48</v>
      </c>
      <c r="C88" s="3" t="s">
        <v>29</v>
      </c>
      <c r="D88" s="3" t="s">
        <v>47</v>
      </c>
      <c r="E88" s="2" t="s">
        <v>206</v>
      </c>
      <c r="G88" s="3">
        <v>0.01</v>
      </c>
      <c r="H88" s="3">
        <v>0.24</v>
      </c>
      <c r="J88" s="3">
        <v>0.32</v>
      </c>
      <c r="K88" s="3">
        <v>0.39</v>
      </c>
      <c r="L88" s="3">
        <v>2.96</v>
      </c>
      <c r="M88" s="3">
        <v>9.9499999999999993</v>
      </c>
      <c r="N88" s="3">
        <v>15.38</v>
      </c>
      <c r="P88" s="74">
        <f t="shared" si="10"/>
        <v>29.25</v>
      </c>
      <c r="T88" s="3">
        <v>0.19</v>
      </c>
      <c r="U88" s="3">
        <v>0.39</v>
      </c>
      <c r="X88" s="74">
        <f t="shared" si="11"/>
        <v>0.58000000000000007</v>
      </c>
      <c r="AA88" s="1">
        <v>0.33</v>
      </c>
      <c r="AB88" s="1">
        <v>0.6</v>
      </c>
      <c r="AC88" s="1">
        <v>0.04</v>
      </c>
      <c r="AD88" s="1">
        <v>0.73</v>
      </c>
      <c r="AE88" s="74">
        <f t="shared" si="13"/>
        <v>1.7</v>
      </c>
      <c r="AF88" s="59">
        <f t="shared" si="12"/>
        <v>31.53</v>
      </c>
    </row>
    <row r="89" spans="2:32" ht="17.25" x14ac:dyDescent="0.25">
      <c r="B89" s="3" t="s">
        <v>48</v>
      </c>
      <c r="C89" s="3" t="s">
        <v>29</v>
      </c>
      <c r="D89" s="3" t="s">
        <v>47</v>
      </c>
      <c r="E89" s="2" t="s">
        <v>206</v>
      </c>
      <c r="G89" s="3" t="s">
        <v>44</v>
      </c>
      <c r="H89" s="3">
        <v>0.14000000000000001</v>
      </c>
      <c r="J89" s="3" t="s">
        <v>44</v>
      </c>
      <c r="K89" s="3">
        <v>0.22</v>
      </c>
      <c r="L89" s="3">
        <v>0.75</v>
      </c>
      <c r="M89" s="3">
        <v>4.3600000000000003</v>
      </c>
      <c r="N89" s="3">
        <v>5.18</v>
      </c>
      <c r="P89" s="74">
        <f t="shared" si="10"/>
        <v>10.65</v>
      </c>
      <c r="T89" s="3">
        <v>0.1</v>
      </c>
      <c r="U89" s="3">
        <v>0.19</v>
      </c>
      <c r="X89" s="74">
        <f t="shared" ref="X89:X106" si="14">SUM(T89:U89)</f>
        <v>0.29000000000000004</v>
      </c>
      <c r="AA89" s="1">
        <v>0.05</v>
      </c>
      <c r="AB89" s="1">
        <v>0.45</v>
      </c>
      <c r="AC89" s="1">
        <v>0.28999999999999998</v>
      </c>
      <c r="AD89" s="1">
        <v>0.38</v>
      </c>
      <c r="AE89" s="74">
        <f t="shared" si="13"/>
        <v>1.17</v>
      </c>
      <c r="AF89" s="59">
        <f t="shared" si="12"/>
        <v>12.11</v>
      </c>
    </row>
    <row r="90" spans="2:32" ht="17.25" x14ac:dyDescent="0.25">
      <c r="B90" s="3" t="s">
        <v>48</v>
      </c>
      <c r="C90" s="3" t="s">
        <v>29</v>
      </c>
      <c r="D90" s="3" t="s">
        <v>47</v>
      </c>
      <c r="E90" s="2" t="s">
        <v>206</v>
      </c>
      <c r="G90" s="3">
        <v>0.02</v>
      </c>
      <c r="H90" s="3">
        <v>0.26</v>
      </c>
      <c r="J90" s="3">
        <v>0.59</v>
      </c>
      <c r="K90" s="3">
        <v>0.33</v>
      </c>
      <c r="L90" s="3">
        <v>2.2599999999999998</v>
      </c>
      <c r="M90" s="3">
        <v>7.8</v>
      </c>
      <c r="N90" s="3">
        <v>11.87</v>
      </c>
      <c r="P90" s="74">
        <f t="shared" si="10"/>
        <v>23.13</v>
      </c>
      <c r="T90" s="3">
        <v>0.2</v>
      </c>
      <c r="U90" s="3">
        <v>0.34</v>
      </c>
      <c r="X90" s="74">
        <f t="shared" si="14"/>
        <v>0.54</v>
      </c>
      <c r="AA90" s="1">
        <v>0.37</v>
      </c>
      <c r="AB90" s="1">
        <v>0.44</v>
      </c>
      <c r="AC90" s="1">
        <v>0.31</v>
      </c>
      <c r="AD90" s="1">
        <v>0.57999999999999996</v>
      </c>
      <c r="AE90" s="74">
        <f t="shared" ref="AE90:AE106" si="15">SUM(AA90:AD90)</f>
        <v>1.7000000000000002</v>
      </c>
      <c r="AF90" s="59">
        <f t="shared" si="12"/>
        <v>25.369999999999997</v>
      </c>
    </row>
    <row r="91" spans="2:32" ht="17.25" x14ac:dyDescent="0.25">
      <c r="B91" s="3" t="s">
        <v>48</v>
      </c>
      <c r="C91" s="3" t="s">
        <v>29</v>
      </c>
      <c r="D91" s="3" t="s">
        <v>47</v>
      </c>
      <c r="E91" s="2" t="s">
        <v>206</v>
      </c>
      <c r="G91" s="3" t="s">
        <v>44</v>
      </c>
      <c r="H91" s="3">
        <v>0.21</v>
      </c>
      <c r="J91" s="3" t="s">
        <v>4</v>
      </c>
      <c r="K91" s="3">
        <v>0.23</v>
      </c>
      <c r="L91" s="3">
        <v>0.84</v>
      </c>
      <c r="M91" s="3">
        <v>3.91</v>
      </c>
      <c r="N91" s="3">
        <v>4.92</v>
      </c>
      <c r="P91" s="74">
        <f t="shared" si="10"/>
        <v>10.11</v>
      </c>
      <c r="T91" s="3">
        <v>7.0000000000000007E-2</v>
      </c>
      <c r="U91" s="3">
        <v>0.2</v>
      </c>
      <c r="X91" s="74">
        <f t="shared" si="14"/>
        <v>0.27</v>
      </c>
      <c r="AA91" s="1">
        <v>7.0000000000000007E-2</v>
      </c>
      <c r="AB91" s="1">
        <v>0.51</v>
      </c>
      <c r="AC91" s="1">
        <v>0.27</v>
      </c>
      <c r="AD91" s="1">
        <v>0.41</v>
      </c>
      <c r="AE91" s="74">
        <f t="shared" si="15"/>
        <v>1.26</v>
      </c>
      <c r="AF91" s="59">
        <f t="shared" si="12"/>
        <v>11.639999999999999</v>
      </c>
    </row>
    <row r="92" spans="2:32" ht="17.25" x14ac:dyDescent="0.25">
      <c r="B92" s="3" t="s">
        <v>48</v>
      </c>
      <c r="C92" s="3" t="s">
        <v>29</v>
      </c>
      <c r="D92" s="3" t="s">
        <v>47</v>
      </c>
      <c r="E92" s="2" t="s">
        <v>206</v>
      </c>
      <c r="G92" s="3" t="s">
        <v>44</v>
      </c>
      <c r="H92" s="3">
        <v>0.09</v>
      </c>
      <c r="J92" s="3">
        <v>0.01</v>
      </c>
      <c r="K92" s="3">
        <v>0.06</v>
      </c>
      <c r="L92" s="3">
        <v>0.28000000000000003</v>
      </c>
      <c r="M92" s="3">
        <v>0.93</v>
      </c>
      <c r="N92" s="3">
        <v>1.1399999999999999</v>
      </c>
      <c r="P92" s="74">
        <f t="shared" si="10"/>
        <v>2.5099999999999998</v>
      </c>
      <c r="T92" s="3">
        <v>0.04</v>
      </c>
      <c r="U92" s="3">
        <v>0.09</v>
      </c>
      <c r="X92" s="74">
        <f t="shared" si="14"/>
        <v>0.13</v>
      </c>
      <c r="AA92" s="1" t="s">
        <v>4</v>
      </c>
      <c r="AB92" s="1">
        <v>0.11</v>
      </c>
      <c r="AC92" s="1">
        <v>0.12</v>
      </c>
      <c r="AD92" s="1">
        <v>0.08</v>
      </c>
      <c r="AE92" s="74">
        <f t="shared" si="15"/>
        <v>0.31</v>
      </c>
      <c r="AF92" s="59">
        <f t="shared" si="12"/>
        <v>2.9499999999999997</v>
      </c>
    </row>
    <row r="93" spans="2:32" ht="17.25" x14ac:dyDescent="0.25">
      <c r="B93" s="3" t="s">
        <v>48</v>
      </c>
      <c r="C93" s="3" t="s">
        <v>29</v>
      </c>
      <c r="D93" s="3" t="s">
        <v>47</v>
      </c>
      <c r="E93" s="2" t="s">
        <v>206</v>
      </c>
      <c r="G93" s="3" t="s">
        <v>44</v>
      </c>
      <c r="H93" s="3">
        <v>0.12</v>
      </c>
      <c r="J93" s="3" t="s">
        <v>4</v>
      </c>
      <c r="K93" s="3">
        <v>0.12</v>
      </c>
      <c r="L93" s="3">
        <v>0.27</v>
      </c>
      <c r="M93" s="3">
        <v>2.62</v>
      </c>
      <c r="N93" s="3">
        <v>2.81</v>
      </c>
      <c r="P93" s="74">
        <f t="shared" si="10"/>
        <v>5.9399999999999995</v>
      </c>
      <c r="T93" s="3">
        <v>7.0000000000000007E-2</v>
      </c>
      <c r="U93" s="3">
        <v>0.13</v>
      </c>
      <c r="X93" s="74">
        <f t="shared" si="14"/>
        <v>0.2</v>
      </c>
      <c r="AA93" s="1">
        <v>0.02</v>
      </c>
      <c r="AB93" s="1">
        <v>0.22</v>
      </c>
      <c r="AC93" s="1">
        <v>0.15</v>
      </c>
      <c r="AD93" s="1">
        <v>0.17</v>
      </c>
      <c r="AE93" s="74">
        <f t="shared" si="15"/>
        <v>0.56000000000000005</v>
      </c>
      <c r="AF93" s="59">
        <f t="shared" si="12"/>
        <v>6.6999999999999993</v>
      </c>
    </row>
    <row r="94" spans="2:32" ht="17.25" x14ac:dyDescent="0.25">
      <c r="B94" s="3" t="s">
        <v>48</v>
      </c>
      <c r="C94" s="3" t="s">
        <v>29</v>
      </c>
      <c r="D94" s="3" t="s">
        <v>47</v>
      </c>
      <c r="E94" s="2" t="s">
        <v>206</v>
      </c>
      <c r="G94" s="3">
        <v>0.02</v>
      </c>
      <c r="H94" s="3">
        <v>0.26</v>
      </c>
      <c r="J94" s="3">
        <v>0.33</v>
      </c>
      <c r="K94" s="3">
        <v>0.51</v>
      </c>
      <c r="L94" s="3">
        <v>3.62</v>
      </c>
      <c r="M94" s="3">
        <v>13.31</v>
      </c>
      <c r="N94" s="3">
        <v>20.77</v>
      </c>
      <c r="P94" s="74">
        <f t="shared" si="10"/>
        <v>38.82</v>
      </c>
      <c r="T94" s="3">
        <v>0.21</v>
      </c>
      <c r="U94" s="3">
        <v>0.4</v>
      </c>
      <c r="X94" s="74">
        <f t="shared" si="14"/>
        <v>0.61</v>
      </c>
      <c r="AA94" s="1">
        <v>0.45</v>
      </c>
      <c r="AB94" s="1">
        <v>0.51</v>
      </c>
      <c r="AC94" s="1">
        <v>0.39</v>
      </c>
      <c r="AD94" s="1">
        <v>0.91</v>
      </c>
      <c r="AE94" s="74">
        <f t="shared" si="15"/>
        <v>2.2600000000000002</v>
      </c>
      <c r="AF94" s="59">
        <f t="shared" si="12"/>
        <v>41.69</v>
      </c>
    </row>
    <row r="95" spans="2:32" ht="17.25" x14ac:dyDescent="0.25">
      <c r="B95" s="3" t="s">
        <v>48</v>
      </c>
      <c r="C95" s="3" t="s">
        <v>29</v>
      </c>
      <c r="D95" s="3" t="s">
        <v>47</v>
      </c>
      <c r="E95" s="2" t="s">
        <v>206</v>
      </c>
      <c r="G95" s="3" t="s">
        <v>44</v>
      </c>
      <c r="H95" s="3">
        <v>0.3</v>
      </c>
      <c r="J95" s="3">
        <v>0.23</v>
      </c>
      <c r="K95" s="3">
        <v>0.94</v>
      </c>
      <c r="L95" s="3">
        <v>4.63</v>
      </c>
      <c r="M95" s="3">
        <v>15.23</v>
      </c>
      <c r="N95" s="3">
        <v>20.03</v>
      </c>
      <c r="P95" s="74">
        <f t="shared" si="10"/>
        <v>41.36</v>
      </c>
      <c r="T95" s="3">
        <v>0.12</v>
      </c>
      <c r="U95" s="3">
        <v>0.33</v>
      </c>
      <c r="X95" s="74">
        <f t="shared" si="14"/>
        <v>0.45</v>
      </c>
      <c r="AA95" s="1">
        <v>0.03</v>
      </c>
      <c r="AB95" s="1">
        <v>0.5</v>
      </c>
      <c r="AC95" s="1">
        <v>0.45</v>
      </c>
      <c r="AD95" s="1">
        <v>0.9</v>
      </c>
      <c r="AE95" s="74">
        <f t="shared" si="15"/>
        <v>1.88</v>
      </c>
      <c r="AF95" s="59">
        <f t="shared" si="12"/>
        <v>43.69</v>
      </c>
    </row>
    <row r="96" spans="2:32" ht="17.25" x14ac:dyDescent="0.25">
      <c r="B96" s="3" t="s">
        <v>48</v>
      </c>
      <c r="C96" s="3" t="s">
        <v>29</v>
      </c>
      <c r="D96" s="3" t="s">
        <v>47</v>
      </c>
      <c r="E96" s="2" t="s">
        <v>206</v>
      </c>
      <c r="G96" s="3">
        <v>0.05</v>
      </c>
      <c r="H96" s="3">
        <v>0.65</v>
      </c>
      <c r="J96" s="3">
        <v>0.78</v>
      </c>
      <c r="K96" s="3">
        <v>0.97</v>
      </c>
      <c r="L96" s="3">
        <v>6.74</v>
      </c>
      <c r="M96" s="3">
        <v>27.55</v>
      </c>
      <c r="N96" s="3">
        <v>37.909999999999997</v>
      </c>
      <c r="P96" s="74">
        <f t="shared" si="10"/>
        <v>74.650000000000006</v>
      </c>
      <c r="T96" s="3">
        <v>0.45</v>
      </c>
      <c r="U96" s="3">
        <v>0.83</v>
      </c>
      <c r="X96" s="74">
        <f t="shared" si="14"/>
        <v>1.28</v>
      </c>
      <c r="AA96" s="1">
        <v>1.48</v>
      </c>
      <c r="AB96" s="1">
        <v>1.56</v>
      </c>
      <c r="AC96" s="1">
        <v>0.9</v>
      </c>
      <c r="AD96" s="1">
        <v>2.0699999999999998</v>
      </c>
      <c r="AE96" s="74">
        <f t="shared" si="15"/>
        <v>6.01</v>
      </c>
      <c r="AF96" s="59">
        <f t="shared" si="12"/>
        <v>81.940000000000012</v>
      </c>
    </row>
    <row r="97" spans="2:32" ht="17.25" x14ac:dyDescent="0.25">
      <c r="B97" s="3" t="s">
        <v>48</v>
      </c>
      <c r="C97" s="3" t="s">
        <v>29</v>
      </c>
      <c r="D97" s="3" t="s">
        <v>47</v>
      </c>
      <c r="E97" s="2" t="s">
        <v>206</v>
      </c>
      <c r="G97" s="3" t="s">
        <v>44</v>
      </c>
      <c r="H97" s="3">
        <v>0.05</v>
      </c>
      <c r="J97" s="3">
        <v>0.05</v>
      </c>
      <c r="K97" s="3">
        <v>0.02</v>
      </c>
      <c r="L97" s="3">
        <v>0.08</v>
      </c>
      <c r="M97" s="3">
        <v>0.35</v>
      </c>
      <c r="N97" s="3">
        <v>0.64</v>
      </c>
      <c r="P97" s="74">
        <f t="shared" si="10"/>
        <v>1.19</v>
      </c>
      <c r="T97" s="3">
        <v>0.12</v>
      </c>
      <c r="U97" s="3">
        <v>0.15</v>
      </c>
      <c r="X97" s="74">
        <f t="shared" si="14"/>
        <v>0.27</v>
      </c>
      <c r="AA97" s="1">
        <v>0.03</v>
      </c>
      <c r="AB97" s="1">
        <v>0.04</v>
      </c>
      <c r="AC97" s="1">
        <v>7.0000000000000007E-2</v>
      </c>
      <c r="AD97" s="1">
        <v>0.03</v>
      </c>
      <c r="AE97" s="74">
        <f t="shared" si="15"/>
        <v>0.17</v>
      </c>
      <c r="AF97" s="59">
        <f t="shared" si="12"/>
        <v>1.6300000000000001</v>
      </c>
    </row>
    <row r="98" spans="2:32" ht="17.25" x14ac:dyDescent="0.25">
      <c r="B98" s="3" t="s">
        <v>48</v>
      </c>
      <c r="C98" s="3" t="s">
        <v>29</v>
      </c>
      <c r="D98" s="3" t="s">
        <v>47</v>
      </c>
      <c r="E98" s="2" t="s">
        <v>206</v>
      </c>
      <c r="G98" s="3" t="s">
        <v>44</v>
      </c>
      <c r="H98" s="3">
        <v>0.1</v>
      </c>
      <c r="J98" s="3" t="s">
        <v>44</v>
      </c>
      <c r="K98" s="3">
        <v>0.13</v>
      </c>
      <c r="L98" s="3">
        <v>0.22</v>
      </c>
      <c r="M98" s="3">
        <v>2.81</v>
      </c>
      <c r="N98" s="3">
        <v>3.68</v>
      </c>
      <c r="P98" s="74">
        <f t="shared" si="10"/>
        <v>6.94</v>
      </c>
      <c r="T98" s="3">
        <v>0.04</v>
      </c>
      <c r="U98" s="3">
        <v>0.09</v>
      </c>
      <c r="X98" s="74">
        <f t="shared" si="14"/>
        <v>0.13</v>
      </c>
      <c r="AA98" s="1" t="s">
        <v>44</v>
      </c>
      <c r="AB98" s="1">
        <v>0.11</v>
      </c>
      <c r="AC98" s="1">
        <v>0.12</v>
      </c>
      <c r="AD98" s="1">
        <v>0.09</v>
      </c>
      <c r="AE98" s="74">
        <f t="shared" si="15"/>
        <v>0.31999999999999995</v>
      </c>
      <c r="AF98" s="59">
        <f t="shared" si="12"/>
        <v>7.3900000000000006</v>
      </c>
    </row>
    <row r="99" spans="2:32" ht="17.25" x14ac:dyDescent="0.25">
      <c r="B99" s="3" t="s">
        <v>48</v>
      </c>
      <c r="C99" s="3" t="s">
        <v>29</v>
      </c>
      <c r="D99" s="3" t="s">
        <v>47</v>
      </c>
      <c r="E99" s="2" t="s">
        <v>206</v>
      </c>
      <c r="G99" s="3">
        <v>0.69</v>
      </c>
      <c r="H99" s="3">
        <v>2.84</v>
      </c>
      <c r="J99" s="3">
        <v>1.38</v>
      </c>
      <c r="K99" s="3">
        <v>1.3</v>
      </c>
      <c r="L99" s="3">
        <v>7.18</v>
      </c>
      <c r="M99" s="3">
        <v>29.44</v>
      </c>
      <c r="N99" s="3">
        <v>37.47</v>
      </c>
      <c r="P99" s="74">
        <f t="shared" si="10"/>
        <v>80.3</v>
      </c>
      <c r="T99" s="3">
        <v>2.66</v>
      </c>
      <c r="U99" s="3">
        <v>2.5</v>
      </c>
      <c r="X99" s="74">
        <f t="shared" si="14"/>
        <v>5.16</v>
      </c>
      <c r="AA99" s="1">
        <v>11.43</v>
      </c>
      <c r="AB99" s="1">
        <v>8.85</v>
      </c>
      <c r="AC99" s="1">
        <v>2.83</v>
      </c>
      <c r="AD99" s="1">
        <v>4</v>
      </c>
      <c r="AE99" s="74">
        <f t="shared" si="15"/>
        <v>27.11</v>
      </c>
      <c r="AF99" s="59">
        <f t="shared" si="12"/>
        <v>112.56999999999998</v>
      </c>
    </row>
    <row r="100" spans="2:32" ht="17.25" x14ac:dyDescent="0.25">
      <c r="B100" s="3" t="s">
        <v>48</v>
      </c>
      <c r="C100" s="3" t="s">
        <v>29</v>
      </c>
      <c r="D100" s="3" t="s">
        <v>47</v>
      </c>
      <c r="E100" s="2" t="s">
        <v>206</v>
      </c>
      <c r="G100" s="3">
        <v>0.16</v>
      </c>
      <c r="H100" s="3">
        <v>0.5</v>
      </c>
      <c r="J100" s="3">
        <v>0.28999999999999998</v>
      </c>
      <c r="K100" s="3">
        <v>1.89</v>
      </c>
      <c r="L100" s="3">
        <v>6.85</v>
      </c>
      <c r="M100" s="3">
        <v>10.3</v>
      </c>
      <c r="N100" s="3">
        <v>0.34</v>
      </c>
      <c r="P100" s="74">
        <f t="shared" si="10"/>
        <v>20.330000000000002</v>
      </c>
      <c r="T100" s="3">
        <v>0.28999999999999998</v>
      </c>
      <c r="U100" s="3">
        <v>0.72</v>
      </c>
      <c r="X100" s="74">
        <f t="shared" si="14"/>
        <v>1.01</v>
      </c>
      <c r="AA100" s="1">
        <v>0.34</v>
      </c>
      <c r="AB100" s="1">
        <v>0.24</v>
      </c>
      <c r="AC100" s="1">
        <v>0.43</v>
      </c>
      <c r="AD100" s="1">
        <v>0.19</v>
      </c>
      <c r="AE100" s="74">
        <f t="shared" si="15"/>
        <v>1.2</v>
      </c>
      <c r="AF100" s="59">
        <f t="shared" si="12"/>
        <v>22.54</v>
      </c>
    </row>
    <row r="101" spans="2:32" ht="17.25" x14ac:dyDescent="0.25">
      <c r="B101" s="3" t="s">
        <v>48</v>
      </c>
      <c r="C101" s="3" t="s">
        <v>29</v>
      </c>
      <c r="D101" s="3" t="s">
        <v>47</v>
      </c>
      <c r="E101" s="2" t="s">
        <v>206</v>
      </c>
      <c r="G101" s="3">
        <v>0.15</v>
      </c>
      <c r="H101" s="3">
        <v>0.53</v>
      </c>
      <c r="J101" s="3">
        <v>0.22</v>
      </c>
      <c r="K101" s="3">
        <v>1.53</v>
      </c>
      <c r="L101" s="3">
        <v>5.32</v>
      </c>
      <c r="M101" s="3">
        <v>8.44</v>
      </c>
      <c r="N101" s="3">
        <v>0.27</v>
      </c>
      <c r="P101" s="74">
        <f t="shared" si="10"/>
        <v>16.459999999999997</v>
      </c>
      <c r="T101" s="3">
        <v>0.27</v>
      </c>
      <c r="U101" s="3">
        <v>2.16</v>
      </c>
      <c r="X101" s="74">
        <f t="shared" si="14"/>
        <v>2.4300000000000002</v>
      </c>
      <c r="AA101" s="1">
        <v>0.28000000000000003</v>
      </c>
      <c r="AB101" s="1">
        <v>0.2</v>
      </c>
      <c r="AC101" s="1">
        <v>0.32</v>
      </c>
      <c r="AD101" s="1">
        <v>0.18</v>
      </c>
      <c r="AE101" s="74">
        <f t="shared" si="15"/>
        <v>0.98</v>
      </c>
      <c r="AF101" s="59">
        <f t="shared" si="12"/>
        <v>19.869999999999997</v>
      </c>
    </row>
    <row r="102" spans="2:32" ht="17.25" x14ac:dyDescent="0.25">
      <c r="B102" s="3" t="s">
        <v>48</v>
      </c>
      <c r="C102" s="3" t="s">
        <v>29</v>
      </c>
      <c r="D102" s="3" t="s">
        <v>47</v>
      </c>
      <c r="E102" s="2" t="s">
        <v>206</v>
      </c>
      <c r="G102" s="3">
        <v>0.2</v>
      </c>
      <c r="H102" s="3">
        <v>0.22</v>
      </c>
      <c r="J102" s="3">
        <v>0.6</v>
      </c>
      <c r="K102" s="3">
        <v>2.68</v>
      </c>
      <c r="L102" s="3">
        <v>5.68</v>
      </c>
      <c r="M102" s="3">
        <v>7.66</v>
      </c>
      <c r="N102" s="3">
        <v>0.01</v>
      </c>
      <c r="P102" s="74">
        <f t="shared" si="10"/>
        <v>17.05</v>
      </c>
      <c r="T102" s="3">
        <v>0.16</v>
      </c>
      <c r="U102" s="3">
        <v>1.71</v>
      </c>
      <c r="X102" s="74">
        <f t="shared" si="14"/>
        <v>1.8699999999999999</v>
      </c>
      <c r="AA102" s="1">
        <v>0.44</v>
      </c>
      <c r="AB102" s="1">
        <v>0.49</v>
      </c>
      <c r="AC102" s="1">
        <v>1.0900000000000001</v>
      </c>
      <c r="AD102" s="1">
        <v>0.06</v>
      </c>
      <c r="AE102" s="74">
        <f t="shared" si="15"/>
        <v>2.08</v>
      </c>
      <c r="AF102" s="59">
        <f t="shared" si="12"/>
        <v>21</v>
      </c>
    </row>
    <row r="103" spans="2:32" ht="17.25" x14ac:dyDescent="0.25">
      <c r="B103" s="3" t="s">
        <v>48</v>
      </c>
      <c r="C103" s="3" t="s">
        <v>29</v>
      </c>
      <c r="D103" s="3" t="s">
        <v>47</v>
      </c>
      <c r="E103" s="2" t="s">
        <v>206</v>
      </c>
      <c r="G103" s="3">
        <v>0.37</v>
      </c>
      <c r="H103" s="3">
        <v>4.13</v>
      </c>
      <c r="J103" s="3">
        <v>0.53</v>
      </c>
      <c r="K103" s="3">
        <v>0.65</v>
      </c>
      <c r="L103" s="3">
        <v>4.43</v>
      </c>
      <c r="M103" s="3">
        <v>13.26</v>
      </c>
      <c r="N103" s="3">
        <v>22.11</v>
      </c>
      <c r="P103" s="74">
        <f t="shared" si="10"/>
        <v>45.48</v>
      </c>
      <c r="T103" s="3">
        <v>1.44</v>
      </c>
      <c r="U103" s="3">
        <v>1.18</v>
      </c>
      <c r="X103" s="74">
        <f t="shared" si="14"/>
        <v>2.62</v>
      </c>
      <c r="AA103" s="1">
        <v>5.96</v>
      </c>
      <c r="AB103" s="1">
        <v>8.19</v>
      </c>
      <c r="AC103" s="1">
        <v>2.5299999999999998</v>
      </c>
      <c r="AD103" s="1">
        <v>3.8</v>
      </c>
      <c r="AE103" s="74">
        <f t="shared" si="15"/>
        <v>20.48</v>
      </c>
      <c r="AF103" s="59">
        <f t="shared" si="12"/>
        <v>68.579999999999984</v>
      </c>
    </row>
    <row r="104" spans="2:32" s="37" customFormat="1" x14ac:dyDescent="0.25">
      <c r="B104" s="37" t="s">
        <v>48</v>
      </c>
      <c r="C104" s="37" t="s">
        <v>29</v>
      </c>
      <c r="D104" s="37" t="s">
        <v>47</v>
      </c>
      <c r="E104" s="82" t="s">
        <v>46</v>
      </c>
      <c r="G104" s="37">
        <v>0.01</v>
      </c>
      <c r="H104" s="37">
        <f>MEDIAN(H57:H103)</f>
        <v>0.19</v>
      </c>
      <c r="J104" s="37">
        <v>0.3</v>
      </c>
      <c r="K104" s="37">
        <f>MEDIAN(K57:K103)</f>
        <v>0.54</v>
      </c>
      <c r="L104" s="37">
        <f>MEDIAN(L57:L103)</f>
        <v>2.96</v>
      </c>
      <c r="M104" s="37">
        <f>MEDIAN(M57:M103)</f>
        <v>8.99</v>
      </c>
      <c r="N104" s="37">
        <f>MEDIAN(N57:N103)</f>
        <v>11.91</v>
      </c>
      <c r="P104" s="75">
        <f>MEDIAN(P57:P103)</f>
        <v>24.73</v>
      </c>
      <c r="T104" s="37">
        <f>MEDIAN(T57:T103)</f>
        <v>0.16</v>
      </c>
      <c r="U104" s="37">
        <f>MEDIAN(U57:U103)</f>
        <v>0.35</v>
      </c>
      <c r="X104" s="75">
        <f t="shared" si="14"/>
        <v>0.51</v>
      </c>
      <c r="AA104" s="37">
        <v>0.14000000000000001</v>
      </c>
      <c r="AB104" s="37">
        <f>MEDIAN(AB57:AB103)</f>
        <v>0.44</v>
      </c>
      <c r="AC104" s="37">
        <f>MEDIAN(AC57:AC103)</f>
        <v>0.31</v>
      </c>
      <c r="AD104" s="37">
        <f>MEDIAN(AD57:AD103)</f>
        <v>0.49</v>
      </c>
      <c r="AE104" s="75">
        <f t="shared" si="15"/>
        <v>1.3800000000000001</v>
      </c>
      <c r="AF104" s="61">
        <f>MEDIAN(AF57:AF103)</f>
        <v>28.650000000000002</v>
      </c>
    </row>
    <row r="105" spans="2:32" s="37" customFormat="1" x14ac:dyDescent="0.25">
      <c r="B105" s="37" t="s">
        <v>48</v>
      </c>
      <c r="C105" s="37" t="s">
        <v>29</v>
      </c>
      <c r="D105" s="37" t="s">
        <v>47</v>
      </c>
      <c r="E105" s="82" t="s">
        <v>45</v>
      </c>
      <c r="G105" s="37" t="s">
        <v>44</v>
      </c>
      <c r="H105" s="37">
        <f>MIN(H57:H103)</f>
        <v>0.04</v>
      </c>
      <c r="J105" s="37" t="s">
        <v>4</v>
      </c>
      <c r="K105" s="37">
        <f>MIN(K57:K103)</f>
        <v>0.01</v>
      </c>
      <c r="L105" s="37">
        <f>MIN(L57:L103)</f>
        <v>0.08</v>
      </c>
      <c r="M105" s="37">
        <f>MIN(M57:M103)</f>
        <v>0.25</v>
      </c>
      <c r="N105" s="37">
        <f>MIN(N57:N103)</f>
        <v>0.01</v>
      </c>
      <c r="P105" s="75">
        <f>MIN(P57:P103)</f>
        <v>0.74</v>
      </c>
      <c r="T105" s="37" t="s">
        <v>4</v>
      </c>
      <c r="U105" s="37">
        <f>MIN(U57:U103)</f>
        <v>0.05</v>
      </c>
      <c r="X105" s="75">
        <f t="shared" si="14"/>
        <v>0.05</v>
      </c>
      <c r="AA105" s="37" t="s">
        <v>4</v>
      </c>
      <c r="AB105" s="37">
        <f>MIN(AB57:AB103)</f>
        <v>0.04</v>
      </c>
      <c r="AC105" s="37">
        <f>MIN(AC57:AC103)</f>
        <v>0.04</v>
      </c>
      <c r="AD105" s="37">
        <f>MIN(AD57:AD103)</f>
        <v>0</v>
      </c>
      <c r="AE105" s="75">
        <f t="shared" si="15"/>
        <v>0.08</v>
      </c>
      <c r="AF105" s="61">
        <f>MIN(AF57:AF103)</f>
        <v>0.9700000000000002</v>
      </c>
    </row>
    <row r="106" spans="2:32" s="42" customFormat="1" x14ac:dyDescent="0.25">
      <c r="B106" s="42" t="s">
        <v>48</v>
      </c>
      <c r="C106" s="42" t="s">
        <v>29</v>
      </c>
      <c r="D106" s="42" t="s">
        <v>47</v>
      </c>
      <c r="E106" s="83" t="s">
        <v>43</v>
      </c>
      <c r="G106" s="42">
        <f>MAX(G57:G103)</f>
        <v>0.69</v>
      </c>
      <c r="H106" s="42">
        <f>MAX(H57:H103)</f>
        <v>4.13</v>
      </c>
      <c r="J106" s="42">
        <f>MAX(J57:J103)</f>
        <v>1.38</v>
      </c>
      <c r="K106" s="42">
        <f>MAX(K57:K103)</f>
        <v>2.68</v>
      </c>
      <c r="L106" s="42">
        <f>MAX(L57:L103)</f>
        <v>10.91</v>
      </c>
      <c r="M106" s="42">
        <f>MAX(M57:M103)</f>
        <v>39.35</v>
      </c>
      <c r="N106" s="42">
        <f>MAX(N57:N103)</f>
        <v>56.15</v>
      </c>
      <c r="P106" s="76">
        <f>MAX(P57:P103)</f>
        <v>108.9</v>
      </c>
      <c r="T106" s="42">
        <f>MAX(T57:T103)</f>
        <v>2.66</v>
      </c>
      <c r="U106" s="42">
        <f>MAX(U57:U103)</f>
        <v>2.5</v>
      </c>
      <c r="X106" s="76">
        <f t="shared" si="14"/>
        <v>5.16</v>
      </c>
      <c r="AA106" s="42">
        <f t="shared" ref="AA106:AF106" si="16">MAX(AA57:AA103)</f>
        <v>11.43</v>
      </c>
      <c r="AB106" s="42">
        <f t="shared" si="16"/>
        <v>8.85</v>
      </c>
      <c r="AC106" s="42">
        <f t="shared" si="16"/>
        <v>2.83</v>
      </c>
      <c r="AD106" s="42">
        <f t="shared" si="16"/>
        <v>4</v>
      </c>
      <c r="AE106" s="76">
        <f t="shared" si="15"/>
        <v>27.11</v>
      </c>
      <c r="AF106" s="62">
        <f t="shared" si="16"/>
        <v>113.87</v>
      </c>
    </row>
    <row r="107" spans="2:32" ht="15" customHeight="1" x14ac:dyDescent="0.25">
      <c r="B107" s="3" t="s">
        <v>42</v>
      </c>
      <c r="C107" s="3" t="s">
        <v>29</v>
      </c>
      <c r="D107" s="3" t="s">
        <v>306</v>
      </c>
      <c r="E107" s="2" t="s">
        <v>205</v>
      </c>
      <c r="P107" s="74"/>
      <c r="T107" s="3">
        <v>578</v>
      </c>
      <c r="U107" s="3">
        <v>870</v>
      </c>
      <c r="V107" s="3">
        <v>439</v>
      </c>
      <c r="W107" s="3">
        <v>4860</v>
      </c>
      <c r="X107" s="74">
        <f t="shared" ref="X107:X136" si="17">SUM(T107:W107)</f>
        <v>6747</v>
      </c>
      <c r="AE107" s="74"/>
    </row>
    <row r="108" spans="2:32" ht="17.25" x14ac:dyDescent="0.25">
      <c r="B108" s="3" t="s">
        <v>42</v>
      </c>
      <c r="C108" s="3" t="s">
        <v>29</v>
      </c>
      <c r="D108" s="3" t="s">
        <v>306</v>
      </c>
      <c r="E108" s="2" t="s">
        <v>205</v>
      </c>
      <c r="P108" s="74"/>
      <c r="T108" s="3">
        <v>206</v>
      </c>
      <c r="U108" s="3">
        <v>213</v>
      </c>
      <c r="V108" s="3">
        <v>102</v>
      </c>
      <c r="W108" s="3">
        <v>1750</v>
      </c>
      <c r="X108" s="74">
        <f t="shared" si="17"/>
        <v>2271</v>
      </c>
      <c r="AE108" s="74"/>
    </row>
    <row r="109" spans="2:32" ht="17.25" x14ac:dyDescent="0.25">
      <c r="B109" s="3" t="s">
        <v>42</v>
      </c>
      <c r="C109" s="3" t="s">
        <v>29</v>
      </c>
      <c r="D109" s="3" t="s">
        <v>306</v>
      </c>
      <c r="E109" s="2" t="s">
        <v>205</v>
      </c>
      <c r="P109" s="74"/>
      <c r="T109" s="3">
        <v>244</v>
      </c>
      <c r="U109" s="3">
        <v>222</v>
      </c>
      <c r="V109" s="3">
        <v>115</v>
      </c>
      <c r="W109" s="3">
        <v>1950</v>
      </c>
      <c r="X109" s="74">
        <f t="shared" si="17"/>
        <v>2531</v>
      </c>
      <c r="AE109" s="74"/>
    </row>
    <row r="110" spans="2:32" ht="17.25" x14ac:dyDescent="0.25">
      <c r="B110" s="3" t="s">
        <v>42</v>
      </c>
      <c r="C110" s="3" t="s">
        <v>29</v>
      </c>
      <c r="D110" s="3" t="s">
        <v>306</v>
      </c>
      <c r="E110" s="2" t="s">
        <v>205</v>
      </c>
      <c r="P110" s="74"/>
      <c r="T110" s="3">
        <v>199</v>
      </c>
      <c r="U110" s="3">
        <v>181</v>
      </c>
      <c r="V110" s="3">
        <v>110</v>
      </c>
      <c r="W110" s="3">
        <v>1640</v>
      </c>
      <c r="X110" s="74">
        <f t="shared" si="17"/>
        <v>2130</v>
      </c>
      <c r="AE110" s="74"/>
    </row>
    <row r="111" spans="2:32" ht="17.25" x14ac:dyDescent="0.25">
      <c r="B111" s="3" t="s">
        <v>42</v>
      </c>
      <c r="C111" s="3" t="s">
        <v>29</v>
      </c>
      <c r="D111" s="3" t="s">
        <v>306</v>
      </c>
      <c r="E111" s="2" t="s">
        <v>205</v>
      </c>
      <c r="P111" s="74"/>
      <c r="T111" s="3">
        <v>197</v>
      </c>
      <c r="U111" s="3">
        <v>168</v>
      </c>
      <c r="V111" s="3">
        <v>72</v>
      </c>
      <c r="W111" s="3">
        <v>1160</v>
      </c>
      <c r="X111" s="74">
        <f t="shared" si="17"/>
        <v>1597</v>
      </c>
      <c r="AE111" s="74"/>
    </row>
    <row r="112" spans="2:32" ht="17.25" x14ac:dyDescent="0.25">
      <c r="B112" s="3" t="s">
        <v>42</v>
      </c>
      <c r="C112" s="3" t="s">
        <v>41</v>
      </c>
      <c r="D112" s="3" t="s">
        <v>306</v>
      </c>
      <c r="E112" s="2" t="s">
        <v>205</v>
      </c>
      <c r="P112" s="74"/>
      <c r="T112" s="3">
        <v>211</v>
      </c>
      <c r="U112" s="3">
        <v>193</v>
      </c>
      <c r="V112" s="3">
        <v>91</v>
      </c>
      <c r="W112" s="3">
        <v>1550</v>
      </c>
      <c r="X112" s="74">
        <f t="shared" si="17"/>
        <v>2045</v>
      </c>
      <c r="AE112" s="74"/>
    </row>
    <row r="113" spans="2:32" ht="17.25" x14ac:dyDescent="0.25">
      <c r="B113" s="3" t="s">
        <v>42</v>
      </c>
      <c r="C113" s="3" t="s">
        <v>41</v>
      </c>
      <c r="D113" s="3" t="s">
        <v>306</v>
      </c>
      <c r="E113" s="2" t="s">
        <v>205</v>
      </c>
      <c r="P113" s="74"/>
      <c r="T113" s="3">
        <v>259</v>
      </c>
      <c r="U113" s="3">
        <v>229</v>
      </c>
      <c r="V113" s="3">
        <v>103</v>
      </c>
      <c r="W113" s="3">
        <v>1750</v>
      </c>
      <c r="X113" s="74">
        <f t="shared" si="17"/>
        <v>2341</v>
      </c>
      <c r="AE113" s="74"/>
    </row>
    <row r="114" spans="2:32" s="37" customFormat="1" ht="17.25" x14ac:dyDescent="0.25">
      <c r="B114" s="37" t="s">
        <v>42</v>
      </c>
      <c r="C114" s="37" t="s">
        <v>40</v>
      </c>
      <c r="D114" s="37" t="s">
        <v>306</v>
      </c>
      <c r="E114" s="82" t="s">
        <v>205</v>
      </c>
      <c r="P114" s="75"/>
      <c r="T114" s="37">
        <f>MEDIAN(T107:T113)</f>
        <v>211</v>
      </c>
      <c r="U114" s="37">
        <f>MEDIAN(U107:U113)</f>
        <v>213</v>
      </c>
      <c r="V114" s="37">
        <f>MEDIAN(V107:V113)</f>
        <v>103</v>
      </c>
      <c r="W114" s="37">
        <f>MEDIAN(W107:W113)</f>
        <v>1750</v>
      </c>
      <c r="X114" s="75">
        <f t="shared" si="17"/>
        <v>2277</v>
      </c>
      <c r="Y114" s="36"/>
      <c r="Z114" s="36"/>
      <c r="AA114" s="36"/>
      <c r="AB114" s="36"/>
      <c r="AC114" s="36"/>
      <c r="AD114" s="36"/>
      <c r="AE114" s="75"/>
      <c r="AF114" s="63"/>
    </row>
    <row r="115" spans="2:32" s="37" customFormat="1" ht="17.25" x14ac:dyDescent="0.25">
      <c r="B115" s="37" t="s">
        <v>42</v>
      </c>
      <c r="C115" s="37" t="s">
        <v>39</v>
      </c>
      <c r="D115" s="37" t="s">
        <v>306</v>
      </c>
      <c r="E115" s="82" t="s">
        <v>205</v>
      </c>
      <c r="P115" s="75"/>
      <c r="T115" s="37">
        <f>MIN(T107:T113)</f>
        <v>197</v>
      </c>
      <c r="U115" s="37">
        <f>MIN(U107:U113)</f>
        <v>168</v>
      </c>
      <c r="V115" s="37">
        <f>MIN(V107:V113)</f>
        <v>72</v>
      </c>
      <c r="W115" s="37">
        <f>MIN(W107:W113)</f>
        <v>1160</v>
      </c>
      <c r="X115" s="75">
        <f t="shared" si="17"/>
        <v>1597</v>
      </c>
      <c r="Y115" s="36"/>
      <c r="Z115" s="36"/>
      <c r="AA115" s="36"/>
      <c r="AB115" s="36"/>
      <c r="AC115" s="36"/>
      <c r="AD115" s="36"/>
      <c r="AE115" s="75"/>
      <c r="AF115" s="63"/>
    </row>
    <row r="116" spans="2:32" s="37" customFormat="1" ht="17.25" x14ac:dyDescent="0.25">
      <c r="B116" s="37" t="s">
        <v>42</v>
      </c>
      <c r="C116" s="37" t="s">
        <v>38</v>
      </c>
      <c r="D116" s="37" t="s">
        <v>306</v>
      </c>
      <c r="E116" s="82" t="s">
        <v>205</v>
      </c>
      <c r="P116" s="79"/>
      <c r="T116" s="37">
        <f>MAX(T107:T113)</f>
        <v>578</v>
      </c>
      <c r="U116" s="37">
        <f>MAX(U107:U113)</f>
        <v>870</v>
      </c>
      <c r="V116" s="37">
        <f>MAX(V107:V113)</f>
        <v>439</v>
      </c>
      <c r="W116" s="37">
        <f>MAX(W107:W113)</f>
        <v>4860</v>
      </c>
      <c r="X116" s="75">
        <f t="shared" si="17"/>
        <v>6747</v>
      </c>
      <c r="Y116" s="36"/>
      <c r="Z116" s="36"/>
      <c r="AA116" s="36"/>
      <c r="AB116" s="36"/>
      <c r="AC116" s="36"/>
      <c r="AD116" s="36"/>
      <c r="AE116" s="75"/>
      <c r="AF116" s="63"/>
    </row>
    <row r="117" spans="2:32" ht="17.25" x14ac:dyDescent="0.25">
      <c r="B117" s="3" t="s">
        <v>42</v>
      </c>
      <c r="C117" s="3" t="s">
        <v>41</v>
      </c>
      <c r="D117" s="3" t="s">
        <v>307</v>
      </c>
      <c r="E117" s="2" t="s">
        <v>205</v>
      </c>
      <c r="P117" s="80"/>
      <c r="T117" s="3">
        <v>201</v>
      </c>
      <c r="U117" s="3">
        <v>735</v>
      </c>
      <c r="V117" s="3">
        <v>363</v>
      </c>
      <c r="W117" s="3">
        <v>3200</v>
      </c>
      <c r="X117" s="74">
        <f t="shared" si="17"/>
        <v>4499</v>
      </c>
      <c r="AE117" s="74"/>
    </row>
    <row r="118" spans="2:32" ht="17.25" x14ac:dyDescent="0.25">
      <c r="B118" s="3" t="s">
        <v>42</v>
      </c>
      <c r="C118" s="3" t="s">
        <v>41</v>
      </c>
      <c r="D118" s="3" t="s">
        <v>307</v>
      </c>
      <c r="E118" s="2" t="s">
        <v>205</v>
      </c>
      <c r="P118" s="80"/>
      <c r="T118" s="3">
        <v>86</v>
      </c>
      <c r="U118" s="3">
        <v>167</v>
      </c>
      <c r="V118" s="3">
        <v>77</v>
      </c>
      <c r="W118" s="3">
        <v>979</v>
      </c>
      <c r="X118" s="74">
        <f t="shared" si="17"/>
        <v>1309</v>
      </c>
      <c r="AE118" s="74"/>
    </row>
    <row r="119" spans="2:32" ht="17.25" x14ac:dyDescent="0.25">
      <c r="B119" s="3" t="s">
        <v>42</v>
      </c>
      <c r="C119" s="3" t="s">
        <v>41</v>
      </c>
      <c r="D119" s="3" t="s">
        <v>307</v>
      </c>
      <c r="E119" s="2" t="s">
        <v>205</v>
      </c>
      <c r="P119" s="80"/>
      <c r="T119" s="3">
        <v>78</v>
      </c>
      <c r="U119" s="3">
        <v>117</v>
      </c>
      <c r="V119" s="3">
        <v>51</v>
      </c>
      <c r="W119" s="3">
        <v>651</v>
      </c>
      <c r="X119" s="74">
        <f t="shared" si="17"/>
        <v>897</v>
      </c>
      <c r="AE119" s="74"/>
    </row>
    <row r="120" spans="2:32" ht="17.25" x14ac:dyDescent="0.25">
      <c r="B120" s="3" t="s">
        <v>42</v>
      </c>
      <c r="C120" s="3" t="s">
        <v>41</v>
      </c>
      <c r="D120" s="3" t="s">
        <v>307</v>
      </c>
      <c r="E120" s="2" t="s">
        <v>205</v>
      </c>
      <c r="P120" s="80"/>
      <c r="T120" s="3">
        <v>74</v>
      </c>
      <c r="U120" s="3">
        <v>155</v>
      </c>
      <c r="V120" s="3">
        <v>50</v>
      </c>
      <c r="W120" s="3">
        <v>608</v>
      </c>
      <c r="X120" s="74">
        <f t="shared" si="17"/>
        <v>887</v>
      </c>
      <c r="AE120" s="74"/>
    </row>
    <row r="121" spans="2:32" ht="17.25" x14ac:dyDescent="0.25">
      <c r="B121" s="3" t="s">
        <v>42</v>
      </c>
      <c r="C121" s="3" t="s">
        <v>41</v>
      </c>
      <c r="D121" s="3" t="s">
        <v>307</v>
      </c>
      <c r="E121" s="2" t="s">
        <v>205</v>
      </c>
      <c r="P121" s="80"/>
      <c r="T121" s="3">
        <v>171</v>
      </c>
      <c r="U121" s="3">
        <v>129</v>
      </c>
      <c r="V121" s="3" t="s">
        <v>4</v>
      </c>
      <c r="W121" s="3">
        <v>61</v>
      </c>
      <c r="X121" s="74">
        <f t="shared" si="17"/>
        <v>361</v>
      </c>
      <c r="AE121" s="74"/>
    </row>
    <row r="122" spans="2:32" ht="17.25" x14ac:dyDescent="0.25">
      <c r="B122" s="3" t="s">
        <v>42</v>
      </c>
      <c r="C122" s="3" t="s">
        <v>41</v>
      </c>
      <c r="D122" s="3" t="s">
        <v>307</v>
      </c>
      <c r="E122" s="2" t="s">
        <v>205</v>
      </c>
      <c r="P122" s="80"/>
      <c r="T122" s="3">
        <v>54</v>
      </c>
      <c r="U122" s="3">
        <v>128</v>
      </c>
      <c r="V122" s="3">
        <v>56</v>
      </c>
      <c r="W122" s="3">
        <v>697</v>
      </c>
      <c r="X122" s="74">
        <f t="shared" si="17"/>
        <v>935</v>
      </c>
      <c r="AE122" s="74"/>
    </row>
    <row r="123" spans="2:32" ht="17.25" x14ac:dyDescent="0.25">
      <c r="B123" s="3" t="s">
        <v>42</v>
      </c>
      <c r="C123" s="3" t="s">
        <v>41</v>
      </c>
      <c r="D123" s="3" t="s">
        <v>307</v>
      </c>
      <c r="E123" s="2" t="s">
        <v>205</v>
      </c>
      <c r="P123" s="80"/>
      <c r="T123" s="3">
        <v>254</v>
      </c>
      <c r="U123" s="3">
        <v>317</v>
      </c>
      <c r="V123" s="3">
        <v>126</v>
      </c>
      <c r="W123" s="3">
        <v>1360</v>
      </c>
      <c r="X123" s="74">
        <f t="shared" si="17"/>
        <v>2057</v>
      </c>
      <c r="AE123" s="74"/>
    </row>
    <row r="124" spans="2:32" s="37" customFormat="1" ht="17.25" x14ac:dyDescent="0.25">
      <c r="B124" s="37" t="s">
        <v>42</v>
      </c>
      <c r="C124" s="37" t="s">
        <v>40</v>
      </c>
      <c r="D124" s="37" t="s">
        <v>307</v>
      </c>
      <c r="E124" s="82" t="s">
        <v>205</v>
      </c>
      <c r="P124" s="79"/>
      <c r="T124" s="37">
        <f>MEDIAN(T117:T123)</f>
        <v>86</v>
      </c>
      <c r="U124" s="37">
        <f>MEDIAN(U117:U123)</f>
        <v>155</v>
      </c>
      <c r="V124" s="37">
        <v>56</v>
      </c>
      <c r="W124" s="37">
        <f>MEDIAN(W117:W123)</f>
        <v>697</v>
      </c>
      <c r="X124" s="75">
        <f t="shared" si="17"/>
        <v>994</v>
      </c>
      <c r="Y124" s="36"/>
      <c r="Z124" s="36"/>
      <c r="AA124" s="36"/>
      <c r="AB124" s="36"/>
      <c r="AC124" s="36"/>
      <c r="AD124" s="36"/>
      <c r="AE124" s="75"/>
      <c r="AF124" s="63"/>
    </row>
    <row r="125" spans="2:32" s="37" customFormat="1" ht="17.25" x14ac:dyDescent="0.25">
      <c r="B125" s="37" t="s">
        <v>42</v>
      </c>
      <c r="C125" s="37" t="s">
        <v>39</v>
      </c>
      <c r="D125" s="37" t="s">
        <v>307</v>
      </c>
      <c r="E125" s="82" t="s">
        <v>205</v>
      </c>
      <c r="P125" s="79"/>
      <c r="T125" s="37">
        <f>MIN(T117:T123)</f>
        <v>54</v>
      </c>
      <c r="U125" s="37">
        <f>MIN(U117:U123)</f>
        <v>117</v>
      </c>
      <c r="V125" s="37" t="s">
        <v>4</v>
      </c>
      <c r="W125" s="37">
        <f>MIN(W117:W123)</f>
        <v>61</v>
      </c>
      <c r="X125" s="75">
        <f t="shared" si="17"/>
        <v>232</v>
      </c>
      <c r="Y125" s="36"/>
      <c r="Z125" s="36"/>
      <c r="AA125" s="36"/>
      <c r="AB125" s="36"/>
      <c r="AC125" s="36"/>
      <c r="AD125" s="36"/>
      <c r="AE125" s="75"/>
      <c r="AF125" s="63"/>
    </row>
    <row r="126" spans="2:32" s="37" customFormat="1" ht="17.25" x14ac:dyDescent="0.25">
      <c r="B126" s="37" t="s">
        <v>42</v>
      </c>
      <c r="C126" s="37" t="s">
        <v>38</v>
      </c>
      <c r="D126" s="37" t="s">
        <v>307</v>
      </c>
      <c r="E126" s="82" t="s">
        <v>205</v>
      </c>
      <c r="P126" s="79"/>
      <c r="T126" s="37">
        <f>MAX(T117:T123)</f>
        <v>254</v>
      </c>
      <c r="U126" s="37">
        <f>MAX(U117:U123)</f>
        <v>735</v>
      </c>
      <c r="V126" s="37">
        <f>MAX(V117:V123)</f>
        <v>363</v>
      </c>
      <c r="W126" s="37">
        <f>MAX(W117:W123)</f>
        <v>3200</v>
      </c>
      <c r="X126" s="75">
        <f t="shared" si="17"/>
        <v>4552</v>
      </c>
      <c r="Y126" s="36"/>
      <c r="Z126" s="36"/>
      <c r="AA126" s="36"/>
      <c r="AB126" s="36"/>
      <c r="AC126" s="36"/>
      <c r="AD126" s="36"/>
      <c r="AE126" s="75"/>
      <c r="AF126" s="63"/>
    </row>
    <row r="127" spans="2:32" ht="17.25" x14ac:dyDescent="0.25">
      <c r="B127" s="3" t="s">
        <v>42</v>
      </c>
      <c r="C127" s="3" t="s">
        <v>41</v>
      </c>
      <c r="D127" s="3" t="s">
        <v>308</v>
      </c>
      <c r="E127" s="2" t="s">
        <v>205</v>
      </c>
      <c r="P127" s="80"/>
      <c r="T127" s="3">
        <v>360</v>
      </c>
      <c r="U127" s="3">
        <v>903</v>
      </c>
      <c r="V127" s="3">
        <v>239</v>
      </c>
      <c r="W127" s="3">
        <v>1320</v>
      </c>
      <c r="X127" s="74">
        <f t="shared" si="17"/>
        <v>2822</v>
      </c>
      <c r="AE127" s="74"/>
    </row>
    <row r="128" spans="2:32" ht="17.25" x14ac:dyDescent="0.25">
      <c r="B128" s="3" t="s">
        <v>42</v>
      </c>
      <c r="C128" s="3" t="s">
        <v>41</v>
      </c>
      <c r="D128" s="3" t="s">
        <v>308</v>
      </c>
      <c r="E128" s="2" t="s">
        <v>205</v>
      </c>
      <c r="P128" s="80"/>
      <c r="T128" s="3">
        <v>201</v>
      </c>
      <c r="U128" s="3">
        <v>497</v>
      </c>
      <c r="V128" s="3">
        <v>40</v>
      </c>
      <c r="W128" s="3">
        <v>231</v>
      </c>
      <c r="X128" s="74">
        <f t="shared" si="17"/>
        <v>969</v>
      </c>
      <c r="AE128" s="74"/>
    </row>
    <row r="129" spans="2:32" ht="17.25" x14ac:dyDescent="0.25">
      <c r="B129" s="3" t="s">
        <v>42</v>
      </c>
      <c r="C129" s="3" t="s">
        <v>41</v>
      </c>
      <c r="D129" s="3" t="s">
        <v>308</v>
      </c>
      <c r="E129" s="2" t="s">
        <v>205</v>
      </c>
      <c r="P129" s="80"/>
      <c r="T129" s="3">
        <v>191</v>
      </c>
      <c r="U129" s="3">
        <v>425</v>
      </c>
      <c r="V129" s="3">
        <v>21</v>
      </c>
      <c r="W129" s="3">
        <v>197</v>
      </c>
      <c r="X129" s="74">
        <f t="shared" si="17"/>
        <v>834</v>
      </c>
      <c r="AE129" s="74"/>
    </row>
    <row r="130" spans="2:32" ht="17.25" x14ac:dyDescent="0.25">
      <c r="B130" s="3" t="s">
        <v>42</v>
      </c>
      <c r="C130" s="3" t="s">
        <v>41</v>
      </c>
      <c r="D130" s="3" t="s">
        <v>308</v>
      </c>
      <c r="E130" s="2" t="s">
        <v>205</v>
      </c>
      <c r="P130" s="80"/>
      <c r="T130" s="3">
        <v>161</v>
      </c>
      <c r="U130" s="3">
        <v>376</v>
      </c>
      <c r="V130" s="3">
        <v>11</v>
      </c>
      <c r="W130" s="3">
        <v>97</v>
      </c>
      <c r="X130" s="74">
        <f t="shared" si="17"/>
        <v>645</v>
      </c>
      <c r="AE130" s="74"/>
    </row>
    <row r="131" spans="2:32" ht="17.25" x14ac:dyDescent="0.25">
      <c r="B131" s="3" t="s">
        <v>42</v>
      </c>
      <c r="C131" s="3" t="s">
        <v>41</v>
      </c>
      <c r="D131" s="3" t="s">
        <v>308</v>
      </c>
      <c r="E131" s="2" t="s">
        <v>205</v>
      </c>
      <c r="P131" s="80"/>
      <c r="T131" s="3">
        <v>169</v>
      </c>
      <c r="U131" s="3">
        <v>284</v>
      </c>
      <c r="V131" s="3">
        <v>41</v>
      </c>
      <c r="W131" s="3">
        <v>220</v>
      </c>
      <c r="X131" s="74">
        <f t="shared" si="17"/>
        <v>714</v>
      </c>
      <c r="AE131" s="74"/>
    </row>
    <row r="132" spans="2:32" ht="17.25" x14ac:dyDescent="0.25">
      <c r="B132" s="3" t="s">
        <v>42</v>
      </c>
      <c r="C132" s="3" t="s">
        <v>41</v>
      </c>
      <c r="D132" s="3" t="s">
        <v>308</v>
      </c>
      <c r="E132" s="2" t="s">
        <v>205</v>
      </c>
      <c r="P132" s="80"/>
      <c r="T132" s="3">
        <v>154</v>
      </c>
      <c r="U132" s="3">
        <v>174</v>
      </c>
      <c r="V132" s="3">
        <v>8</v>
      </c>
      <c r="W132" s="3">
        <v>85</v>
      </c>
      <c r="X132" s="74">
        <f t="shared" si="17"/>
        <v>421</v>
      </c>
      <c r="AE132" s="74"/>
    </row>
    <row r="133" spans="2:32" ht="17.25" x14ac:dyDescent="0.25">
      <c r="B133" s="3" t="s">
        <v>42</v>
      </c>
      <c r="C133" s="3" t="s">
        <v>41</v>
      </c>
      <c r="D133" s="3" t="s">
        <v>308</v>
      </c>
      <c r="E133" s="2" t="s">
        <v>205</v>
      </c>
      <c r="P133" s="80"/>
      <c r="T133" s="3">
        <v>154</v>
      </c>
      <c r="U133" s="3">
        <v>459</v>
      </c>
      <c r="V133" s="3">
        <v>14</v>
      </c>
      <c r="W133" s="3">
        <v>119</v>
      </c>
      <c r="X133" s="74">
        <f t="shared" si="17"/>
        <v>746</v>
      </c>
      <c r="AE133" s="74"/>
    </row>
    <row r="134" spans="2:32" s="37" customFormat="1" ht="17.25" x14ac:dyDescent="0.25">
      <c r="B134" s="37" t="s">
        <v>42</v>
      </c>
      <c r="C134" s="37" t="s">
        <v>40</v>
      </c>
      <c r="D134" s="37" t="s">
        <v>308</v>
      </c>
      <c r="E134" s="82" t="s">
        <v>205</v>
      </c>
      <c r="P134" s="79"/>
      <c r="T134" s="37">
        <f>MEDIAN(T127:T133)</f>
        <v>169</v>
      </c>
      <c r="U134" s="37">
        <f>MEDIAN(U127:U133)</f>
        <v>425</v>
      </c>
      <c r="V134" s="37">
        <f>MEDIAN(V127:V133)</f>
        <v>21</v>
      </c>
      <c r="W134" s="37">
        <f>MEDIAN(W127:W133)</f>
        <v>197</v>
      </c>
      <c r="X134" s="75">
        <f t="shared" si="17"/>
        <v>812</v>
      </c>
      <c r="Y134" s="36"/>
      <c r="Z134" s="36"/>
      <c r="AA134" s="36"/>
      <c r="AB134" s="36"/>
      <c r="AC134" s="36"/>
      <c r="AD134" s="36"/>
      <c r="AE134" s="75"/>
      <c r="AF134" s="63"/>
    </row>
    <row r="135" spans="2:32" s="37" customFormat="1" ht="17.25" x14ac:dyDescent="0.25">
      <c r="B135" s="37" t="s">
        <v>42</v>
      </c>
      <c r="C135" s="37" t="s">
        <v>39</v>
      </c>
      <c r="D135" s="37" t="s">
        <v>308</v>
      </c>
      <c r="E135" s="82" t="s">
        <v>205</v>
      </c>
      <c r="P135" s="79"/>
      <c r="T135" s="37">
        <f>MIN(T127:T133)</f>
        <v>154</v>
      </c>
      <c r="U135" s="37">
        <f>MIN(U127:U133)</f>
        <v>174</v>
      </c>
      <c r="V135" s="37">
        <f>MIN(V127:V133)</f>
        <v>8</v>
      </c>
      <c r="W135" s="37">
        <f>MIN(W127:W133)</f>
        <v>85</v>
      </c>
      <c r="X135" s="75">
        <f t="shared" si="17"/>
        <v>421</v>
      </c>
      <c r="Y135" s="36"/>
      <c r="Z135" s="36"/>
      <c r="AA135" s="36"/>
      <c r="AB135" s="36"/>
      <c r="AC135" s="36"/>
      <c r="AD135" s="36"/>
      <c r="AE135" s="75"/>
      <c r="AF135" s="63"/>
    </row>
    <row r="136" spans="2:32" s="42" customFormat="1" ht="17.25" x14ac:dyDescent="0.25">
      <c r="B136" s="42" t="s">
        <v>42</v>
      </c>
      <c r="C136" s="42" t="s">
        <v>38</v>
      </c>
      <c r="D136" s="42" t="s">
        <v>308</v>
      </c>
      <c r="E136" s="83" t="s">
        <v>205</v>
      </c>
      <c r="P136" s="81"/>
      <c r="T136" s="42">
        <f>MAX(T127:T133)</f>
        <v>360</v>
      </c>
      <c r="U136" s="42">
        <f>MAX(U127:U133)</f>
        <v>903</v>
      </c>
      <c r="V136" s="42">
        <f>MAX(V127:V133)</f>
        <v>239</v>
      </c>
      <c r="W136" s="42">
        <f>MAX(W127:W133)</f>
        <v>1320</v>
      </c>
      <c r="X136" s="76">
        <f t="shared" si="17"/>
        <v>2822</v>
      </c>
      <c r="Y136" s="44"/>
      <c r="Z136" s="44"/>
      <c r="AA136" s="44"/>
      <c r="AB136" s="44"/>
      <c r="AC136" s="44"/>
      <c r="AD136" s="44"/>
      <c r="AE136" s="76"/>
      <c r="AF136" s="64"/>
    </row>
    <row r="137" spans="2:32" ht="17.25" x14ac:dyDescent="0.25">
      <c r="B137" s="3" t="s">
        <v>37</v>
      </c>
      <c r="C137" s="3" t="s">
        <v>36</v>
      </c>
      <c r="D137" s="3" t="s">
        <v>35</v>
      </c>
      <c r="E137" s="2" t="s">
        <v>208</v>
      </c>
      <c r="J137" s="226">
        <v>4.7</v>
      </c>
      <c r="K137" s="226"/>
      <c r="L137" s="226"/>
      <c r="M137" s="226"/>
      <c r="N137" s="226"/>
      <c r="P137" s="80">
        <v>4.7</v>
      </c>
      <c r="X137" s="74"/>
      <c r="AE137" s="74"/>
    </row>
    <row r="138" spans="2:32" ht="17.25" x14ac:dyDescent="0.25">
      <c r="B138" s="3" t="s">
        <v>37</v>
      </c>
      <c r="C138" s="3" t="s">
        <v>36</v>
      </c>
      <c r="D138" s="3" t="s">
        <v>34</v>
      </c>
      <c r="E138" s="2" t="s">
        <v>208</v>
      </c>
      <c r="J138" s="226">
        <v>8</v>
      </c>
      <c r="K138" s="226"/>
      <c r="L138" s="226"/>
      <c r="M138" s="226"/>
      <c r="N138" s="226"/>
      <c r="P138" s="80">
        <v>8</v>
      </c>
      <c r="X138" s="74"/>
      <c r="AE138" s="74"/>
    </row>
    <row r="139" spans="2:32" ht="17.25" x14ac:dyDescent="0.25">
      <c r="B139" s="3" t="s">
        <v>37</v>
      </c>
      <c r="C139" s="3" t="s">
        <v>36</v>
      </c>
      <c r="D139" s="3" t="s">
        <v>33</v>
      </c>
      <c r="E139" s="2" t="s">
        <v>208</v>
      </c>
      <c r="J139" s="226">
        <v>2.2000000000000002</v>
      </c>
      <c r="K139" s="226"/>
      <c r="L139" s="226"/>
      <c r="M139" s="226"/>
      <c r="N139" s="226"/>
      <c r="P139" s="80">
        <v>2.2000000000000002</v>
      </c>
      <c r="X139" s="74"/>
      <c r="AE139" s="74"/>
    </row>
    <row r="140" spans="2:32" ht="17.25" x14ac:dyDescent="0.25">
      <c r="B140" s="3" t="s">
        <v>37</v>
      </c>
      <c r="C140" s="3" t="s">
        <v>36</v>
      </c>
      <c r="D140" s="3" t="s">
        <v>32</v>
      </c>
      <c r="E140" s="2" t="s">
        <v>208</v>
      </c>
      <c r="J140" s="226">
        <v>3.3</v>
      </c>
      <c r="K140" s="226"/>
      <c r="L140" s="226"/>
      <c r="M140" s="226"/>
      <c r="N140" s="226"/>
      <c r="P140" s="80">
        <v>3.3</v>
      </c>
      <c r="X140" s="74"/>
      <c r="AE140" s="74"/>
    </row>
    <row r="141" spans="2:32" ht="17.25" x14ac:dyDescent="0.25">
      <c r="B141" s="3" t="s">
        <v>37</v>
      </c>
      <c r="C141" s="3" t="s">
        <v>202</v>
      </c>
      <c r="D141" s="3" t="s">
        <v>28</v>
      </c>
      <c r="E141" s="2" t="s">
        <v>206</v>
      </c>
      <c r="J141" s="226">
        <v>11</v>
      </c>
      <c r="K141" s="226"/>
      <c r="L141" s="226"/>
      <c r="M141" s="226"/>
      <c r="N141" s="226"/>
      <c r="P141" s="80">
        <v>11</v>
      </c>
      <c r="X141" s="74"/>
      <c r="AE141" s="74"/>
    </row>
    <row r="142" spans="2:32" ht="17.25" x14ac:dyDescent="0.25">
      <c r="B142" s="3" t="s">
        <v>37</v>
      </c>
      <c r="C142" s="3" t="s">
        <v>202</v>
      </c>
      <c r="D142" s="3" t="s">
        <v>28</v>
      </c>
      <c r="E142" s="2" t="s">
        <v>206</v>
      </c>
      <c r="J142" s="226">
        <v>67</v>
      </c>
      <c r="K142" s="226"/>
      <c r="L142" s="226"/>
      <c r="M142" s="226"/>
      <c r="N142" s="226"/>
      <c r="P142" s="80">
        <v>67</v>
      </c>
      <c r="X142" s="74"/>
      <c r="AE142" s="74"/>
    </row>
    <row r="143" spans="2:32" ht="17.25" x14ac:dyDescent="0.25">
      <c r="B143" s="3" t="s">
        <v>37</v>
      </c>
      <c r="C143" s="3" t="s">
        <v>202</v>
      </c>
      <c r="D143" s="3" t="s">
        <v>28</v>
      </c>
      <c r="E143" s="2" t="s">
        <v>206</v>
      </c>
      <c r="J143" s="226">
        <v>31</v>
      </c>
      <c r="K143" s="226"/>
      <c r="L143" s="226"/>
      <c r="M143" s="226"/>
      <c r="N143" s="226"/>
      <c r="P143" s="80">
        <v>31</v>
      </c>
      <c r="X143" s="74"/>
      <c r="AE143" s="74"/>
    </row>
    <row r="144" spans="2:32" s="6" customFormat="1" ht="17.25" x14ac:dyDescent="0.25">
      <c r="B144" s="6" t="s">
        <v>37</v>
      </c>
      <c r="C144" s="6" t="s">
        <v>201</v>
      </c>
      <c r="D144" s="6" t="s">
        <v>31</v>
      </c>
      <c r="E144" s="23" t="s">
        <v>206</v>
      </c>
      <c r="J144" s="227">
        <v>15</v>
      </c>
      <c r="K144" s="227"/>
      <c r="L144" s="227"/>
      <c r="M144" s="227"/>
      <c r="N144" s="227"/>
      <c r="P144" s="71">
        <v>15</v>
      </c>
      <c r="X144" s="71"/>
      <c r="Y144" s="5"/>
      <c r="Z144" s="5"/>
      <c r="AA144" s="5"/>
      <c r="AB144" s="5"/>
      <c r="AC144" s="5"/>
      <c r="AD144" s="5"/>
      <c r="AE144" s="71"/>
      <c r="AF144" s="65"/>
    </row>
    <row r="145" spans="2:32" ht="17.25" x14ac:dyDescent="0.25">
      <c r="B145" s="3" t="s">
        <v>30</v>
      </c>
      <c r="C145" s="3" t="s">
        <v>29</v>
      </c>
      <c r="D145" s="3" t="s">
        <v>28</v>
      </c>
      <c r="E145" s="2" t="s">
        <v>207</v>
      </c>
      <c r="P145" s="74"/>
      <c r="X145" s="74"/>
      <c r="AA145" s="1">
        <v>24</v>
      </c>
      <c r="AB145" s="1">
        <v>55</v>
      </c>
      <c r="AC145" s="1">
        <v>67</v>
      </c>
      <c r="AE145" s="74">
        <f t="shared" ref="AE145:AE151" si="18">SUM(AA145:AC145)</f>
        <v>146</v>
      </c>
    </row>
    <row r="146" spans="2:32" ht="17.25" x14ac:dyDescent="0.25">
      <c r="B146" s="3" t="s">
        <v>30</v>
      </c>
      <c r="C146" s="3" t="s">
        <v>29</v>
      </c>
      <c r="D146" s="3" t="s">
        <v>28</v>
      </c>
      <c r="E146" s="2" t="s">
        <v>207</v>
      </c>
      <c r="P146" s="74"/>
      <c r="X146" s="74"/>
      <c r="AA146" s="1">
        <v>23</v>
      </c>
      <c r="AB146" s="1">
        <v>54</v>
      </c>
      <c r="AC146" s="1">
        <v>70</v>
      </c>
      <c r="AE146" s="74">
        <f t="shared" si="18"/>
        <v>147</v>
      </c>
    </row>
    <row r="147" spans="2:32" ht="17.25" x14ac:dyDescent="0.25">
      <c r="B147" s="3" t="s">
        <v>30</v>
      </c>
      <c r="C147" s="3" t="s">
        <v>29</v>
      </c>
      <c r="D147" s="3" t="s">
        <v>28</v>
      </c>
      <c r="E147" s="2" t="s">
        <v>207</v>
      </c>
      <c r="P147" s="74"/>
      <c r="X147" s="74"/>
      <c r="AA147" s="1">
        <v>108</v>
      </c>
      <c r="AB147" s="1">
        <v>206</v>
      </c>
      <c r="AC147" s="1">
        <v>260</v>
      </c>
      <c r="AE147" s="74">
        <f t="shared" si="18"/>
        <v>574</v>
      </c>
    </row>
    <row r="148" spans="2:32" ht="17.25" x14ac:dyDescent="0.25">
      <c r="B148" s="3" t="s">
        <v>30</v>
      </c>
      <c r="C148" s="3" t="s">
        <v>29</v>
      </c>
      <c r="D148" s="3" t="s">
        <v>28</v>
      </c>
      <c r="E148" s="2" t="s">
        <v>207</v>
      </c>
      <c r="P148" s="74"/>
      <c r="X148" s="74"/>
      <c r="AA148" s="1">
        <v>35</v>
      </c>
      <c r="AB148" s="1">
        <v>22</v>
      </c>
      <c r="AC148" s="1">
        <v>21</v>
      </c>
      <c r="AE148" s="74">
        <f t="shared" si="18"/>
        <v>78</v>
      </c>
    </row>
    <row r="149" spans="2:32" s="37" customFormat="1" ht="17.25" x14ac:dyDescent="0.25">
      <c r="B149" s="37" t="s">
        <v>30</v>
      </c>
      <c r="C149" s="37" t="s">
        <v>6</v>
      </c>
      <c r="D149" s="37" t="s">
        <v>28</v>
      </c>
      <c r="E149" s="82" t="s">
        <v>207</v>
      </c>
      <c r="P149" s="75"/>
      <c r="X149" s="75"/>
      <c r="Y149" s="36"/>
      <c r="Z149" s="36"/>
      <c r="AA149" s="36">
        <f>MEDIAN(AA145:AA148)</f>
        <v>29.5</v>
      </c>
      <c r="AB149" s="36">
        <f>MEDIAN(AB145:AB148)</f>
        <v>54.5</v>
      </c>
      <c r="AC149" s="36">
        <f>MEDIAN(AC145:AC148)</f>
        <v>68.5</v>
      </c>
      <c r="AD149" s="36"/>
      <c r="AE149" s="75">
        <f t="shared" si="18"/>
        <v>152.5</v>
      </c>
      <c r="AF149" s="63"/>
    </row>
    <row r="150" spans="2:32" s="37" customFormat="1" ht="17.25" x14ac:dyDescent="0.25">
      <c r="B150" s="37" t="s">
        <v>30</v>
      </c>
      <c r="C150" s="37" t="s">
        <v>5</v>
      </c>
      <c r="D150" s="37" t="s">
        <v>28</v>
      </c>
      <c r="E150" s="82" t="s">
        <v>207</v>
      </c>
      <c r="P150" s="75"/>
      <c r="X150" s="75"/>
      <c r="Y150" s="36"/>
      <c r="Z150" s="36"/>
      <c r="AA150" s="36">
        <f>MIN(AA145:AA148)</f>
        <v>23</v>
      </c>
      <c r="AB150" s="36">
        <f>MIN(AB145:AB148)</f>
        <v>22</v>
      </c>
      <c r="AC150" s="36">
        <f>MIN(AC145:AC148)</f>
        <v>21</v>
      </c>
      <c r="AD150" s="36"/>
      <c r="AE150" s="75">
        <f t="shared" si="18"/>
        <v>66</v>
      </c>
      <c r="AF150" s="63"/>
    </row>
    <row r="151" spans="2:32" s="42" customFormat="1" ht="17.25" x14ac:dyDescent="0.25">
      <c r="B151" s="42" t="s">
        <v>30</v>
      </c>
      <c r="C151" s="42" t="s">
        <v>3</v>
      </c>
      <c r="D151" s="42" t="s">
        <v>28</v>
      </c>
      <c r="E151" s="83" t="s">
        <v>207</v>
      </c>
      <c r="P151" s="76"/>
      <c r="X151" s="76"/>
      <c r="Y151" s="44"/>
      <c r="Z151" s="44"/>
      <c r="AA151" s="44">
        <f>MAX(AA145:AA148)</f>
        <v>108</v>
      </c>
      <c r="AB151" s="44">
        <f>MAX(AB145:AB148)</f>
        <v>206</v>
      </c>
      <c r="AC151" s="44">
        <f>MAX(AC145:AC148)</f>
        <v>260</v>
      </c>
      <c r="AD151" s="44"/>
      <c r="AE151" s="76">
        <f t="shared" si="18"/>
        <v>574</v>
      </c>
      <c r="AF151" s="64"/>
    </row>
    <row r="152" spans="2:32" ht="17.25" x14ac:dyDescent="0.25">
      <c r="B152" s="3" t="s">
        <v>27</v>
      </c>
      <c r="C152" s="3" t="s">
        <v>26</v>
      </c>
      <c r="D152" s="3">
        <v>1991</v>
      </c>
      <c r="E152" s="2" t="s">
        <v>209</v>
      </c>
      <c r="J152" s="226">
        <v>5.87</v>
      </c>
      <c r="K152" s="226"/>
      <c r="L152" s="226"/>
      <c r="M152" s="226"/>
      <c r="N152" s="226"/>
      <c r="P152" s="74"/>
      <c r="X152" s="74"/>
      <c r="AA152" s="30"/>
      <c r="AB152" s="30"/>
      <c r="AC152" s="30"/>
      <c r="AD152" s="30"/>
      <c r="AE152" s="77"/>
    </row>
    <row r="153" spans="2:32" ht="17.25" x14ac:dyDescent="0.25">
      <c r="B153" s="3" t="s">
        <v>27</v>
      </c>
      <c r="C153" s="3" t="s">
        <v>26</v>
      </c>
      <c r="D153" s="3">
        <v>1991</v>
      </c>
      <c r="E153" s="2" t="s">
        <v>209</v>
      </c>
      <c r="J153" s="226">
        <v>3.05</v>
      </c>
      <c r="K153" s="226"/>
      <c r="L153" s="226"/>
      <c r="M153" s="226"/>
      <c r="N153" s="226"/>
      <c r="P153" s="74"/>
      <c r="X153" s="74"/>
      <c r="AA153" s="30"/>
      <c r="AB153" s="30"/>
      <c r="AC153" s="30"/>
      <c r="AD153" s="30"/>
      <c r="AE153" s="77"/>
    </row>
    <row r="154" spans="2:32" ht="17.25" x14ac:dyDescent="0.25">
      <c r="B154" s="3" t="s">
        <v>27</v>
      </c>
      <c r="C154" s="3" t="s">
        <v>26</v>
      </c>
      <c r="D154" s="3">
        <v>1991</v>
      </c>
      <c r="E154" s="2" t="s">
        <v>209</v>
      </c>
      <c r="J154" s="226">
        <v>3.59</v>
      </c>
      <c r="K154" s="226"/>
      <c r="L154" s="226"/>
      <c r="M154" s="226"/>
      <c r="N154" s="226"/>
      <c r="P154" s="74"/>
      <c r="X154" s="74"/>
      <c r="AA154" s="30"/>
      <c r="AB154" s="30"/>
      <c r="AC154" s="30"/>
      <c r="AD154" s="30"/>
      <c r="AE154" s="77"/>
    </row>
    <row r="155" spans="2:32" ht="17.25" x14ac:dyDescent="0.25">
      <c r="B155" s="3" t="s">
        <v>27</v>
      </c>
      <c r="C155" s="3" t="s">
        <v>26</v>
      </c>
      <c r="D155" s="3">
        <v>1991</v>
      </c>
      <c r="E155" s="2" t="s">
        <v>209</v>
      </c>
      <c r="J155" s="226">
        <v>3.29</v>
      </c>
      <c r="K155" s="226"/>
      <c r="L155" s="226"/>
      <c r="M155" s="226"/>
      <c r="N155" s="226"/>
      <c r="P155" s="74"/>
      <c r="X155" s="74"/>
      <c r="AA155" s="30"/>
      <c r="AB155" s="30"/>
      <c r="AC155" s="30"/>
      <c r="AD155" s="30"/>
      <c r="AE155" s="77"/>
    </row>
    <row r="156" spans="2:32" ht="17.25" x14ac:dyDescent="0.25">
      <c r="B156" s="3" t="s">
        <v>27</v>
      </c>
      <c r="C156" s="3" t="s">
        <v>26</v>
      </c>
      <c r="D156" s="3">
        <v>1991</v>
      </c>
      <c r="E156" s="2" t="s">
        <v>209</v>
      </c>
      <c r="J156" s="226">
        <v>2.57</v>
      </c>
      <c r="K156" s="226"/>
      <c r="L156" s="226"/>
      <c r="M156" s="226"/>
      <c r="N156" s="226"/>
      <c r="P156" s="74"/>
      <c r="X156" s="74"/>
      <c r="AA156" s="30"/>
      <c r="AB156" s="30"/>
      <c r="AC156" s="30"/>
      <c r="AD156" s="30"/>
      <c r="AE156" s="77"/>
    </row>
    <row r="157" spans="2:32" s="37" customFormat="1" ht="17.25" x14ac:dyDescent="0.25">
      <c r="B157" s="37" t="s">
        <v>27</v>
      </c>
      <c r="C157" s="37" t="s">
        <v>12</v>
      </c>
      <c r="D157" s="37">
        <v>1991</v>
      </c>
      <c r="E157" s="82" t="s">
        <v>209</v>
      </c>
      <c r="J157" s="221">
        <f>MEDIAN(J152:N156)</f>
        <v>3.29</v>
      </c>
      <c r="K157" s="221"/>
      <c r="L157" s="221"/>
      <c r="M157" s="221"/>
      <c r="N157" s="221"/>
      <c r="P157" s="75"/>
      <c r="X157" s="75"/>
      <c r="Y157" s="36"/>
      <c r="Z157" s="36"/>
      <c r="AA157" s="52"/>
      <c r="AB157" s="52"/>
      <c r="AC157" s="52"/>
      <c r="AD157" s="52"/>
      <c r="AE157" s="78"/>
      <c r="AF157" s="63"/>
    </row>
    <row r="158" spans="2:32" s="37" customFormat="1" ht="17.25" x14ac:dyDescent="0.25">
      <c r="B158" s="37" t="s">
        <v>27</v>
      </c>
      <c r="C158" s="37" t="s">
        <v>11</v>
      </c>
      <c r="D158" s="37">
        <v>1991</v>
      </c>
      <c r="E158" s="82" t="s">
        <v>209</v>
      </c>
      <c r="J158" s="221">
        <f>MIN(J152:N156)</f>
        <v>2.57</v>
      </c>
      <c r="K158" s="221"/>
      <c r="L158" s="221"/>
      <c r="M158" s="221"/>
      <c r="N158" s="221"/>
      <c r="P158" s="75"/>
      <c r="X158" s="75"/>
      <c r="Y158" s="36"/>
      <c r="Z158" s="36"/>
      <c r="AA158" s="52"/>
      <c r="AB158" s="52"/>
      <c r="AC158" s="52"/>
      <c r="AD158" s="52"/>
      <c r="AE158" s="78"/>
      <c r="AF158" s="63"/>
    </row>
    <row r="159" spans="2:32" s="37" customFormat="1" ht="17.25" x14ac:dyDescent="0.25">
      <c r="B159" s="37" t="s">
        <v>27</v>
      </c>
      <c r="C159" s="37" t="s">
        <v>10</v>
      </c>
      <c r="D159" s="37">
        <v>1991</v>
      </c>
      <c r="E159" s="82" t="s">
        <v>209</v>
      </c>
      <c r="J159" s="221">
        <f>MAX(J152:N156)</f>
        <v>5.87</v>
      </c>
      <c r="K159" s="221"/>
      <c r="L159" s="221"/>
      <c r="M159" s="221"/>
      <c r="N159" s="221"/>
      <c r="P159" s="75"/>
      <c r="X159" s="75"/>
      <c r="Y159" s="36"/>
      <c r="Z159" s="36"/>
      <c r="AA159" s="52"/>
      <c r="AB159" s="52"/>
      <c r="AC159" s="52"/>
      <c r="AD159" s="52"/>
      <c r="AE159" s="78"/>
      <c r="AF159" s="63"/>
    </row>
    <row r="160" spans="2:32" ht="17.25" x14ac:dyDescent="0.25">
      <c r="B160" s="3" t="s">
        <v>27</v>
      </c>
      <c r="C160" s="3" t="s">
        <v>26</v>
      </c>
      <c r="D160" s="3">
        <v>1992</v>
      </c>
      <c r="E160" s="2" t="s">
        <v>209</v>
      </c>
      <c r="J160" s="226">
        <v>1.51</v>
      </c>
      <c r="K160" s="226"/>
      <c r="L160" s="226"/>
      <c r="M160" s="226"/>
      <c r="N160" s="226"/>
      <c r="P160" s="74"/>
      <c r="X160" s="74"/>
      <c r="AA160" s="30"/>
      <c r="AB160" s="30"/>
      <c r="AC160" s="30"/>
      <c r="AD160" s="30"/>
      <c r="AE160" s="77"/>
    </row>
    <row r="161" spans="2:32" ht="17.25" x14ac:dyDescent="0.25">
      <c r="B161" s="3" t="s">
        <v>27</v>
      </c>
      <c r="C161" s="3" t="s">
        <v>26</v>
      </c>
      <c r="D161" s="3">
        <v>1992</v>
      </c>
      <c r="E161" s="2" t="s">
        <v>209</v>
      </c>
      <c r="J161" s="226">
        <v>0.73</v>
      </c>
      <c r="K161" s="226"/>
      <c r="L161" s="226"/>
      <c r="M161" s="226"/>
      <c r="N161" s="226"/>
      <c r="P161" s="74"/>
      <c r="X161" s="74"/>
      <c r="AA161" s="30"/>
      <c r="AB161" s="30"/>
      <c r="AC161" s="30"/>
      <c r="AD161" s="30"/>
      <c r="AE161" s="77"/>
    </row>
    <row r="162" spans="2:32" ht="17.25" x14ac:dyDescent="0.25">
      <c r="B162" s="3" t="s">
        <v>27</v>
      </c>
      <c r="C162" s="3" t="s">
        <v>26</v>
      </c>
      <c r="D162" s="3">
        <v>1992</v>
      </c>
      <c r="E162" s="2" t="s">
        <v>209</v>
      </c>
      <c r="J162" s="226">
        <v>0.87</v>
      </c>
      <c r="K162" s="226"/>
      <c r="L162" s="226"/>
      <c r="M162" s="226"/>
      <c r="N162" s="226"/>
      <c r="P162" s="74"/>
      <c r="X162" s="74"/>
      <c r="AA162" s="30"/>
      <c r="AB162" s="30"/>
      <c r="AC162" s="30"/>
      <c r="AD162" s="30"/>
      <c r="AE162" s="77"/>
    </row>
    <row r="163" spans="2:32" ht="17.25" x14ac:dyDescent="0.25">
      <c r="B163" s="3" t="s">
        <v>27</v>
      </c>
      <c r="C163" s="3" t="s">
        <v>26</v>
      </c>
      <c r="D163" s="3">
        <v>1992</v>
      </c>
      <c r="E163" s="2" t="s">
        <v>209</v>
      </c>
      <c r="J163" s="226">
        <v>0.94</v>
      </c>
      <c r="K163" s="226"/>
      <c r="L163" s="226"/>
      <c r="M163" s="226"/>
      <c r="N163" s="226"/>
      <c r="P163" s="74"/>
      <c r="X163" s="74"/>
      <c r="AA163" s="30"/>
      <c r="AB163" s="30"/>
      <c r="AC163" s="30"/>
      <c r="AD163" s="30"/>
      <c r="AE163" s="77"/>
    </row>
    <row r="164" spans="2:32" ht="17.25" x14ac:dyDescent="0.25">
      <c r="B164" s="3" t="s">
        <v>27</v>
      </c>
      <c r="C164" s="3" t="s">
        <v>26</v>
      </c>
      <c r="D164" s="3">
        <v>1992</v>
      </c>
      <c r="E164" s="2" t="s">
        <v>209</v>
      </c>
      <c r="J164" s="226">
        <v>0.73</v>
      </c>
      <c r="K164" s="226"/>
      <c r="L164" s="226"/>
      <c r="M164" s="226"/>
      <c r="N164" s="226"/>
      <c r="P164" s="74"/>
      <c r="X164" s="74"/>
      <c r="AA164" s="30"/>
      <c r="AB164" s="30"/>
      <c r="AC164" s="30"/>
      <c r="AD164" s="30"/>
      <c r="AE164" s="77"/>
    </row>
    <row r="165" spans="2:32" s="37" customFormat="1" ht="17.25" x14ac:dyDescent="0.25">
      <c r="B165" s="37" t="s">
        <v>27</v>
      </c>
      <c r="C165" s="37" t="s">
        <v>12</v>
      </c>
      <c r="D165" s="37">
        <v>1992</v>
      </c>
      <c r="E165" s="82" t="s">
        <v>209</v>
      </c>
      <c r="J165" s="221">
        <f>MEDIAN(J160:N164)</f>
        <v>0.87</v>
      </c>
      <c r="K165" s="221"/>
      <c r="L165" s="221"/>
      <c r="M165" s="221"/>
      <c r="N165" s="221"/>
      <c r="P165" s="75"/>
      <c r="X165" s="75"/>
      <c r="Y165" s="36"/>
      <c r="Z165" s="36"/>
      <c r="AA165" s="52"/>
      <c r="AB165" s="52"/>
      <c r="AC165" s="52"/>
      <c r="AD165" s="52"/>
      <c r="AE165" s="78"/>
      <c r="AF165" s="63"/>
    </row>
    <row r="166" spans="2:32" s="37" customFormat="1" ht="17.25" x14ac:dyDescent="0.25">
      <c r="B166" s="37" t="s">
        <v>27</v>
      </c>
      <c r="C166" s="37" t="s">
        <v>11</v>
      </c>
      <c r="D166" s="37">
        <v>1992</v>
      </c>
      <c r="E166" s="82" t="s">
        <v>209</v>
      </c>
      <c r="J166" s="221">
        <f>MIN(J160:N164)</f>
        <v>0.73</v>
      </c>
      <c r="K166" s="221"/>
      <c r="L166" s="221"/>
      <c r="M166" s="221"/>
      <c r="N166" s="221"/>
      <c r="P166" s="75"/>
      <c r="X166" s="75"/>
      <c r="Y166" s="36"/>
      <c r="Z166" s="36"/>
      <c r="AA166" s="52"/>
      <c r="AB166" s="52"/>
      <c r="AC166" s="52"/>
      <c r="AD166" s="52"/>
      <c r="AE166" s="78"/>
      <c r="AF166" s="63"/>
    </row>
    <row r="167" spans="2:32" s="37" customFormat="1" ht="17.25" x14ac:dyDescent="0.25">
      <c r="B167" s="37" t="s">
        <v>27</v>
      </c>
      <c r="C167" s="37" t="s">
        <v>10</v>
      </c>
      <c r="D167" s="37">
        <v>1992</v>
      </c>
      <c r="E167" s="82" t="s">
        <v>209</v>
      </c>
      <c r="J167" s="221">
        <f>MAX(J160:N164)</f>
        <v>1.51</v>
      </c>
      <c r="K167" s="221"/>
      <c r="L167" s="221"/>
      <c r="M167" s="221"/>
      <c r="N167" s="221"/>
      <c r="P167" s="75"/>
      <c r="X167" s="75"/>
      <c r="Y167" s="36"/>
      <c r="Z167" s="36"/>
      <c r="AA167" s="52"/>
      <c r="AB167" s="52"/>
      <c r="AC167" s="52"/>
      <c r="AD167" s="52"/>
      <c r="AE167" s="78"/>
      <c r="AF167" s="63"/>
    </row>
    <row r="168" spans="2:32" ht="17.25" x14ac:dyDescent="0.25">
      <c r="B168" s="3" t="s">
        <v>27</v>
      </c>
      <c r="C168" s="3" t="s">
        <v>26</v>
      </c>
      <c r="D168" s="3">
        <v>1993</v>
      </c>
      <c r="E168" s="2" t="s">
        <v>209</v>
      </c>
      <c r="J168" s="226">
        <v>0.56999999999999995</v>
      </c>
      <c r="K168" s="226"/>
      <c r="L168" s="226"/>
      <c r="M168" s="226"/>
      <c r="N168" s="226"/>
      <c r="P168" s="74"/>
      <c r="X168" s="74"/>
      <c r="AA168" s="30"/>
      <c r="AB168" s="30"/>
      <c r="AC168" s="30"/>
      <c r="AD168" s="30"/>
      <c r="AE168" s="77"/>
    </row>
    <row r="169" spans="2:32" ht="17.25" x14ac:dyDescent="0.25">
      <c r="B169" s="3" t="s">
        <v>27</v>
      </c>
      <c r="C169" s="3" t="s">
        <v>26</v>
      </c>
      <c r="D169" s="3">
        <v>1993</v>
      </c>
      <c r="E169" s="2" t="s">
        <v>209</v>
      </c>
      <c r="J169" s="226">
        <v>0.54</v>
      </c>
      <c r="K169" s="226"/>
      <c r="L169" s="226"/>
      <c r="M169" s="226"/>
      <c r="N169" s="226"/>
      <c r="P169" s="74"/>
      <c r="X169" s="74"/>
      <c r="AA169" s="30"/>
      <c r="AB169" s="30"/>
      <c r="AC169" s="30"/>
      <c r="AD169" s="30"/>
      <c r="AE169" s="77"/>
    </row>
    <row r="170" spans="2:32" ht="17.25" x14ac:dyDescent="0.25">
      <c r="B170" s="3" t="s">
        <v>27</v>
      </c>
      <c r="C170" s="3" t="s">
        <v>26</v>
      </c>
      <c r="D170" s="3">
        <v>1993</v>
      </c>
      <c r="E170" s="2" t="s">
        <v>209</v>
      </c>
      <c r="J170" s="226">
        <v>0.48</v>
      </c>
      <c r="K170" s="226"/>
      <c r="L170" s="226"/>
      <c r="M170" s="226"/>
      <c r="N170" s="226"/>
      <c r="P170" s="66">
        <f>J170</f>
        <v>0.48</v>
      </c>
      <c r="X170" s="74"/>
      <c r="AA170" s="30"/>
      <c r="AB170" s="30"/>
      <c r="AC170" s="30"/>
      <c r="AD170" s="30"/>
      <c r="AE170" s="77"/>
      <c r="AF170" s="56">
        <f>P170</f>
        <v>0.48</v>
      </c>
    </row>
    <row r="171" spans="2:32" ht="17.25" x14ac:dyDescent="0.25">
      <c r="B171" s="3" t="s">
        <v>27</v>
      </c>
      <c r="C171" s="3" t="s">
        <v>26</v>
      </c>
      <c r="D171" s="3">
        <v>1993</v>
      </c>
      <c r="E171" s="2" t="s">
        <v>209</v>
      </c>
      <c r="J171" s="226">
        <v>0.46</v>
      </c>
      <c r="K171" s="226"/>
      <c r="L171" s="226"/>
      <c r="M171" s="226"/>
      <c r="N171" s="226"/>
      <c r="P171" s="66">
        <f t="shared" ref="P171:P183" si="19">J171</f>
        <v>0.46</v>
      </c>
      <c r="X171" s="74"/>
      <c r="AA171" s="30"/>
      <c r="AB171" s="30"/>
      <c r="AC171" s="30"/>
      <c r="AD171" s="30"/>
      <c r="AE171" s="77"/>
      <c r="AF171" s="56">
        <f t="shared" ref="AF171:AF183" si="20">P171</f>
        <v>0.46</v>
      </c>
    </row>
    <row r="172" spans="2:32" ht="17.25" x14ac:dyDescent="0.25">
      <c r="B172" s="3" t="s">
        <v>27</v>
      </c>
      <c r="C172" s="3" t="s">
        <v>26</v>
      </c>
      <c r="D172" s="3">
        <v>1993</v>
      </c>
      <c r="E172" s="2" t="s">
        <v>209</v>
      </c>
      <c r="J172" s="226">
        <v>0.3</v>
      </c>
      <c r="K172" s="226"/>
      <c r="L172" s="226"/>
      <c r="M172" s="226"/>
      <c r="N172" s="226"/>
      <c r="P172" s="66">
        <f t="shared" si="19"/>
        <v>0.3</v>
      </c>
      <c r="X172" s="74"/>
      <c r="AA172" s="30"/>
      <c r="AB172" s="30"/>
      <c r="AC172" s="30"/>
      <c r="AD172" s="30"/>
      <c r="AE172" s="77"/>
      <c r="AF172" s="56">
        <f t="shared" si="20"/>
        <v>0.3</v>
      </c>
    </row>
    <row r="173" spans="2:32" s="37" customFormat="1" ht="17.25" x14ac:dyDescent="0.25">
      <c r="B173" s="37" t="s">
        <v>27</v>
      </c>
      <c r="C173" s="37" t="s">
        <v>12</v>
      </c>
      <c r="D173" s="37">
        <v>1993</v>
      </c>
      <c r="E173" s="82" t="s">
        <v>209</v>
      </c>
      <c r="J173" s="221">
        <f>MEDIAN(J168:N172)</f>
        <v>0.48</v>
      </c>
      <c r="K173" s="221"/>
      <c r="L173" s="221"/>
      <c r="M173" s="221"/>
      <c r="N173" s="221"/>
      <c r="P173" s="67">
        <f t="shared" si="19"/>
        <v>0.48</v>
      </c>
      <c r="X173" s="75"/>
      <c r="Y173" s="36"/>
      <c r="Z173" s="36"/>
      <c r="AA173" s="52"/>
      <c r="AB173" s="52"/>
      <c r="AC173" s="52"/>
      <c r="AD173" s="52"/>
      <c r="AE173" s="78"/>
      <c r="AF173" s="57">
        <f t="shared" si="20"/>
        <v>0.48</v>
      </c>
    </row>
    <row r="174" spans="2:32" s="37" customFormat="1" ht="17.25" x14ac:dyDescent="0.25">
      <c r="B174" s="37" t="s">
        <v>27</v>
      </c>
      <c r="C174" s="37" t="s">
        <v>11</v>
      </c>
      <c r="D174" s="37">
        <v>1993</v>
      </c>
      <c r="E174" s="82" t="s">
        <v>209</v>
      </c>
      <c r="J174" s="221">
        <f>MIN(J168:N172)</f>
        <v>0.3</v>
      </c>
      <c r="K174" s="221"/>
      <c r="L174" s="221"/>
      <c r="M174" s="221"/>
      <c r="N174" s="221"/>
      <c r="P174" s="67">
        <f t="shared" si="19"/>
        <v>0.3</v>
      </c>
      <c r="X174" s="75"/>
      <c r="Y174" s="36"/>
      <c r="Z174" s="36"/>
      <c r="AA174" s="52"/>
      <c r="AB174" s="52"/>
      <c r="AC174" s="52"/>
      <c r="AD174" s="52"/>
      <c r="AE174" s="78"/>
      <c r="AF174" s="57">
        <f t="shared" si="20"/>
        <v>0.3</v>
      </c>
    </row>
    <row r="175" spans="2:32" s="37" customFormat="1" ht="17.25" x14ac:dyDescent="0.25">
      <c r="B175" s="37" t="s">
        <v>27</v>
      </c>
      <c r="C175" s="37" t="s">
        <v>10</v>
      </c>
      <c r="D175" s="37">
        <v>1993</v>
      </c>
      <c r="E175" s="82" t="s">
        <v>209</v>
      </c>
      <c r="J175" s="221">
        <f>MAX(J168:N172)</f>
        <v>0.56999999999999995</v>
      </c>
      <c r="K175" s="221"/>
      <c r="L175" s="221"/>
      <c r="M175" s="221"/>
      <c r="N175" s="221"/>
      <c r="P175" s="67">
        <f t="shared" si="19"/>
        <v>0.56999999999999995</v>
      </c>
      <c r="X175" s="75"/>
      <c r="Y175" s="36"/>
      <c r="Z175" s="36"/>
      <c r="AA175" s="52"/>
      <c r="AB175" s="52"/>
      <c r="AC175" s="52"/>
      <c r="AD175" s="52"/>
      <c r="AE175" s="78"/>
      <c r="AF175" s="57">
        <f t="shared" si="20"/>
        <v>0.56999999999999995</v>
      </c>
    </row>
    <row r="176" spans="2:32" ht="17.25" x14ac:dyDescent="0.25">
      <c r="B176" s="3" t="s">
        <v>27</v>
      </c>
      <c r="C176" s="3" t="s">
        <v>26</v>
      </c>
      <c r="D176" s="3">
        <v>1994</v>
      </c>
      <c r="E176" s="2" t="s">
        <v>209</v>
      </c>
      <c r="J176" s="226">
        <v>0.3</v>
      </c>
      <c r="K176" s="226"/>
      <c r="L176" s="226"/>
      <c r="M176" s="226"/>
      <c r="N176" s="226"/>
      <c r="P176" s="66">
        <f t="shared" si="19"/>
        <v>0.3</v>
      </c>
      <c r="X176" s="74"/>
      <c r="AA176" s="30"/>
      <c r="AB176" s="30"/>
      <c r="AC176" s="30"/>
      <c r="AD176" s="30"/>
      <c r="AE176" s="77"/>
      <c r="AF176" s="56">
        <f t="shared" si="20"/>
        <v>0.3</v>
      </c>
    </row>
    <row r="177" spans="2:32" ht="17.25" x14ac:dyDescent="0.25">
      <c r="B177" s="3" t="s">
        <v>27</v>
      </c>
      <c r="C177" s="3" t="s">
        <v>26</v>
      </c>
      <c r="D177" s="3">
        <v>1994</v>
      </c>
      <c r="E177" s="2" t="s">
        <v>209</v>
      </c>
      <c r="J177" s="226">
        <v>0.15</v>
      </c>
      <c r="K177" s="226"/>
      <c r="L177" s="226"/>
      <c r="M177" s="226"/>
      <c r="N177" s="226"/>
      <c r="P177" s="66">
        <f t="shared" si="19"/>
        <v>0.15</v>
      </c>
      <c r="X177" s="74"/>
      <c r="AA177" s="30"/>
      <c r="AB177" s="30"/>
      <c r="AC177" s="30"/>
      <c r="AD177" s="30"/>
      <c r="AE177" s="77"/>
      <c r="AF177" s="56">
        <f t="shared" si="20"/>
        <v>0.15</v>
      </c>
    </row>
    <row r="178" spans="2:32" ht="17.25" x14ac:dyDescent="0.25">
      <c r="B178" s="3" t="s">
        <v>27</v>
      </c>
      <c r="C178" s="3" t="s">
        <v>26</v>
      </c>
      <c r="D178" s="3">
        <v>1994</v>
      </c>
      <c r="E178" s="2" t="s">
        <v>209</v>
      </c>
      <c r="J178" s="226">
        <v>0.15</v>
      </c>
      <c r="K178" s="226"/>
      <c r="L178" s="226"/>
      <c r="M178" s="226"/>
      <c r="N178" s="226"/>
      <c r="P178" s="66">
        <f t="shared" si="19"/>
        <v>0.15</v>
      </c>
      <c r="X178" s="74"/>
      <c r="AA178" s="30"/>
      <c r="AB178" s="30"/>
      <c r="AC178" s="30"/>
      <c r="AD178" s="30"/>
      <c r="AE178" s="77"/>
      <c r="AF178" s="56">
        <f t="shared" si="20"/>
        <v>0.15</v>
      </c>
    </row>
    <row r="179" spans="2:32" ht="17.25" x14ac:dyDescent="0.25">
      <c r="B179" s="3" t="s">
        <v>27</v>
      </c>
      <c r="C179" s="3" t="s">
        <v>26</v>
      </c>
      <c r="D179" s="3">
        <v>1994</v>
      </c>
      <c r="E179" s="2" t="s">
        <v>209</v>
      </c>
      <c r="J179" s="226">
        <v>0.28000000000000003</v>
      </c>
      <c r="K179" s="226"/>
      <c r="L179" s="226"/>
      <c r="M179" s="226"/>
      <c r="N179" s="226"/>
      <c r="P179" s="66">
        <f t="shared" si="19"/>
        <v>0.28000000000000003</v>
      </c>
      <c r="X179" s="74"/>
      <c r="AA179" s="30"/>
      <c r="AB179" s="30"/>
      <c r="AC179" s="30"/>
      <c r="AD179" s="30"/>
      <c r="AE179" s="77"/>
      <c r="AF179" s="56">
        <f t="shared" si="20"/>
        <v>0.28000000000000003</v>
      </c>
    </row>
    <row r="180" spans="2:32" ht="17.25" x14ac:dyDescent="0.25">
      <c r="B180" s="3" t="s">
        <v>27</v>
      </c>
      <c r="C180" s="3" t="s">
        <v>26</v>
      </c>
      <c r="D180" s="3">
        <v>1994</v>
      </c>
      <c r="E180" s="2" t="s">
        <v>209</v>
      </c>
      <c r="J180" s="226">
        <v>0.15</v>
      </c>
      <c r="K180" s="226"/>
      <c r="L180" s="226"/>
      <c r="M180" s="226"/>
      <c r="N180" s="226"/>
      <c r="P180" s="66">
        <f t="shared" si="19"/>
        <v>0.15</v>
      </c>
      <c r="X180" s="74"/>
      <c r="AA180" s="30"/>
      <c r="AB180" s="30"/>
      <c r="AC180" s="30"/>
      <c r="AD180" s="30"/>
      <c r="AE180" s="77"/>
      <c r="AF180" s="56">
        <f t="shared" si="20"/>
        <v>0.15</v>
      </c>
    </row>
    <row r="181" spans="2:32" s="37" customFormat="1" ht="17.25" x14ac:dyDescent="0.25">
      <c r="B181" s="37" t="s">
        <v>27</v>
      </c>
      <c r="C181" s="37" t="s">
        <v>12</v>
      </c>
      <c r="D181" s="37">
        <v>1994</v>
      </c>
      <c r="E181" s="82" t="s">
        <v>209</v>
      </c>
      <c r="J181" s="221">
        <f>MEDIAN(J176:N180)</f>
        <v>0.15</v>
      </c>
      <c r="K181" s="221"/>
      <c r="L181" s="221"/>
      <c r="M181" s="221"/>
      <c r="N181" s="221"/>
      <c r="P181" s="67">
        <f t="shared" si="19"/>
        <v>0.15</v>
      </c>
      <c r="X181" s="75"/>
      <c r="Y181" s="36"/>
      <c r="Z181" s="36"/>
      <c r="AA181" s="36"/>
      <c r="AB181" s="36"/>
      <c r="AC181" s="36"/>
      <c r="AD181" s="36"/>
      <c r="AE181" s="75"/>
      <c r="AF181" s="57">
        <f t="shared" si="20"/>
        <v>0.15</v>
      </c>
    </row>
    <row r="182" spans="2:32" s="37" customFormat="1" ht="17.25" x14ac:dyDescent="0.25">
      <c r="B182" s="37" t="s">
        <v>27</v>
      </c>
      <c r="C182" s="37" t="s">
        <v>11</v>
      </c>
      <c r="D182" s="37">
        <v>1994</v>
      </c>
      <c r="E182" s="82" t="s">
        <v>209</v>
      </c>
      <c r="J182" s="221">
        <f>MIN(J176:N180)</f>
        <v>0.15</v>
      </c>
      <c r="K182" s="221"/>
      <c r="L182" s="221"/>
      <c r="M182" s="221"/>
      <c r="N182" s="221"/>
      <c r="P182" s="67">
        <f t="shared" si="19"/>
        <v>0.15</v>
      </c>
      <c r="X182" s="75"/>
      <c r="Y182" s="36"/>
      <c r="Z182" s="36"/>
      <c r="AA182" s="36"/>
      <c r="AB182" s="36"/>
      <c r="AC182" s="36"/>
      <c r="AD182" s="36"/>
      <c r="AE182" s="75"/>
      <c r="AF182" s="57">
        <f t="shared" si="20"/>
        <v>0.15</v>
      </c>
    </row>
    <row r="183" spans="2:32" s="42" customFormat="1" ht="17.25" x14ac:dyDescent="0.25">
      <c r="B183" s="42" t="s">
        <v>27</v>
      </c>
      <c r="C183" s="42" t="s">
        <v>10</v>
      </c>
      <c r="D183" s="42">
        <v>1994</v>
      </c>
      <c r="E183" s="83" t="s">
        <v>209</v>
      </c>
      <c r="J183" s="220">
        <v>0.3</v>
      </c>
      <c r="K183" s="220"/>
      <c r="L183" s="220"/>
      <c r="M183" s="220"/>
      <c r="N183" s="220"/>
      <c r="P183" s="68">
        <f t="shared" si="19"/>
        <v>0.3</v>
      </c>
      <c r="X183" s="76"/>
      <c r="Y183" s="44"/>
      <c r="Z183" s="44"/>
      <c r="AA183" s="44"/>
      <c r="AB183" s="44"/>
      <c r="AC183" s="44"/>
      <c r="AD183" s="44"/>
      <c r="AE183" s="76"/>
      <c r="AF183" s="58">
        <f t="shared" si="20"/>
        <v>0.3</v>
      </c>
    </row>
    <row r="184" spans="2:32" ht="17.25" x14ac:dyDescent="0.25">
      <c r="B184" s="3" t="s">
        <v>25</v>
      </c>
      <c r="C184" s="3" t="s">
        <v>24</v>
      </c>
      <c r="D184" s="3" t="s">
        <v>23</v>
      </c>
      <c r="E184" s="2" t="s">
        <v>207</v>
      </c>
      <c r="H184" s="3">
        <v>4400</v>
      </c>
      <c r="I184" s="3">
        <v>1600</v>
      </c>
      <c r="J184" s="3">
        <v>300</v>
      </c>
      <c r="L184" s="3">
        <v>1400</v>
      </c>
      <c r="N184" s="3">
        <v>4500</v>
      </c>
      <c r="P184" s="74">
        <f t="shared" ref="P184:P189" si="21">SUM(H184:J184,L184,N184)</f>
        <v>12200</v>
      </c>
      <c r="X184" s="74"/>
      <c r="AA184" s="1">
        <v>14200</v>
      </c>
      <c r="AB184" s="1">
        <v>6800</v>
      </c>
      <c r="AC184" s="1">
        <v>460</v>
      </c>
      <c r="AD184" s="1">
        <v>620</v>
      </c>
      <c r="AE184" s="74">
        <f t="shared" ref="AE184:AE192" si="22">SUM(AA184:AD184)</f>
        <v>22080</v>
      </c>
      <c r="AF184" s="33">
        <f t="shared" ref="AF184:AF215" si="23">SUM(P184,X184,AE184)</f>
        <v>34280</v>
      </c>
    </row>
    <row r="185" spans="2:32" ht="17.25" x14ac:dyDescent="0.25">
      <c r="B185" s="3" t="s">
        <v>25</v>
      </c>
      <c r="C185" s="3" t="s">
        <v>24</v>
      </c>
      <c r="D185" s="3" t="s">
        <v>23</v>
      </c>
      <c r="E185" s="2" t="s">
        <v>207</v>
      </c>
      <c r="H185" s="3">
        <v>27000</v>
      </c>
      <c r="I185" s="3">
        <v>260</v>
      </c>
      <c r="J185" s="3">
        <v>36</v>
      </c>
      <c r="L185" s="3">
        <v>3100</v>
      </c>
      <c r="N185" s="3">
        <v>9600</v>
      </c>
      <c r="P185" s="74">
        <f t="shared" si="21"/>
        <v>39996</v>
      </c>
      <c r="X185" s="74"/>
      <c r="AA185" s="1">
        <v>25200</v>
      </c>
      <c r="AB185" s="1">
        <v>22600</v>
      </c>
      <c r="AC185" s="1">
        <v>4200</v>
      </c>
      <c r="AD185" s="1">
        <v>4400</v>
      </c>
      <c r="AE185" s="74">
        <f t="shared" si="22"/>
        <v>56400</v>
      </c>
      <c r="AF185" s="33">
        <f t="shared" si="23"/>
        <v>96396</v>
      </c>
    </row>
    <row r="186" spans="2:32" ht="17.25" x14ac:dyDescent="0.25">
      <c r="B186" s="3" t="s">
        <v>25</v>
      </c>
      <c r="C186" s="3" t="s">
        <v>24</v>
      </c>
      <c r="D186" s="3" t="s">
        <v>23</v>
      </c>
      <c r="E186" s="2" t="s">
        <v>207</v>
      </c>
      <c r="H186" s="3">
        <v>4200</v>
      </c>
      <c r="I186" s="3">
        <v>280</v>
      </c>
      <c r="J186" s="3">
        <v>77</v>
      </c>
      <c r="L186" s="3">
        <v>2600</v>
      </c>
      <c r="N186" s="3">
        <v>9900</v>
      </c>
      <c r="P186" s="74">
        <f t="shared" si="21"/>
        <v>17057</v>
      </c>
      <c r="X186" s="74"/>
      <c r="AA186" s="1">
        <v>4900</v>
      </c>
      <c r="AB186" s="1">
        <v>3200</v>
      </c>
      <c r="AC186" s="1">
        <v>830</v>
      </c>
      <c r="AD186" s="1">
        <v>2200</v>
      </c>
      <c r="AE186" s="74">
        <f t="shared" si="22"/>
        <v>11130</v>
      </c>
      <c r="AF186" s="33">
        <f t="shared" si="23"/>
        <v>28187</v>
      </c>
    </row>
    <row r="187" spans="2:32" ht="18" customHeight="1" x14ac:dyDescent="0.25">
      <c r="B187" s="3" t="s">
        <v>25</v>
      </c>
      <c r="C187" s="3" t="s">
        <v>24</v>
      </c>
      <c r="D187" s="3" t="s">
        <v>23</v>
      </c>
      <c r="E187" s="2" t="s">
        <v>207</v>
      </c>
      <c r="H187" s="3">
        <v>2400</v>
      </c>
      <c r="I187" s="3">
        <v>1200</v>
      </c>
      <c r="J187" s="3">
        <v>610</v>
      </c>
      <c r="L187" s="3">
        <v>1300</v>
      </c>
      <c r="N187" s="3">
        <v>4900</v>
      </c>
      <c r="P187" s="74">
        <f t="shared" si="21"/>
        <v>10410</v>
      </c>
      <c r="X187" s="74"/>
      <c r="AA187" s="1">
        <v>6700</v>
      </c>
      <c r="AB187" s="1">
        <v>4000</v>
      </c>
      <c r="AC187" s="1">
        <v>270</v>
      </c>
      <c r="AD187" s="1">
        <v>360</v>
      </c>
      <c r="AE187" s="74">
        <f t="shared" si="22"/>
        <v>11330</v>
      </c>
      <c r="AF187" s="33">
        <f t="shared" si="23"/>
        <v>21740</v>
      </c>
    </row>
    <row r="188" spans="2:32" ht="17.25" x14ac:dyDescent="0.25">
      <c r="B188" s="3" t="s">
        <v>25</v>
      </c>
      <c r="C188" s="3" t="s">
        <v>24</v>
      </c>
      <c r="D188" s="3" t="s">
        <v>23</v>
      </c>
      <c r="E188" s="2" t="s">
        <v>207</v>
      </c>
      <c r="H188" s="3">
        <v>13700</v>
      </c>
      <c r="I188" s="3">
        <v>1000</v>
      </c>
      <c r="J188" s="3">
        <v>1000</v>
      </c>
      <c r="L188" s="3">
        <v>4700</v>
      </c>
      <c r="N188" s="3">
        <v>18800</v>
      </c>
      <c r="P188" s="74">
        <f t="shared" si="21"/>
        <v>39200</v>
      </c>
      <c r="X188" s="74"/>
      <c r="AA188" s="1">
        <v>1800</v>
      </c>
      <c r="AB188" s="1">
        <v>8900</v>
      </c>
      <c r="AC188" s="1">
        <v>3200</v>
      </c>
      <c r="AD188" s="1">
        <v>5000</v>
      </c>
      <c r="AE188" s="74">
        <f t="shared" si="22"/>
        <v>18900</v>
      </c>
      <c r="AF188" s="33">
        <f t="shared" si="23"/>
        <v>58100</v>
      </c>
    </row>
    <row r="189" spans="2:32" ht="17.25" x14ac:dyDescent="0.25">
      <c r="B189" s="3" t="s">
        <v>25</v>
      </c>
      <c r="C189" s="3" t="s">
        <v>24</v>
      </c>
      <c r="D189" s="3" t="s">
        <v>23</v>
      </c>
      <c r="E189" s="2" t="s">
        <v>207</v>
      </c>
      <c r="H189" s="3">
        <v>3700</v>
      </c>
      <c r="I189" s="3">
        <v>810</v>
      </c>
      <c r="J189" s="3">
        <v>460</v>
      </c>
      <c r="L189" s="3">
        <v>2900</v>
      </c>
      <c r="N189" s="3">
        <v>11600</v>
      </c>
      <c r="P189" s="74">
        <f t="shared" si="21"/>
        <v>19470</v>
      </c>
      <c r="X189" s="74"/>
      <c r="AA189" s="1">
        <v>2700</v>
      </c>
      <c r="AB189" s="1">
        <v>2100</v>
      </c>
      <c r="AC189" s="1">
        <v>480</v>
      </c>
      <c r="AD189" s="1">
        <v>820</v>
      </c>
      <c r="AE189" s="74">
        <f t="shared" si="22"/>
        <v>6100</v>
      </c>
      <c r="AF189" s="33">
        <f t="shared" si="23"/>
        <v>25570</v>
      </c>
    </row>
    <row r="190" spans="2:32" s="37" customFormat="1" ht="17.25" x14ac:dyDescent="0.25">
      <c r="B190" s="37" t="s">
        <v>25</v>
      </c>
      <c r="C190" s="37" t="s">
        <v>22</v>
      </c>
      <c r="E190" s="82" t="s">
        <v>207</v>
      </c>
      <c r="H190" s="37">
        <f>MEDIAN(H184:H189)</f>
        <v>4300</v>
      </c>
      <c r="I190" s="37">
        <f>MEDIAN(I184:I189)</f>
        <v>905</v>
      </c>
      <c r="J190" s="37">
        <f>MEDIAN(J184:J189)</f>
        <v>380</v>
      </c>
      <c r="L190" s="37">
        <f>MEDIAN(L184:L189)</f>
        <v>2750</v>
      </c>
      <c r="N190" s="37">
        <f>MEDIAN(N184:N189)</f>
        <v>9750</v>
      </c>
      <c r="P190" s="75">
        <f>MEDIAN(P184:P189)</f>
        <v>18263.5</v>
      </c>
      <c r="X190" s="75"/>
      <c r="AA190" s="37">
        <f>MEDIAN(AA184:AA189)</f>
        <v>5800</v>
      </c>
      <c r="AB190" s="37">
        <f>MEDIAN(AB184:AB189)</f>
        <v>5400</v>
      </c>
      <c r="AC190" s="37">
        <f>MEDIAN(AC184:AC189)</f>
        <v>655</v>
      </c>
      <c r="AD190" s="37">
        <f>MEDIAN(AD184:AD189)</f>
        <v>1510</v>
      </c>
      <c r="AE190" s="75">
        <f t="shared" si="22"/>
        <v>13365</v>
      </c>
      <c r="AF190" s="63">
        <f t="shared" si="23"/>
        <v>31628.5</v>
      </c>
    </row>
    <row r="191" spans="2:32" s="37" customFormat="1" ht="17.25" x14ac:dyDescent="0.25">
      <c r="B191" s="37" t="s">
        <v>25</v>
      </c>
      <c r="C191" s="37" t="s">
        <v>21</v>
      </c>
      <c r="E191" s="82" t="s">
        <v>207</v>
      </c>
      <c r="H191" s="37">
        <f>MIN(H184:H189)</f>
        <v>2400</v>
      </c>
      <c r="I191" s="37">
        <f>MIN(I184:I189)</f>
        <v>260</v>
      </c>
      <c r="J191" s="37">
        <f>MIN(J184:J189)</f>
        <v>36</v>
      </c>
      <c r="L191" s="37">
        <f>MIN(L184:L189)</f>
        <v>1300</v>
      </c>
      <c r="N191" s="37">
        <f>MIN(N184:N189)</f>
        <v>4500</v>
      </c>
      <c r="P191" s="75">
        <f>MIN(P184:P189)</f>
        <v>10410</v>
      </c>
      <c r="X191" s="75"/>
      <c r="AA191" s="37">
        <f>MIN(AA184:AA189)</f>
        <v>1800</v>
      </c>
      <c r="AB191" s="37">
        <f>MIN(AB184:AB189)</f>
        <v>2100</v>
      </c>
      <c r="AC191" s="37">
        <f>MIN(AC184:AC189)</f>
        <v>270</v>
      </c>
      <c r="AD191" s="37">
        <f>MIN(AD184:AD189)</f>
        <v>360</v>
      </c>
      <c r="AE191" s="75">
        <f t="shared" si="22"/>
        <v>4530</v>
      </c>
      <c r="AF191" s="63">
        <f t="shared" si="23"/>
        <v>14940</v>
      </c>
    </row>
    <row r="192" spans="2:32" s="42" customFormat="1" ht="17.25" x14ac:dyDescent="0.25">
      <c r="B192" s="42" t="s">
        <v>25</v>
      </c>
      <c r="C192" s="42" t="s">
        <v>20</v>
      </c>
      <c r="E192" s="83" t="s">
        <v>207</v>
      </c>
      <c r="H192" s="42">
        <f>MAX(H184:H189)</f>
        <v>27000</v>
      </c>
      <c r="I192" s="42">
        <f>MAX(I184:I189)</f>
        <v>1600</v>
      </c>
      <c r="J192" s="42">
        <f>MAX(J184:J189)</f>
        <v>1000</v>
      </c>
      <c r="L192" s="42">
        <f>MAX(L184:L189)</f>
        <v>4700</v>
      </c>
      <c r="N192" s="42">
        <f>MAX(N184:N189)</f>
        <v>18800</v>
      </c>
      <c r="P192" s="76">
        <f>MAX(P184:P189)</f>
        <v>39996</v>
      </c>
      <c r="X192" s="76"/>
      <c r="AA192" s="42">
        <f>MAX(AA184:AA189)</f>
        <v>25200</v>
      </c>
      <c r="AB192" s="42">
        <f>MAX(AB184:AB189)</f>
        <v>22600</v>
      </c>
      <c r="AC192" s="42">
        <f>MAX(AC184:AC189)</f>
        <v>4200</v>
      </c>
      <c r="AD192" s="42">
        <f>MAX(AD184:AD189)</f>
        <v>5000</v>
      </c>
      <c r="AE192" s="76">
        <f t="shared" si="22"/>
        <v>57000</v>
      </c>
      <c r="AF192" s="64">
        <f t="shared" si="23"/>
        <v>96996</v>
      </c>
    </row>
    <row r="193" spans="2:32" ht="17.25" x14ac:dyDescent="0.25">
      <c r="B193" s="3" t="s">
        <v>19</v>
      </c>
      <c r="C193" s="3" t="s">
        <v>17</v>
      </c>
      <c r="D193" s="3" t="s">
        <v>18</v>
      </c>
      <c r="E193" s="2" t="s">
        <v>210</v>
      </c>
      <c r="I193" s="3">
        <v>1.4</v>
      </c>
      <c r="J193" s="3">
        <v>0.24</v>
      </c>
      <c r="L193" s="3">
        <v>4.5</v>
      </c>
      <c r="P193" s="74">
        <f>SUM(I193:J193,L193)</f>
        <v>6.14</v>
      </c>
      <c r="R193" s="3">
        <v>0.14000000000000001</v>
      </c>
      <c r="S193" s="3" t="s">
        <v>4</v>
      </c>
      <c r="T193" s="3">
        <v>1.3</v>
      </c>
      <c r="X193" s="74">
        <f>SUM(R193:T193)</f>
        <v>1.44</v>
      </c>
      <c r="Y193" s="3"/>
      <c r="Z193" s="3"/>
      <c r="AA193" s="3">
        <v>1.1000000000000001</v>
      </c>
      <c r="AB193" s="3">
        <v>0.8</v>
      </c>
      <c r="AC193" s="3"/>
      <c r="AD193" s="3"/>
      <c r="AE193" s="74">
        <f>SUM(AA193:AB193)</f>
        <v>1.9000000000000001</v>
      </c>
      <c r="AF193" s="33">
        <f t="shared" si="23"/>
        <v>9.48</v>
      </c>
    </row>
    <row r="194" spans="2:32" ht="17.25" x14ac:dyDescent="0.25">
      <c r="B194" s="3" t="s">
        <v>19</v>
      </c>
      <c r="C194" s="3" t="s">
        <v>17</v>
      </c>
      <c r="D194" s="3" t="s">
        <v>18</v>
      </c>
      <c r="E194" s="2" t="s">
        <v>210</v>
      </c>
      <c r="I194" s="3">
        <v>0.8</v>
      </c>
      <c r="J194" s="3">
        <v>0.21</v>
      </c>
      <c r="L194" s="3">
        <v>3.7</v>
      </c>
      <c r="P194" s="74">
        <f>SUM(I194:J194,L194)</f>
        <v>4.71</v>
      </c>
      <c r="R194" s="3">
        <v>0.08</v>
      </c>
      <c r="S194" s="3" t="s">
        <v>4</v>
      </c>
      <c r="T194" s="3">
        <v>0.39</v>
      </c>
      <c r="X194" s="66">
        <f>SUM(R194:T194)</f>
        <v>0.47000000000000003</v>
      </c>
      <c r="Y194" s="3"/>
      <c r="Z194" s="3"/>
      <c r="AA194" s="3">
        <v>0.65</v>
      </c>
      <c r="AB194" s="3">
        <v>0.4</v>
      </c>
      <c r="AC194" s="3"/>
      <c r="AD194" s="3"/>
      <c r="AE194" s="74">
        <f>SUM(AA194:AB194)</f>
        <v>1.05</v>
      </c>
      <c r="AF194" s="33">
        <f t="shared" si="23"/>
        <v>6.2299999999999995</v>
      </c>
    </row>
    <row r="195" spans="2:32" ht="17.25" x14ac:dyDescent="0.25">
      <c r="B195" s="3" t="s">
        <v>19</v>
      </c>
      <c r="C195" s="3" t="s">
        <v>17</v>
      </c>
      <c r="D195" s="3" t="s">
        <v>16</v>
      </c>
      <c r="E195" s="2" t="s">
        <v>210</v>
      </c>
      <c r="I195" s="3">
        <v>1.5</v>
      </c>
      <c r="J195" s="3" t="s">
        <v>4</v>
      </c>
      <c r="L195" s="3">
        <v>2.5</v>
      </c>
      <c r="P195" s="74">
        <f>SUM(I195:J195,L195)</f>
        <v>4</v>
      </c>
      <c r="R195" s="3">
        <v>0.1</v>
      </c>
      <c r="S195" s="3" t="s">
        <v>4</v>
      </c>
      <c r="T195" s="3">
        <v>1.1000000000000001</v>
      </c>
      <c r="X195" s="74">
        <f>SUM(R195:T195)</f>
        <v>1.2000000000000002</v>
      </c>
      <c r="AA195" s="1">
        <v>0.84</v>
      </c>
      <c r="AB195" s="1">
        <v>0.53</v>
      </c>
      <c r="AE195" s="74">
        <f>SUM(AA195:AB195)</f>
        <v>1.37</v>
      </c>
      <c r="AF195" s="33">
        <f t="shared" si="23"/>
        <v>6.57</v>
      </c>
    </row>
    <row r="196" spans="2:32" s="6" customFormat="1" ht="17.25" x14ac:dyDescent="0.25">
      <c r="B196" s="6" t="s">
        <v>19</v>
      </c>
      <c r="C196" s="6" t="s">
        <v>17</v>
      </c>
      <c r="D196" s="6" t="s">
        <v>16</v>
      </c>
      <c r="E196" s="23" t="s">
        <v>210</v>
      </c>
      <c r="I196" s="6">
        <v>8.6</v>
      </c>
      <c r="J196" s="6">
        <v>0.92</v>
      </c>
      <c r="L196" s="6">
        <v>4.0999999999999996</v>
      </c>
      <c r="P196" s="71">
        <f>SUM(I196:J196,L196)</f>
        <v>13.62</v>
      </c>
      <c r="R196" s="6" t="s">
        <v>4</v>
      </c>
      <c r="S196" s="6" t="s">
        <v>4</v>
      </c>
      <c r="T196" s="6">
        <v>34</v>
      </c>
      <c r="X196" s="71">
        <f>SUM(R196:T196)</f>
        <v>34</v>
      </c>
      <c r="Y196" s="5"/>
      <c r="Z196" s="5"/>
      <c r="AA196" s="5">
        <v>28</v>
      </c>
      <c r="AB196" s="5">
        <v>18</v>
      </c>
      <c r="AC196" s="5"/>
      <c r="AD196" s="5"/>
      <c r="AE196" s="71">
        <f>SUM(AA196:AB196)</f>
        <v>46</v>
      </c>
      <c r="AF196" s="65">
        <f t="shared" si="23"/>
        <v>93.62</v>
      </c>
    </row>
    <row r="197" spans="2:32" ht="17.25" x14ac:dyDescent="0.25">
      <c r="B197" s="3" t="s">
        <v>15</v>
      </c>
      <c r="C197" s="3" t="s">
        <v>14</v>
      </c>
      <c r="D197" s="3" t="s">
        <v>13</v>
      </c>
      <c r="E197" s="2" t="s">
        <v>205</v>
      </c>
      <c r="P197" s="74"/>
      <c r="X197" s="74"/>
      <c r="AB197" s="4"/>
      <c r="AC197" s="4">
        <v>2.2999999999999998</v>
      </c>
      <c r="AD197" s="4">
        <v>9.4600000000000009</v>
      </c>
      <c r="AE197" s="74">
        <f t="shared" ref="AE197:AE204" si="24">SUM(AC197:AD197)</f>
        <v>11.760000000000002</v>
      </c>
      <c r="AF197" s="33">
        <f t="shared" si="23"/>
        <v>11.760000000000002</v>
      </c>
    </row>
    <row r="198" spans="2:32" ht="17.25" x14ac:dyDescent="0.25">
      <c r="B198" s="3" t="s">
        <v>15</v>
      </c>
      <c r="C198" s="3" t="s">
        <v>14</v>
      </c>
      <c r="D198" s="3" t="s">
        <v>13</v>
      </c>
      <c r="E198" s="2" t="s">
        <v>205</v>
      </c>
      <c r="P198" s="74"/>
      <c r="X198" s="74"/>
      <c r="AB198" s="4"/>
      <c r="AC198" s="4">
        <v>1.89</v>
      </c>
      <c r="AD198" s="4">
        <v>10.84</v>
      </c>
      <c r="AE198" s="74">
        <f t="shared" si="24"/>
        <v>12.73</v>
      </c>
      <c r="AF198" s="33">
        <f t="shared" si="23"/>
        <v>12.73</v>
      </c>
    </row>
    <row r="199" spans="2:32" ht="17.25" x14ac:dyDescent="0.25">
      <c r="B199" s="3" t="s">
        <v>15</v>
      </c>
      <c r="C199" s="3" t="s">
        <v>14</v>
      </c>
      <c r="D199" s="3" t="s">
        <v>13</v>
      </c>
      <c r="E199" s="2" t="s">
        <v>205</v>
      </c>
      <c r="P199" s="74"/>
      <c r="X199" s="74"/>
      <c r="AB199" s="4"/>
      <c r="AC199" s="4">
        <v>0.74</v>
      </c>
      <c r="AD199" s="4">
        <v>4.9000000000000004</v>
      </c>
      <c r="AE199" s="74">
        <f t="shared" si="24"/>
        <v>5.6400000000000006</v>
      </c>
      <c r="AF199" s="33">
        <f t="shared" si="23"/>
        <v>5.6400000000000006</v>
      </c>
    </row>
    <row r="200" spans="2:32" ht="17.25" x14ac:dyDescent="0.25">
      <c r="B200" s="3" t="s">
        <v>15</v>
      </c>
      <c r="C200" s="3" t="s">
        <v>14</v>
      </c>
      <c r="D200" s="3" t="s">
        <v>13</v>
      </c>
      <c r="E200" s="2" t="s">
        <v>205</v>
      </c>
      <c r="P200" s="74"/>
      <c r="X200" s="74"/>
      <c r="AB200" s="4"/>
      <c r="AC200" s="4">
        <v>1.64</v>
      </c>
      <c r="AD200" s="4">
        <v>9.5399999999999991</v>
      </c>
      <c r="AE200" s="74">
        <f t="shared" si="24"/>
        <v>11.18</v>
      </c>
      <c r="AF200" s="33">
        <f t="shared" si="23"/>
        <v>11.18</v>
      </c>
    </row>
    <row r="201" spans="2:32" ht="17.25" x14ac:dyDescent="0.25">
      <c r="B201" s="3" t="s">
        <v>15</v>
      </c>
      <c r="C201" s="3" t="s">
        <v>14</v>
      </c>
      <c r="D201" s="3" t="s">
        <v>13</v>
      </c>
      <c r="E201" s="2" t="s">
        <v>205</v>
      </c>
      <c r="P201" s="74"/>
      <c r="X201" s="74"/>
      <c r="AB201" s="4"/>
      <c r="AC201" s="4">
        <v>1.0900000000000001</v>
      </c>
      <c r="AD201" s="4">
        <v>5.27</v>
      </c>
      <c r="AE201" s="74">
        <f t="shared" si="24"/>
        <v>6.3599999999999994</v>
      </c>
      <c r="AF201" s="33">
        <f t="shared" si="23"/>
        <v>6.3599999999999994</v>
      </c>
    </row>
    <row r="202" spans="2:32" s="37" customFormat="1" ht="17.25" x14ac:dyDescent="0.25">
      <c r="B202" s="37" t="s">
        <v>15</v>
      </c>
      <c r="C202" s="37" t="s">
        <v>12</v>
      </c>
      <c r="D202" s="37" t="s">
        <v>13</v>
      </c>
      <c r="E202" s="82" t="s">
        <v>205</v>
      </c>
      <c r="P202" s="75"/>
      <c r="X202" s="75"/>
      <c r="Y202" s="36"/>
      <c r="Z202" s="36"/>
      <c r="AA202" s="36"/>
      <c r="AB202" s="39"/>
      <c r="AC202" s="39">
        <f>MEDIAN(AC197:AC201)</f>
        <v>1.64</v>
      </c>
      <c r="AD202" s="39">
        <f>MEDIAN(AD197:AD201)</f>
        <v>9.4600000000000009</v>
      </c>
      <c r="AE202" s="75">
        <f t="shared" si="24"/>
        <v>11.100000000000001</v>
      </c>
      <c r="AF202" s="63">
        <f t="shared" si="23"/>
        <v>11.100000000000001</v>
      </c>
    </row>
    <row r="203" spans="2:32" s="37" customFormat="1" ht="17.25" x14ac:dyDescent="0.25">
      <c r="B203" s="37" t="s">
        <v>15</v>
      </c>
      <c r="C203" s="37" t="s">
        <v>11</v>
      </c>
      <c r="D203" s="37" t="s">
        <v>13</v>
      </c>
      <c r="E203" s="82" t="s">
        <v>205</v>
      </c>
      <c r="P203" s="75"/>
      <c r="X203" s="75"/>
      <c r="Y203" s="36"/>
      <c r="Z203" s="36"/>
      <c r="AA203" s="36"/>
      <c r="AB203" s="39"/>
      <c r="AC203" s="39">
        <f>MIN(AC197:AC201)</f>
        <v>0.74</v>
      </c>
      <c r="AD203" s="39">
        <f>MIN(AD197:AD201)</f>
        <v>4.9000000000000004</v>
      </c>
      <c r="AE203" s="75">
        <f t="shared" si="24"/>
        <v>5.6400000000000006</v>
      </c>
      <c r="AF203" s="63">
        <f t="shared" si="23"/>
        <v>5.6400000000000006</v>
      </c>
    </row>
    <row r="204" spans="2:32" s="42" customFormat="1" ht="17.25" x14ac:dyDescent="0.25">
      <c r="B204" s="42" t="s">
        <v>15</v>
      </c>
      <c r="C204" s="42" t="s">
        <v>10</v>
      </c>
      <c r="D204" s="42" t="s">
        <v>13</v>
      </c>
      <c r="E204" s="83" t="s">
        <v>205</v>
      </c>
      <c r="P204" s="76"/>
      <c r="X204" s="76"/>
      <c r="Y204" s="44"/>
      <c r="Z204" s="44"/>
      <c r="AA204" s="44"/>
      <c r="AB204" s="53"/>
      <c r="AC204" s="53">
        <f>MAX(AC197:AC201)</f>
        <v>2.2999999999999998</v>
      </c>
      <c r="AD204" s="53">
        <f>MAX(AD197:AD201)</f>
        <v>10.84</v>
      </c>
      <c r="AE204" s="76">
        <f t="shared" si="24"/>
        <v>13.14</v>
      </c>
      <c r="AF204" s="64">
        <f t="shared" si="23"/>
        <v>13.14</v>
      </c>
    </row>
    <row r="205" spans="2:32" ht="17.25" x14ac:dyDescent="0.25">
      <c r="B205" s="3" t="s">
        <v>9</v>
      </c>
      <c r="C205" s="3" t="s">
        <v>8</v>
      </c>
      <c r="D205" s="3" t="s">
        <v>7</v>
      </c>
      <c r="E205" s="2" t="s">
        <v>210</v>
      </c>
      <c r="P205" s="74"/>
      <c r="X205" s="74"/>
      <c r="AB205" s="32">
        <v>46000</v>
      </c>
      <c r="AC205" s="4"/>
      <c r="AD205" s="4"/>
      <c r="AE205" s="74">
        <f t="shared" ref="AE205:AE211" si="25">AB205</f>
        <v>46000</v>
      </c>
      <c r="AF205" s="33">
        <f t="shared" si="23"/>
        <v>46000</v>
      </c>
    </row>
    <row r="206" spans="2:32" ht="17.25" x14ac:dyDescent="0.25">
      <c r="B206" s="3" t="s">
        <v>9</v>
      </c>
      <c r="C206" s="3" t="s">
        <v>8</v>
      </c>
      <c r="D206" s="3" t="s">
        <v>7</v>
      </c>
      <c r="E206" s="2" t="s">
        <v>210</v>
      </c>
      <c r="P206" s="74"/>
      <c r="X206" s="74"/>
      <c r="AB206" s="32">
        <v>29000</v>
      </c>
      <c r="AC206" s="4"/>
      <c r="AD206" s="4"/>
      <c r="AE206" s="74">
        <f t="shared" si="25"/>
        <v>29000</v>
      </c>
      <c r="AF206" s="33">
        <f t="shared" si="23"/>
        <v>29000</v>
      </c>
    </row>
    <row r="207" spans="2:32" ht="17.25" x14ac:dyDescent="0.25">
      <c r="B207" s="3" t="s">
        <v>9</v>
      </c>
      <c r="C207" s="3" t="s">
        <v>8</v>
      </c>
      <c r="D207" s="3" t="s">
        <v>7</v>
      </c>
      <c r="E207" s="2" t="s">
        <v>210</v>
      </c>
      <c r="P207" s="74"/>
      <c r="X207" s="74"/>
      <c r="AB207" s="32">
        <v>41000</v>
      </c>
      <c r="AC207" s="4"/>
      <c r="AD207" s="4"/>
      <c r="AE207" s="74">
        <f t="shared" si="25"/>
        <v>41000</v>
      </c>
      <c r="AF207" s="33">
        <f t="shared" si="23"/>
        <v>41000</v>
      </c>
    </row>
    <row r="208" spans="2:32" ht="17.25" x14ac:dyDescent="0.25">
      <c r="B208" s="3" t="s">
        <v>9</v>
      </c>
      <c r="C208" s="3" t="s">
        <v>8</v>
      </c>
      <c r="D208" s="3" t="s">
        <v>7</v>
      </c>
      <c r="E208" s="2" t="s">
        <v>210</v>
      </c>
      <c r="P208" s="74"/>
      <c r="X208" s="74"/>
      <c r="AB208" s="32" t="s">
        <v>4</v>
      </c>
      <c r="AC208" s="4"/>
      <c r="AD208" s="4"/>
      <c r="AE208" s="74" t="str">
        <f t="shared" si="25"/>
        <v>n.d.</v>
      </c>
      <c r="AF208" s="33">
        <f t="shared" si="23"/>
        <v>0</v>
      </c>
    </row>
    <row r="209" spans="2:32" s="37" customFormat="1" ht="17.25" x14ac:dyDescent="0.25">
      <c r="B209" s="37" t="s">
        <v>9</v>
      </c>
      <c r="C209" s="37" t="s">
        <v>6</v>
      </c>
      <c r="E209" s="82" t="s">
        <v>210</v>
      </c>
      <c r="P209" s="75"/>
      <c r="X209" s="75"/>
      <c r="Y209" s="36"/>
      <c r="Z209" s="36"/>
      <c r="AA209" s="36"/>
      <c r="AB209" s="55">
        <v>35000</v>
      </c>
      <c r="AC209" s="39"/>
      <c r="AD209" s="39"/>
      <c r="AE209" s="75">
        <f t="shared" si="25"/>
        <v>35000</v>
      </c>
      <c r="AF209" s="63">
        <f t="shared" si="23"/>
        <v>35000</v>
      </c>
    </row>
    <row r="210" spans="2:32" s="37" customFormat="1" ht="17.25" x14ac:dyDescent="0.25">
      <c r="B210" s="37" t="s">
        <v>9</v>
      </c>
      <c r="C210" s="37" t="s">
        <v>5</v>
      </c>
      <c r="E210" s="82" t="s">
        <v>210</v>
      </c>
      <c r="P210" s="75"/>
      <c r="X210" s="75"/>
      <c r="Y210" s="36"/>
      <c r="Z210" s="36"/>
      <c r="AA210" s="36"/>
      <c r="AB210" s="55" t="s">
        <v>4</v>
      </c>
      <c r="AC210" s="39"/>
      <c r="AD210" s="39"/>
      <c r="AE210" s="75" t="str">
        <f t="shared" si="25"/>
        <v>n.d.</v>
      </c>
      <c r="AF210" s="63">
        <f t="shared" si="23"/>
        <v>0</v>
      </c>
    </row>
    <row r="211" spans="2:32" s="42" customFormat="1" ht="17.25" x14ac:dyDescent="0.25">
      <c r="B211" s="42" t="s">
        <v>9</v>
      </c>
      <c r="C211" s="42" t="s">
        <v>3</v>
      </c>
      <c r="E211" s="83" t="s">
        <v>210</v>
      </c>
      <c r="P211" s="76"/>
      <c r="X211" s="76"/>
      <c r="Y211" s="44"/>
      <c r="Z211" s="44"/>
      <c r="AA211" s="44"/>
      <c r="AB211" s="53">
        <f>MAX(AB205:AB208)</f>
        <v>46000</v>
      </c>
      <c r="AC211" s="53"/>
      <c r="AD211" s="53"/>
      <c r="AE211" s="76">
        <f t="shared" si="25"/>
        <v>46000</v>
      </c>
      <c r="AF211" s="64">
        <f t="shared" si="23"/>
        <v>46000</v>
      </c>
    </row>
    <row r="212" spans="2:32" ht="17.25" x14ac:dyDescent="0.25">
      <c r="B212" s="3" t="s">
        <v>2</v>
      </c>
      <c r="C212" s="3" t="s">
        <v>1</v>
      </c>
      <c r="D212" s="3" t="s">
        <v>0</v>
      </c>
      <c r="E212" s="2" t="s">
        <v>207</v>
      </c>
      <c r="P212" s="74"/>
      <c r="X212" s="74"/>
      <c r="Z212" s="31"/>
      <c r="AA212" s="1">
        <v>46.953000000000003</v>
      </c>
      <c r="AB212" s="1">
        <v>10.989000000000001</v>
      </c>
      <c r="AE212" s="74">
        <f t="shared" ref="AE212:AE218" si="26">SUM(AA212:AB212)</f>
        <v>57.942000000000007</v>
      </c>
      <c r="AF212" s="33">
        <f t="shared" si="23"/>
        <v>57.942000000000007</v>
      </c>
    </row>
    <row r="213" spans="2:32" ht="17.25" x14ac:dyDescent="0.25">
      <c r="B213" s="3" t="s">
        <v>2</v>
      </c>
      <c r="C213" s="3" t="s">
        <v>1</v>
      </c>
      <c r="D213" s="3" t="s">
        <v>0</v>
      </c>
      <c r="E213" s="2" t="s">
        <v>207</v>
      </c>
      <c r="P213" s="74"/>
      <c r="X213" s="74"/>
      <c r="Z213" s="31"/>
      <c r="AA213" s="1">
        <v>43.747999999999998</v>
      </c>
      <c r="AB213" s="1">
        <v>69.397000000000006</v>
      </c>
      <c r="AE213" s="74">
        <f t="shared" si="26"/>
        <v>113.14500000000001</v>
      </c>
      <c r="AF213" s="33">
        <f t="shared" si="23"/>
        <v>113.14500000000001</v>
      </c>
    </row>
    <row r="214" spans="2:32" ht="17.25" x14ac:dyDescent="0.25">
      <c r="B214" s="3" t="s">
        <v>2</v>
      </c>
      <c r="C214" s="3" t="s">
        <v>1</v>
      </c>
      <c r="D214" s="3" t="s">
        <v>0</v>
      </c>
      <c r="E214" s="2" t="s">
        <v>207</v>
      </c>
      <c r="P214" s="74"/>
      <c r="X214" s="74"/>
      <c r="Z214" s="31"/>
      <c r="AA214" s="1">
        <v>92.088999999999999</v>
      </c>
      <c r="AB214" s="1">
        <v>36.156999999999996</v>
      </c>
      <c r="AE214" s="74">
        <f t="shared" si="26"/>
        <v>128.24599999999998</v>
      </c>
      <c r="AF214" s="33">
        <f t="shared" si="23"/>
        <v>128.24599999999998</v>
      </c>
    </row>
    <row r="215" spans="2:32" ht="17.25" x14ac:dyDescent="0.25">
      <c r="B215" s="3" t="s">
        <v>2</v>
      </c>
      <c r="C215" s="3" t="s">
        <v>1</v>
      </c>
      <c r="D215" s="3" t="s">
        <v>0</v>
      </c>
      <c r="E215" s="2" t="s">
        <v>207</v>
      </c>
      <c r="P215" s="74"/>
      <c r="X215" s="74"/>
      <c r="Z215" s="31"/>
      <c r="AA215" s="1">
        <v>57.353999999999999</v>
      </c>
      <c r="AB215" s="1">
        <v>26.978000000000002</v>
      </c>
      <c r="AE215" s="74">
        <f t="shared" si="26"/>
        <v>84.331999999999994</v>
      </c>
      <c r="AF215" s="33">
        <f t="shared" si="23"/>
        <v>84.331999999999994</v>
      </c>
    </row>
    <row r="216" spans="2:32" s="37" customFormat="1" ht="17.25" x14ac:dyDescent="0.25">
      <c r="B216" s="37" t="s">
        <v>220</v>
      </c>
      <c r="C216" s="37" t="s">
        <v>6</v>
      </c>
      <c r="E216" s="82" t="s">
        <v>207</v>
      </c>
      <c r="P216" s="75"/>
      <c r="X216" s="75"/>
      <c r="Y216" s="36"/>
      <c r="Z216" s="36"/>
      <c r="AA216" s="55">
        <f>MEDIAN(AA212:AA215)</f>
        <v>52.153500000000001</v>
      </c>
      <c r="AB216" s="55">
        <f>MEDIAN(AB212:AB215)</f>
        <v>31.567499999999999</v>
      </c>
      <c r="AC216" s="39"/>
      <c r="AD216" s="39"/>
      <c r="AE216" s="75">
        <f t="shared" si="26"/>
        <v>83.721000000000004</v>
      </c>
      <c r="AF216" s="63">
        <f t="shared" ref="AF216:AF238" si="27">SUM(P216,X216,AE216)</f>
        <v>83.721000000000004</v>
      </c>
    </row>
    <row r="217" spans="2:32" s="37" customFormat="1" ht="17.25" x14ac:dyDescent="0.25">
      <c r="B217" s="37" t="s">
        <v>221</v>
      </c>
      <c r="C217" s="37" t="s">
        <v>5</v>
      </c>
      <c r="E217" s="82" t="s">
        <v>207</v>
      </c>
      <c r="P217" s="75"/>
      <c r="X217" s="75"/>
      <c r="Y217" s="36"/>
      <c r="Z217" s="36"/>
      <c r="AA217" s="55">
        <f>MIN(AA212:AA215)</f>
        <v>43.747999999999998</v>
      </c>
      <c r="AB217" s="55">
        <f>MIN(AB212:AB215)</f>
        <v>10.989000000000001</v>
      </c>
      <c r="AC217" s="39"/>
      <c r="AD217" s="39"/>
      <c r="AE217" s="75">
        <f t="shared" si="26"/>
        <v>54.736999999999995</v>
      </c>
      <c r="AF217" s="63">
        <f t="shared" si="27"/>
        <v>54.736999999999995</v>
      </c>
    </row>
    <row r="218" spans="2:32" s="42" customFormat="1" ht="17.25" x14ac:dyDescent="0.25">
      <c r="B218" s="42" t="s">
        <v>222</v>
      </c>
      <c r="C218" s="42" t="s">
        <v>3</v>
      </c>
      <c r="E218" s="83" t="s">
        <v>207</v>
      </c>
      <c r="P218" s="76"/>
      <c r="X218" s="76"/>
      <c r="Y218" s="44"/>
      <c r="Z218" s="44"/>
      <c r="AA218" s="53">
        <f>MAX(AA212:AA215)</f>
        <v>92.088999999999999</v>
      </c>
      <c r="AB218" s="53">
        <f>MAX(AB212:AB215)</f>
        <v>69.397000000000006</v>
      </c>
      <c r="AC218" s="53"/>
      <c r="AD218" s="53"/>
      <c r="AE218" s="76">
        <f t="shared" si="26"/>
        <v>161.48599999999999</v>
      </c>
      <c r="AF218" s="64">
        <f t="shared" si="27"/>
        <v>161.48599999999999</v>
      </c>
    </row>
    <row r="219" spans="2:32" ht="17.25" x14ac:dyDescent="0.25">
      <c r="B219" s="3" t="s">
        <v>211</v>
      </c>
      <c r="C219" s="3" t="s">
        <v>213</v>
      </c>
      <c r="D219" s="3" t="s">
        <v>217</v>
      </c>
      <c r="E219" s="2" t="s">
        <v>205</v>
      </c>
      <c r="H219" s="3" t="s">
        <v>230</v>
      </c>
      <c r="I219" s="3">
        <v>0.22</v>
      </c>
      <c r="J219" s="3">
        <v>0.53</v>
      </c>
      <c r="K219" s="3">
        <v>1.9</v>
      </c>
      <c r="L219" s="3">
        <v>14</v>
      </c>
      <c r="M219" s="3">
        <v>27</v>
      </c>
      <c r="N219" s="3">
        <v>66</v>
      </c>
      <c r="P219" s="74">
        <f t="shared" ref="P219:P238" si="28">SUM(H219:N219)</f>
        <v>109.65</v>
      </c>
      <c r="R219" s="3" t="s">
        <v>223</v>
      </c>
      <c r="S219" s="3">
        <v>1.8</v>
      </c>
      <c r="T219" s="3">
        <v>8.8000000000000007</v>
      </c>
      <c r="U219" s="3">
        <v>6.2</v>
      </c>
      <c r="V219" s="3">
        <v>1.4</v>
      </c>
      <c r="W219" s="3">
        <v>2</v>
      </c>
      <c r="X219" s="74">
        <f t="shared" ref="X219:X238" si="29">SUM(R219:W219)</f>
        <v>20.2</v>
      </c>
      <c r="AA219" s="1">
        <v>74</v>
      </c>
      <c r="AB219" s="1">
        <v>15</v>
      </c>
      <c r="AC219" s="1">
        <v>0.99</v>
      </c>
      <c r="AD219" s="1">
        <v>1.3</v>
      </c>
      <c r="AE219" s="74">
        <f t="shared" ref="AE219:AE238" si="30">SUM(AA219:AD219)</f>
        <v>91.289999999999992</v>
      </c>
      <c r="AF219" s="33">
        <f t="shared" si="27"/>
        <v>221.14</v>
      </c>
    </row>
    <row r="220" spans="2:32" ht="17.25" x14ac:dyDescent="0.25">
      <c r="B220" s="3" t="s">
        <v>211</v>
      </c>
      <c r="C220" s="3" t="s">
        <v>213</v>
      </c>
      <c r="D220" s="3" t="s">
        <v>217</v>
      </c>
      <c r="E220" s="2" t="s">
        <v>205</v>
      </c>
      <c r="H220" s="3">
        <v>1.2</v>
      </c>
      <c r="I220" s="3" t="s">
        <v>232</v>
      </c>
      <c r="J220" s="3">
        <v>0.64</v>
      </c>
      <c r="K220" s="3">
        <v>2.9</v>
      </c>
      <c r="L220" s="3">
        <v>29</v>
      </c>
      <c r="M220" s="3">
        <v>55</v>
      </c>
      <c r="N220" s="3">
        <v>130</v>
      </c>
      <c r="P220" s="74">
        <f t="shared" si="28"/>
        <v>218.74</v>
      </c>
      <c r="R220" s="3" t="s">
        <v>224</v>
      </c>
      <c r="S220" s="3">
        <v>2.7</v>
      </c>
      <c r="T220" s="3">
        <v>17</v>
      </c>
      <c r="U220" s="3">
        <v>17</v>
      </c>
      <c r="V220" s="3">
        <v>0.8</v>
      </c>
      <c r="W220" s="3">
        <v>0.76</v>
      </c>
      <c r="X220" s="74">
        <f t="shared" si="29"/>
        <v>38.26</v>
      </c>
      <c r="AA220" s="1">
        <v>4.8</v>
      </c>
      <c r="AB220" s="1">
        <v>2.5</v>
      </c>
      <c r="AC220" s="1">
        <v>2.9</v>
      </c>
      <c r="AD220" s="1">
        <v>3.8</v>
      </c>
      <c r="AE220" s="74">
        <f t="shared" si="30"/>
        <v>14</v>
      </c>
      <c r="AF220" s="33">
        <f t="shared" si="27"/>
        <v>271</v>
      </c>
    </row>
    <row r="221" spans="2:32" ht="17.25" x14ac:dyDescent="0.25">
      <c r="B221" s="3" t="s">
        <v>211</v>
      </c>
      <c r="C221" s="3" t="s">
        <v>213</v>
      </c>
      <c r="D221" s="3" t="s">
        <v>217</v>
      </c>
      <c r="E221" s="2" t="s">
        <v>205</v>
      </c>
      <c r="H221" s="3" t="s">
        <v>231</v>
      </c>
      <c r="I221" s="3" t="s">
        <v>232</v>
      </c>
      <c r="J221" s="3" t="s">
        <v>233</v>
      </c>
      <c r="K221" s="3">
        <v>0.8</v>
      </c>
      <c r="L221" s="3">
        <v>8.1999999999999993</v>
      </c>
      <c r="M221" s="3">
        <v>15</v>
      </c>
      <c r="N221" s="3">
        <v>34</v>
      </c>
      <c r="P221" s="74">
        <f t="shared" si="28"/>
        <v>58</v>
      </c>
      <c r="R221" s="3" t="s">
        <v>225</v>
      </c>
      <c r="S221" s="3">
        <v>0.42</v>
      </c>
      <c r="T221" s="3" t="s">
        <v>226</v>
      </c>
      <c r="U221" s="3">
        <v>3</v>
      </c>
      <c r="V221" s="3">
        <v>0.39</v>
      </c>
      <c r="W221" s="3" t="s">
        <v>227</v>
      </c>
      <c r="X221" s="74">
        <f t="shared" si="29"/>
        <v>3.81</v>
      </c>
      <c r="AA221" s="1" t="s">
        <v>228</v>
      </c>
      <c r="AB221" s="1" t="s">
        <v>229</v>
      </c>
      <c r="AC221" s="1">
        <v>0.55000000000000004</v>
      </c>
      <c r="AD221" s="1">
        <v>0.55000000000000004</v>
      </c>
      <c r="AE221" s="74">
        <f t="shared" si="30"/>
        <v>1.1000000000000001</v>
      </c>
      <c r="AF221" s="33">
        <f t="shared" si="27"/>
        <v>62.910000000000004</v>
      </c>
    </row>
    <row r="222" spans="2:32" ht="17.25" x14ac:dyDescent="0.25">
      <c r="B222" s="3" t="s">
        <v>211</v>
      </c>
      <c r="C222" s="3" t="s">
        <v>218</v>
      </c>
      <c r="D222" s="3" t="s">
        <v>217</v>
      </c>
      <c r="E222" s="2" t="s">
        <v>205</v>
      </c>
      <c r="H222" s="3">
        <v>69</v>
      </c>
      <c r="I222" s="3">
        <v>6</v>
      </c>
      <c r="J222" s="3">
        <v>1.6</v>
      </c>
      <c r="K222" s="3">
        <v>4.3</v>
      </c>
      <c r="L222" s="3">
        <v>60</v>
      </c>
      <c r="M222" s="3">
        <v>110</v>
      </c>
      <c r="N222" s="3">
        <v>190</v>
      </c>
      <c r="P222" s="74">
        <f t="shared" si="28"/>
        <v>440.9</v>
      </c>
      <c r="R222" s="3">
        <v>14</v>
      </c>
      <c r="S222" s="3">
        <v>4.4000000000000004</v>
      </c>
      <c r="T222" s="3">
        <v>55</v>
      </c>
      <c r="U222" s="3">
        <v>18</v>
      </c>
      <c r="V222" s="3">
        <v>11</v>
      </c>
      <c r="W222" s="3">
        <v>50</v>
      </c>
      <c r="X222" s="74">
        <f t="shared" si="29"/>
        <v>152.4</v>
      </c>
      <c r="AA222" s="1">
        <v>210</v>
      </c>
      <c r="AB222" s="1">
        <v>74</v>
      </c>
      <c r="AC222" s="1">
        <v>18</v>
      </c>
      <c r="AD222" s="1">
        <v>15</v>
      </c>
      <c r="AE222" s="74">
        <f t="shared" si="30"/>
        <v>317</v>
      </c>
      <c r="AF222" s="33">
        <f t="shared" si="27"/>
        <v>910.3</v>
      </c>
    </row>
    <row r="223" spans="2:32" ht="17.25" x14ac:dyDescent="0.25">
      <c r="B223" s="3" t="s">
        <v>211</v>
      </c>
      <c r="C223" s="3" t="s">
        <v>218</v>
      </c>
      <c r="D223" s="3" t="s">
        <v>217</v>
      </c>
      <c r="E223" s="2" t="s">
        <v>205</v>
      </c>
      <c r="H223" s="3">
        <v>7.8</v>
      </c>
      <c r="I223" s="3">
        <v>18</v>
      </c>
      <c r="J223" s="3">
        <v>5.4</v>
      </c>
      <c r="K223" s="3">
        <v>9.1999999999999993</v>
      </c>
      <c r="L223" s="3">
        <v>110</v>
      </c>
      <c r="M223" s="3">
        <v>200</v>
      </c>
      <c r="N223" s="3">
        <v>370</v>
      </c>
      <c r="P223" s="74">
        <f t="shared" si="28"/>
        <v>720.4</v>
      </c>
      <c r="R223" s="3">
        <v>110</v>
      </c>
      <c r="S223" s="3">
        <v>400</v>
      </c>
      <c r="T223" s="3">
        <v>230</v>
      </c>
      <c r="U223" s="3">
        <v>48</v>
      </c>
      <c r="V223" s="3">
        <v>7.7</v>
      </c>
      <c r="W223" s="3">
        <v>23</v>
      </c>
      <c r="X223" s="74">
        <f t="shared" si="29"/>
        <v>818.7</v>
      </c>
      <c r="AA223" s="1">
        <v>370</v>
      </c>
      <c r="AB223" s="1">
        <v>140</v>
      </c>
      <c r="AC223" s="1">
        <v>31</v>
      </c>
      <c r="AD223" s="1">
        <v>26</v>
      </c>
      <c r="AE223" s="74">
        <f t="shared" si="30"/>
        <v>567</v>
      </c>
      <c r="AF223" s="33">
        <f t="shared" si="27"/>
        <v>2106.1</v>
      </c>
    </row>
    <row r="224" spans="2:32" ht="17.25" x14ac:dyDescent="0.25">
      <c r="B224" s="3" t="s">
        <v>211</v>
      </c>
      <c r="C224" s="3" t="s">
        <v>218</v>
      </c>
      <c r="D224" s="3" t="s">
        <v>217</v>
      </c>
      <c r="E224" s="2" t="s">
        <v>205</v>
      </c>
      <c r="H224" s="3">
        <v>11</v>
      </c>
      <c r="I224" s="3">
        <v>2.2999999999999998</v>
      </c>
      <c r="J224" s="3">
        <v>1.1000000000000001</v>
      </c>
      <c r="K224" s="3">
        <v>5.2</v>
      </c>
      <c r="L224" s="3">
        <v>42</v>
      </c>
      <c r="M224" s="3">
        <v>76</v>
      </c>
      <c r="N224" s="3">
        <v>210</v>
      </c>
      <c r="P224" s="74">
        <f t="shared" si="28"/>
        <v>347.6</v>
      </c>
      <c r="R224" s="3">
        <v>3.9</v>
      </c>
      <c r="S224" s="3">
        <v>1.9</v>
      </c>
      <c r="T224" s="3">
        <v>7.3</v>
      </c>
      <c r="U224" s="3">
        <v>7.6</v>
      </c>
      <c r="V224" s="3">
        <v>2.2999999999999998</v>
      </c>
      <c r="W224" s="3">
        <v>8.1999999999999993</v>
      </c>
      <c r="X224" s="74">
        <f t="shared" si="29"/>
        <v>31.2</v>
      </c>
      <c r="AA224" s="1">
        <v>66</v>
      </c>
      <c r="AB224" s="1">
        <v>18</v>
      </c>
      <c r="AC224" s="1">
        <v>4.5999999999999996</v>
      </c>
      <c r="AD224" s="1">
        <v>8.9</v>
      </c>
      <c r="AE224" s="74">
        <f t="shared" si="30"/>
        <v>97.5</v>
      </c>
      <c r="AF224" s="33">
        <f t="shared" si="27"/>
        <v>476.3</v>
      </c>
    </row>
    <row r="225" spans="2:32" ht="17.25" x14ac:dyDescent="0.25">
      <c r="B225" s="3" t="s">
        <v>211</v>
      </c>
      <c r="C225" s="3" t="s">
        <v>214</v>
      </c>
      <c r="D225" s="3" t="s">
        <v>217</v>
      </c>
      <c r="E225" s="2" t="s">
        <v>205</v>
      </c>
      <c r="H225" s="3">
        <v>280</v>
      </c>
      <c r="I225" s="3">
        <v>2.2999999999999998</v>
      </c>
      <c r="J225" s="3">
        <v>4.3</v>
      </c>
      <c r="K225" s="3">
        <v>34</v>
      </c>
      <c r="L225" s="3">
        <v>270</v>
      </c>
      <c r="M225" s="3">
        <v>590</v>
      </c>
      <c r="N225" s="3">
        <v>1800</v>
      </c>
      <c r="P225" s="74">
        <f t="shared" si="28"/>
        <v>2980.6</v>
      </c>
      <c r="R225" s="3">
        <v>8.5</v>
      </c>
      <c r="S225" s="3">
        <v>11</v>
      </c>
      <c r="T225" s="3">
        <v>82</v>
      </c>
      <c r="U225" s="3">
        <v>160</v>
      </c>
      <c r="V225" s="3">
        <v>4</v>
      </c>
      <c r="W225" s="3">
        <v>14</v>
      </c>
      <c r="X225" s="74">
        <f t="shared" si="29"/>
        <v>279.5</v>
      </c>
      <c r="AA225" s="1">
        <v>170</v>
      </c>
      <c r="AB225" s="1">
        <v>92</v>
      </c>
      <c r="AC225" s="1">
        <v>340</v>
      </c>
      <c r="AD225" s="1">
        <v>480</v>
      </c>
      <c r="AE225" s="74">
        <f t="shared" si="30"/>
        <v>1082</v>
      </c>
      <c r="AF225" s="33">
        <f t="shared" si="27"/>
        <v>4342.1000000000004</v>
      </c>
    </row>
    <row r="226" spans="2:32" ht="17.25" x14ac:dyDescent="0.25">
      <c r="B226" s="3" t="s">
        <v>211</v>
      </c>
      <c r="C226" s="3" t="s">
        <v>214</v>
      </c>
      <c r="D226" s="3" t="s">
        <v>217</v>
      </c>
      <c r="E226" s="2" t="s">
        <v>205</v>
      </c>
      <c r="H226" s="3">
        <v>33</v>
      </c>
      <c r="I226" s="3">
        <v>0.75</v>
      </c>
      <c r="J226" s="3" t="s">
        <v>143</v>
      </c>
      <c r="K226" s="3" t="s">
        <v>234</v>
      </c>
      <c r="L226" s="3">
        <v>0.33</v>
      </c>
      <c r="M226" s="3">
        <v>0.25</v>
      </c>
      <c r="N226" s="3">
        <v>1</v>
      </c>
      <c r="P226" s="74">
        <f t="shared" si="28"/>
        <v>35.33</v>
      </c>
      <c r="R226" s="3">
        <v>2.4</v>
      </c>
      <c r="S226" s="3">
        <v>1.7</v>
      </c>
      <c r="T226" s="3">
        <v>16</v>
      </c>
      <c r="U226" s="3">
        <v>2</v>
      </c>
      <c r="V226" s="3">
        <v>1.4</v>
      </c>
      <c r="W226" s="3">
        <v>8.6999999999999993</v>
      </c>
      <c r="X226" s="74">
        <f t="shared" si="29"/>
        <v>32.200000000000003</v>
      </c>
      <c r="AA226" s="1">
        <v>370</v>
      </c>
      <c r="AB226" s="1">
        <v>130</v>
      </c>
      <c r="AC226" s="1">
        <v>3.7</v>
      </c>
      <c r="AD226" s="1">
        <v>4.5</v>
      </c>
      <c r="AE226" s="74">
        <f t="shared" si="30"/>
        <v>508.2</v>
      </c>
      <c r="AF226" s="33">
        <f t="shared" si="27"/>
        <v>575.73</v>
      </c>
    </row>
    <row r="227" spans="2:32" ht="17.25" x14ac:dyDescent="0.25">
      <c r="B227" s="3" t="s">
        <v>211</v>
      </c>
      <c r="C227" s="3" t="s">
        <v>214</v>
      </c>
      <c r="D227" s="3" t="s">
        <v>217</v>
      </c>
      <c r="E227" s="2" t="s">
        <v>205</v>
      </c>
      <c r="H227" s="3">
        <v>220</v>
      </c>
      <c r="I227" s="3">
        <v>0.51</v>
      </c>
      <c r="J227" s="3" t="s">
        <v>233</v>
      </c>
      <c r="K227" s="3">
        <v>0.23</v>
      </c>
      <c r="L227" s="3">
        <v>0.55000000000000004</v>
      </c>
      <c r="M227" s="3">
        <v>0.32</v>
      </c>
      <c r="N227" s="3">
        <v>0.36</v>
      </c>
      <c r="P227" s="74">
        <f t="shared" si="28"/>
        <v>221.97</v>
      </c>
      <c r="R227" s="3">
        <v>3.5</v>
      </c>
      <c r="S227" s="3">
        <v>1.8</v>
      </c>
      <c r="T227" s="3">
        <v>17</v>
      </c>
      <c r="U227" s="3">
        <v>3.7</v>
      </c>
      <c r="V227" s="3">
        <v>1.1000000000000001</v>
      </c>
      <c r="W227" s="3">
        <v>3</v>
      </c>
      <c r="X227" s="74">
        <f t="shared" si="29"/>
        <v>30.1</v>
      </c>
      <c r="AA227" s="1">
        <v>330</v>
      </c>
      <c r="AB227" s="1">
        <v>75</v>
      </c>
      <c r="AC227" s="1">
        <v>5.4</v>
      </c>
      <c r="AD227" s="1">
        <v>8.5</v>
      </c>
      <c r="AE227" s="74">
        <f t="shared" si="30"/>
        <v>418.9</v>
      </c>
      <c r="AF227" s="33">
        <f t="shared" si="27"/>
        <v>670.97</v>
      </c>
    </row>
    <row r="228" spans="2:32" ht="17.25" x14ac:dyDescent="0.25">
      <c r="B228" s="3" t="s">
        <v>211</v>
      </c>
      <c r="C228" s="3" t="s">
        <v>214</v>
      </c>
      <c r="D228" s="3" t="s">
        <v>217</v>
      </c>
      <c r="E228" s="2" t="s">
        <v>205</v>
      </c>
      <c r="H228" s="3">
        <v>19</v>
      </c>
      <c r="I228" s="3">
        <v>0.34</v>
      </c>
      <c r="J228" s="3">
        <v>0.68</v>
      </c>
      <c r="K228" s="3">
        <v>0.7</v>
      </c>
      <c r="L228" s="3">
        <v>10</v>
      </c>
      <c r="M228" s="3">
        <v>26</v>
      </c>
      <c r="N228" s="3">
        <v>85</v>
      </c>
      <c r="P228" s="74">
        <f t="shared" si="28"/>
        <v>141.72</v>
      </c>
      <c r="R228" s="3" t="s">
        <v>235</v>
      </c>
      <c r="S228" s="3">
        <v>2.4</v>
      </c>
      <c r="T228" s="3">
        <v>20</v>
      </c>
      <c r="U228" s="3">
        <v>6.3</v>
      </c>
      <c r="V228" s="3">
        <v>2.9</v>
      </c>
      <c r="W228" s="3">
        <v>7.6</v>
      </c>
      <c r="X228" s="74">
        <f t="shared" si="29"/>
        <v>39.199999999999996</v>
      </c>
      <c r="AA228" s="1">
        <v>7.8</v>
      </c>
      <c r="AB228" s="1">
        <v>5.7</v>
      </c>
      <c r="AC228" s="1">
        <v>2.4</v>
      </c>
      <c r="AD228" s="1">
        <v>3.2</v>
      </c>
      <c r="AE228" s="74">
        <f t="shared" si="30"/>
        <v>19.100000000000001</v>
      </c>
      <c r="AF228" s="33">
        <f t="shared" si="27"/>
        <v>200.01999999999998</v>
      </c>
    </row>
    <row r="229" spans="2:32" ht="17.25" x14ac:dyDescent="0.25">
      <c r="B229" s="3" t="s">
        <v>211</v>
      </c>
      <c r="C229" s="3" t="s">
        <v>212</v>
      </c>
      <c r="D229" s="3" t="s">
        <v>217</v>
      </c>
      <c r="E229" s="2" t="s">
        <v>205</v>
      </c>
      <c r="H229" s="3">
        <v>1.6</v>
      </c>
      <c r="I229" s="3">
        <v>0.26</v>
      </c>
      <c r="J229" s="3">
        <v>0.16</v>
      </c>
      <c r="K229" s="3">
        <v>1.8</v>
      </c>
      <c r="L229" s="3">
        <v>15</v>
      </c>
      <c r="M229" s="3">
        <v>21</v>
      </c>
      <c r="N229" s="3">
        <v>45</v>
      </c>
      <c r="P229" s="74">
        <f t="shared" si="28"/>
        <v>84.82</v>
      </c>
      <c r="R229" s="3">
        <v>0.52</v>
      </c>
      <c r="S229" s="3">
        <v>1.4</v>
      </c>
      <c r="T229" s="3">
        <v>13</v>
      </c>
      <c r="U229" s="3">
        <v>7.2</v>
      </c>
      <c r="V229" s="3">
        <v>1.3</v>
      </c>
      <c r="W229" s="3">
        <v>5.4</v>
      </c>
      <c r="X229" s="74">
        <f t="shared" si="29"/>
        <v>28.82</v>
      </c>
      <c r="AA229" s="1">
        <v>5</v>
      </c>
      <c r="AB229" s="1">
        <v>3</v>
      </c>
      <c r="AC229" s="1">
        <v>0.83</v>
      </c>
      <c r="AD229" s="1">
        <v>1.4</v>
      </c>
      <c r="AE229" s="74">
        <f t="shared" si="30"/>
        <v>10.23</v>
      </c>
      <c r="AF229" s="33">
        <f t="shared" si="27"/>
        <v>123.86999999999999</v>
      </c>
    </row>
    <row r="230" spans="2:32" ht="17.25" x14ac:dyDescent="0.25">
      <c r="B230" s="3" t="s">
        <v>211</v>
      </c>
      <c r="C230" s="3" t="s">
        <v>212</v>
      </c>
      <c r="D230" s="3" t="s">
        <v>217</v>
      </c>
      <c r="E230" s="2" t="s">
        <v>205</v>
      </c>
      <c r="H230" s="3">
        <v>3.9</v>
      </c>
      <c r="I230" s="3">
        <v>0.31</v>
      </c>
      <c r="J230" s="3">
        <v>2.2000000000000002</v>
      </c>
      <c r="K230" s="3">
        <v>11</v>
      </c>
      <c r="L230" s="3">
        <v>52</v>
      </c>
      <c r="M230" s="3">
        <v>95</v>
      </c>
      <c r="N230" s="3">
        <v>240</v>
      </c>
      <c r="P230" s="74">
        <f t="shared" si="28"/>
        <v>404.40999999999997</v>
      </c>
      <c r="R230" s="3">
        <v>0.46</v>
      </c>
      <c r="S230" s="3">
        <v>4.8</v>
      </c>
      <c r="T230" s="3">
        <v>42</v>
      </c>
      <c r="U230" s="3">
        <v>42</v>
      </c>
      <c r="V230" s="3">
        <v>4.2</v>
      </c>
      <c r="W230" s="3">
        <v>10</v>
      </c>
      <c r="X230" s="74">
        <f t="shared" si="29"/>
        <v>103.46</v>
      </c>
      <c r="AA230" s="1">
        <v>14</v>
      </c>
      <c r="AB230" s="1">
        <v>7.2</v>
      </c>
      <c r="AC230" s="1">
        <v>2.9</v>
      </c>
      <c r="AD230" s="1">
        <v>1.8</v>
      </c>
      <c r="AE230" s="74">
        <f t="shared" si="30"/>
        <v>25.9</v>
      </c>
      <c r="AF230" s="33">
        <f t="shared" si="27"/>
        <v>533.77</v>
      </c>
    </row>
    <row r="231" spans="2:32" ht="17.25" x14ac:dyDescent="0.25">
      <c r="B231" s="3" t="s">
        <v>211</v>
      </c>
      <c r="C231" s="3" t="s">
        <v>212</v>
      </c>
      <c r="D231" s="3" t="s">
        <v>217</v>
      </c>
      <c r="E231" s="2" t="s">
        <v>205</v>
      </c>
      <c r="H231" s="3">
        <v>15</v>
      </c>
      <c r="I231" s="3">
        <v>1.4</v>
      </c>
      <c r="J231" s="3">
        <v>9.1999999999999993</v>
      </c>
      <c r="K231" s="3">
        <v>51</v>
      </c>
      <c r="L231" s="3">
        <v>520</v>
      </c>
      <c r="M231" s="3">
        <v>1200</v>
      </c>
      <c r="N231" s="3">
        <v>3100</v>
      </c>
      <c r="P231" s="74">
        <f t="shared" si="28"/>
        <v>4896.6000000000004</v>
      </c>
      <c r="R231" s="3">
        <v>5.9</v>
      </c>
      <c r="S231" s="3">
        <v>13</v>
      </c>
      <c r="T231" s="3">
        <v>110</v>
      </c>
      <c r="U231" s="3">
        <v>140</v>
      </c>
      <c r="V231" s="3">
        <v>9.1</v>
      </c>
      <c r="W231" s="3">
        <v>28</v>
      </c>
      <c r="X231" s="74">
        <f t="shared" si="29"/>
        <v>306</v>
      </c>
      <c r="AA231" s="1">
        <v>320</v>
      </c>
      <c r="AB231" s="1">
        <v>200</v>
      </c>
      <c r="AC231" s="1">
        <v>64</v>
      </c>
      <c r="AD231" s="1">
        <v>39</v>
      </c>
      <c r="AE231" s="74">
        <f t="shared" si="30"/>
        <v>623</v>
      </c>
      <c r="AF231" s="33">
        <f t="shared" si="27"/>
        <v>5825.6</v>
      </c>
    </row>
    <row r="232" spans="2:32" ht="17.25" x14ac:dyDescent="0.25">
      <c r="B232" s="3" t="s">
        <v>211</v>
      </c>
      <c r="C232" s="3" t="s">
        <v>212</v>
      </c>
      <c r="D232" s="3" t="s">
        <v>217</v>
      </c>
      <c r="E232" s="2" t="s">
        <v>205</v>
      </c>
      <c r="H232" s="3" t="s">
        <v>229</v>
      </c>
      <c r="I232" s="3" t="s">
        <v>232</v>
      </c>
      <c r="J232" s="3" t="s">
        <v>224</v>
      </c>
      <c r="K232" s="3">
        <v>0.53</v>
      </c>
      <c r="L232" s="3">
        <v>8.1</v>
      </c>
      <c r="M232" s="3">
        <v>15</v>
      </c>
      <c r="N232" s="3">
        <v>39</v>
      </c>
      <c r="P232" s="74">
        <f t="shared" si="28"/>
        <v>62.629999999999995</v>
      </c>
      <c r="R232" s="3" t="s">
        <v>236</v>
      </c>
      <c r="S232" s="3">
        <v>0.88</v>
      </c>
      <c r="T232" s="3">
        <v>9.9</v>
      </c>
      <c r="U232" s="3">
        <v>6</v>
      </c>
      <c r="V232" s="3">
        <v>0.46</v>
      </c>
      <c r="W232" s="3">
        <v>1.5</v>
      </c>
      <c r="X232" s="74">
        <f t="shared" si="29"/>
        <v>18.740000000000002</v>
      </c>
      <c r="AA232" s="1" t="s">
        <v>237</v>
      </c>
      <c r="AB232" s="1" t="s">
        <v>238</v>
      </c>
      <c r="AC232" s="1">
        <v>0.97</v>
      </c>
      <c r="AD232" s="1">
        <v>1.2</v>
      </c>
      <c r="AE232" s="74">
        <f t="shared" si="30"/>
        <v>2.17</v>
      </c>
      <c r="AF232" s="33">
        <f t="shared" si="27"/>
        <v>83.54</v>
      </c>
    </row>
    <row r="233" spans="2:32" ht="17.25" x14ac:dyDescent="0.25">
      <c r="B233" s="3" t="s">
        <v>211</v>
      </c>
      <c r="C233" s="3" t="s">
        <v>215</v>
      </c>
      <c r="D233" s="3" t="s">
        <v>217</v>
      </c>
      <c r="E233" s="2" t="s">
        <v>205</v>
      </c>
      <c r="H233" s="3">
        <v>64</v>
      </c>
      <c r="I233" s="3">
        <v>9.5</v>
      </c>
      <c r="J233" s="3">
        <v>9.1</v>
      </c>
      <c r="K233" s="3">
        <v>37</v>
      </c>
      <c r="L233" s="3">
        <v>490</v>
      </c>
      <c r="M233" s="3">
        <v>1100</v>
      </c>
      <c r="N233" s="3">
        <v>2200</v>
      </c>
      <c r="P233" s="74">
        <f t="shared" si="28"/>
        <v>3909.6</v>
      </c>
      <c r="R233" s="3">
        <v>3.5</v>
      </c>
      <c r="S233" s="3">
        <v>3.5</v>
      </c>
      <c r="T233" s="3">
        <v>34</v>
      </c>
      <c r="U233" s="3">
        <v>14</v>
      </c>
      <c r="V233" s="3">
        <v>14</v>
      </c>
      <c r="W233" s="3">
        <v>100</v>
      </c>
      <c r="X233" s="74">
        <f t="shared" si="29"/>
        <v>169</v>
      </c>
      <c r="AA233" s="1">
        <v>26</v>
      </c>
      <c r="AB233" s="1">
        <v>16</v>
      </c>
      <c r="AC233" s="1">
        <v>15</v>
      </c>
      <c r="AD233" s="1">
        <v>36</v>
      </c>
      <c r="AE233" s="74">
        <f t="shared" si="30"/>
        <v>93</v>
      </c>
      <c r="AF233" s="33">
        <f t="shared" si="27"/>
        <v>4171.6000000000004</v>
      </c>
    </row>
    <row r="234" spans="2:32" ht="17.25" x14ac:dyDescent="0.25">
      <c r="B234" s="3" t="s">
        <v>211</v>
      </c>
      <c r="C234" s="3" t="s">
        <v>215</v>
      </c>
      <c r="D234" s="3" t="s">
        <v>217</v>
      </c>
      <c r="E234" s="2" t="s">
        <v>205</v>
      </c>
      <c r="H234" s="3">
        <v>69</v>
      </c>
      <c r="I234" s="3">
        <v>7.4</v>
      </c>
      <c r="J234" s="3">
        <v>7.5</v>
      </c>
      <c r="K234" s="3">
        <v>34</v>
      </c>
      <c r="L234" s="3">
        <v>430</v>
      </c>
      <c r="M234" s="3">
        <v>860</v>
      </c>
      <c r="N234" s="3">
        <v>1500</v>
      </c>
      <c r="P234" s="74">
        <f t="shared" si="28"/>
        <v>2907.9</v>
      </c>
      <c r="R234" s="3">
        <v>1.8</v>
      </c>
      <c r="S234" s="3">
        <v>2.5</v>
      </c>
      <c r="T234" s="3">
        <v>26</v>
      </c>
      <c r="U234" s="3">
        <v>13</v>
      </c>
      <c r="V234" s="3">
        <v>15</v>
      </c>
      <c r="W234" s="3">
        <v>88</v>
      </c>
      <c r="X234" s="74">
        <f t="shared" si="29"/>
        <v>146.30000000000001</v>
      </c>
      <c r="AA234" s="1">
        <v>27</v>
      </c>
      <c r="AB234" s="1">
        <v>15</v>
      </c>
      <c r="AC234" s="1">
        <v>5.0999999999999996</v>
      </c>
      <c r="AD234" s="1">
        <v>22</v>
      </c>
      <c r="AE234" s="74">
        <f t="shared" si="30"/>
        <v>69.099999999999994</v>
      </c>
      <c r="AF234" s="33">
        <f t="shared" si="27"/>
        <v>3123.3</v>
      </c>
    </row>
    <row r="235" spans="2:32" ht="17.25" x14ac:dyDescent="0.25">
      <c r="B235" s="3" t="s">
        <v>211</v>
      </c>
      <c r="C235" s="3" t="s">
        <v>215</v>
      </c>
      <c r="D235" s="3" t="s">
        <v>217</v>
      </c>
      <c r="E235" s="2" t="s">
        <v>205</v>
      </c>
      <c r="H235" s="3">
        <v>4.5</v>
      </c>
      <c r="I235" s="3">
        <v>1.5</v>
      </c>
      <c r="J235" s="3">
        <v>4</v>
      </c>
      <c r="K235" s="3">
        <v>20</v>
      </c>
      <c r="L235" s="3">
        <v>250</v>
      </c>
      <c r="M235" s="3">
        <v>540</v>
      </c>
      <c r="N235" s="3">
        <v>1200</v>
      </c>
      <c r="P235" s="74">
        <f t="shared" si="28"/>
        <v>2020</v>
      </c>
      <c r="R235" s="3" t="s">
        <v>239</v>
      </c>
      <c r="S235" s="3">
        <v>2.2999999999999998</v>
      </c>
      <c r="T235" s="3">
        <v>17</v>
      </c>
      <c r="U235" s="3">
        <v>9.1999999999999993</v>
      </c>
      <c r="V235" s="3">
        <v>2.2000000000000002</v>
      </c>
      <c r="W235" s="3">
        <v>9</v>
      </c>
      <c r="X235" s="74">
        <f t="shared" si="29"/>
        <v>39.700000000000003</v>
      </c>
      <c r="AA235" s="1">
        <v>8.8000000000000007</v>
      </c>
      <c r="AB235" s="1">
        <v>4.5</v>
      </c>
      <c r="AC235" s="1">
        <v>1.7</v>
      </c>
      <c r="AD235" s="1">
        <v>5.4</v>
      </c>
      <c r="AE235" s="74">
        <f t="shared" si="30"/>
        <v>20.399999999999999</v>
      </c>
      <c r="AF235" s="33">
        <f t="shared" si="27"/>
        <v>2080.1</v>
      </c>
    </row>
    <row r="236" spans="2:32" ht="17.25" x14ac:dyDescent="0.25">
      <c r="B236" s="3" t="s">
        <v>211</v>
      </c>
      <c r="C236" s="3" t="s">
        <v>216</v>
      </c>
      <c r="D236" s="3" t="s">
        <v>217</v>
      </c>
      <c r="E236" s="2" t="s">
        <v>205</v>
      </c>
      <c r="H236" s="3">
        <v>340</v>
      </c>
      <c r="I236" s="3">
        <v>540</v>
      </c>
      <c r="J236" s="3">
        <v>120</v>
      </c>
      <c r="K236" s="3">
        <v>290</v>
      </c>
      <c r="L236" s="3">
        <v>2300</v>
      </c>
      <c r="M236" s="3">
        <v>5600</v>
      </c>
      <c r="N236" s="3">
        <v>12000</v>
      </c>
      <c r="P236" s="74">
        <f t="shared" si="28"/>
        <v>21190</v>
      </c>
      <c r="R236" s="3">
        <v>26</v>
      </c>
      <c r="S236" s="3">
        <v>24</v>
      </c>
      <c r="T236" s="3">
        <v>450</v>
      </c>
      <c r="U236" s="3">
        <v>380</v>
      </c>
      <c r="V236" s="3">
        <v>150</v>
      </c>
      <c r="W236" s="3">
        <v>560</v>
      </c>
      <c r="X236" s="74">
        <f t="shared" si="29"/>
        <v>1590</v>
      </c>
      <c r="AA236" s="1">
        <v>1200</v>
      </c>
      <c r="AB236" s="1">
        <v>490</v>
      </c>
      <c r="AC236" s="1">
        <v>150</v>
      </c>
      <c r="AD236" s="1">
        <v>250</v>
      </c>
      <c r="AE236" s="74">
        <f t="shared" si="30"/>
        <v>2090</v>
      </c>
      <c r="AF236" s="33">
        <f t="shared" si="27"/>
        <v>24870</v>
      </c>
    </row>
    <row r="237" spans="2:32" ht="17.25" x14ac:dyDescent="0.25">
      <c r="B237" s="3" t="s">
        <v>211</v>
      </c>
      <c r="C237" s="3" t="s">
        <v>216</v>
      </c>
      <c r="D237" s="3" t="s">
        <v>217</v>
      </c>
      <c r="E237" s="2" t="s">
        <v>205</v>
      </c>
      <c r="H237" s="3">
        <v>3.1</v>
      </c>
      <c r="I237" s="3">
        <v>1</v>
      </c>
      <c r="J237" s="3">
        <v>1</v>
      </c>
      <c r="K237" s="3">
        <v>5.2</v>
      </c>
      <c r="L237" s="3">
        <v>56</v>
      </c>
      <c r="M237" s="3">
        <v>100</v>
      </c>
      <c r="N237" s="3">
        <v>210</v>
      </c>
      <c r="P237" s="74">
        <f t="shared" si="28"/>
        <v>376.3</v>
      </c>
      <c r="R237" s="3">
        <v>2.2000000000000002</v>
      </c>
      <c r="S237" s="3">
        <v>1</v>
      </c>
      <c r="T237" s="3">
        <v>9.1999999999999993</v>
      </c>
      <c r="U237" s="3">
        <v>11</v>
      </c>
      <c r="V237" s="3">
        <v>1.5</v>
      </c>
      <c r="W237" s="3">
        <v>11</v>
      </c>
      <c r="X237" s="74">
        <f t="shared" si="29"/>
        <v>35.9</v>
      </c>
      <c r="AA237" s="1">
        <v>13</v>
      </c>
      <c r="AB237" s="1">
        <v>5</v>
      </c>
      <c r="AC237" s="1">
        <v>2.2999999999999998</v>
      </c>
      <c r="AD237" s="1">
        <v>4.2</v>
      </c>
      <c r="AE237" s="74">
        <f t="shared" si="30"/>
        <v>24.5</v>
      </c>
      <c r="AF237" s="33">
        <f t="shared" si="27"/>
        <v>436.7</v>
      </c>
    </row>
    <row r="238" spans="2:32" ht="17.25" x14ac:dyDescent="0.25">
      <c r="B238" s="3" t="s">
        <v>211</v>
      </c>
      <c r="C238" s="3" t="s">
        <v>216</v>
      </c>
      <c r="D238" s="3" t="s">
        <v>217</v>
      </c>
      <c r="E238" s="2" t="s">
        <v>205</v>
      </c>
      <c r="H238" s="3" t="s">
        <v>231</v>
      </c>
      <c r="I238" s="3" t="s">
        <v>232</v>
      </c>
      <c r="J238" s="3" t="s">
        <v>233</v>
      </c>
      <c r="K238" s="3" t="s">
        <v>245</v>
      </c>
      <c r="L238" s="3">
        <v>0.94</v>
      </c>
      <c r="M238" s="3">
        <v>1.1000000000000001</v>
      </c>
      <c r="N238" s="3">
        <v>2</v>
      </c>
      <c r="P238" s="74">
        <f t="shared" si="28"/>
        <v>4.04</v>
      </c>
      <c r="R238" s="3" t="s">
        <v>240</v>
      </c>
      <c r="S238" s="3" t="s">
        <v>241</v>
      </c>
      <c r="T238" s="3" t="s">
        <v>226</v>
      </c>
      <c r="U238" s="3">
        <v>0.8</v>
      </c>
      <c r="V238" s="3">
        <v>0.4</v>
      </c>
      <c r="W238" s="3" t="s">
        <v>242</v>
      </c>
      <c r="X238" s="74">
        <f t="shared" si="29"/>
        <v>1.2000000000000002</v>
      </c>
      <c r="AA238" s="1" t="s">
        <v>243</v>
      </c>
      <c r="AB238" s="1" t="s">
        <v>229</v>
      </c>
      <c r="AC238" s="1">
        <v>0.17</v>
      </c>
      <c r="AD238" s="1" t="s">
        <v>244</v>
      </c>
      <c r="AE238" s="74">
        <f t="shared" si="30"/>
        <v>0.17</v>
      </c>
      <c r="AF238" s="33">
        <f t="shared" si="27"/>
        <v>5.41</v>
      </c>
    </row>
    <row r="239" spans="2:32" s="37" customFormat="1" ht="17.25" x14ac:dyDescent="0.25">
      <c r="B239" s="37" t="s">
        <v>211</v>
      </c>
      <c r="C239" s="37" t="s">
        <v>246</v>
      </c>
      <c r="D239" s="37" t="s">
        <v>217</v>
      </c>
      <c r="E239" s="82" t="s">
        <v>205</v>
      </c>
      <c r="H239" s="37">
        <f>MEDIAN(H219:H238)</f>
        <v>17</v>
      </c>
      <c r="I239" s="37">
        <f t="shared" ref="I239:AF239" si="31">MEDIAN(I219:I238)</f>
        <v>1.45</v>
      </c>
      <c r="J239" s="37">
        <f t="shared" si="31"/>
        <v>2.2000000000000002</v>
      </c>
      <c r="K239" s="37">
        <f t="shared" si="31"/>
        <v>5.2</v>
      </c>
      <c r="L239" s="37">
        <f t="shared" si="31"/>
        <v>47</v>
      </c>
      <c r="M239" s="37">
        <f t="shared" si="31"/>
        <v>85.5</v>
      </c>
      <c r="N239" s="37">
        <f t="shared" si="31"/>
        <v>200</v>
      </c>
      <c r="P239" s="75">
        <f t="shared" si="31"/>
        <v>361.95000000000005</v>
      </c>
      <c r="R239" s="37">
        <f t="shared" si="31"/>
        <v>3.5</v>
      </c>
      <c r="S239" s="37">
        <f t="shared" si="31"/>
        <v>2.4</v>
      </c>
      <c r="T239" s="37">
        <f t="shared" si="31"/>
        <v>18.5</v>
      </c>
      <c r="U239" s="37">
        <f t="shared" si="31"/>
        <v>10.1</v>
      </c>
      <c r="V239" s="37">
        <f t="shared" si="31"/>
        <v>2.25</v>
      </c>
      <c r="W239" s="37">
        <f t="shared" si="31"/>
        <v>9.5</v>
      </c>
      <c r="X239" s="75">
        <f t="shared" si="31"/>
        <v>38.729999999999997</v>
      </c>
      <c r="AA239" s="37">
        <f t="shared" si="31"/>
        <v>66</v>
      </c>
      <c r="AB239" s="37">
        <f t="shared" si="31"/>
        <v>16</v>
      </c>
      <c r="AC239" s="37">
        <f t="shared" si="31"/>
        <v>3.3</v>
      </c>
      <c r="AD239" s="37">
        <f t="shared" si="31"/>
        <v>5.4</v>
      </c>
      <c r="AE239" s="75">
        <f t="shared" si="31"/>
        <v>80.194999999999993</v>
      </c>
      <c r="AF239" s="61">
        <f t="shared" si="31"/>
        <v>554.75</v>
      </c>
    </row>
    <row r="240" spans="2:32" s="37" customFormat="1" ht="17.25" x14ac:dyDescent="0.25">
      <c r="B240" s="37" t="s">
        <v>211</v>
      </c>
      <c r="C240" s="37" t="s">
        <v>247</v>
      </c>
      <c r="D240" s="37" t="s">
        <v>217</v>
      </c>
      <c r="E240" s="82" t="s">
        <v>205</v>
      </c>
      <c r="H240" s="37">
        <f>MIN(H219:H238)</f>
        <v>1.2</v>
      </c>
      <c r="I240" s="37">
        <f t="shared" ref="I240:AF240" si="32">MIN(I219:I238)</f>
        <v>0.22</v>
      </c>
      <c r="J240" s="37">
        <f t="shared" si="32"/>
        <v>0.16</v>
      </c>
      <c r="K240" s="37">
        <f t="shared" si="32"/>
        <v>0.23</v>
      </c>
      <c r="L240" s="37">
        <f t="shared" si="32"/>
        <v>0.33</v>
      </c>
      <c r="M240" s="37">
        <f t="shared" si="32"/>
        <v>0.25</v>
      </c>
      <c r="N240" s="37">
        <f t="shared" si="32"/>
        <v>0.36</v>
      </c>
      <c r="P240" s="75">
        <f t="shared" si="32"/>
        <v>4.04</v>
      </c>
      <c r="R240" s="37">
        <f t="shared" si="32"/>
        <v>0.46</v>
      </c>
      <c r="S240" s="37">
        <f t="shared" si="32"/>
        <v>0.42</v>
      </c>
      <c r="T240" s="37">
        <f t="shared" si="32"/>
        <v>7.3</v>
      </c>
      <c r="U240" s="37">
        <f t="shared" si="32"/>
        <v>0.8</v>
      </c>
      <c r="V240" s="37">
        <f t="shared" si="32"/>
        <v>0.39</v>
      </c>
      <c r="W240" s="37">
        <f t="shared" si="32"/>
        <v>0.76</v>
      </c>
      <c r="X240" s="75">
        <f t="shared" si="32"/>
        <v>1.2000000000000002</v>
      </c>
      <c r="AA240" s="37">
        <f t="shared" si="32"/>
        <v>4.8</v>
      </c>
      <c r="AB240" s="37">
        <f t="shared" si="32"/>
        <v>2.5</v>
      </c>
      <c r="AC240" s="37">
        <f t="shared" si="32"/>
        <v>0.17</v>
      </c>
      <c r="AD240" s="37">
        <f t="shared" si="32"/>
        <v>0.55000000000000004</v>
      </c>
      <c r="AE240" s="75">
        <f t="shared" si="32"/>
        <v>0.17</v>
      </c>
      <c r="AF240" s="61">
        <f t="shared" si="32"/>
        <v>5.41</v>
      </c>
    </row>
    <row r="241" spans="2:32" s="37" customFormat="1" ht="17.25" x14ac:dyDescent="0.25">
      <c r="B241" s="37" t="s">
        <v>211</v>
      </c>
      <c r="C241" s="37" t="s">
        <v>248</v>
      </c>
      <c r="D241" s="37" t="s">
        <v>217</v>
      </c>
      <c r="E241" s="82" t="s">
        <v>205</v>
      </c>
      <c r="H241" s="37">
        <f>MAX(H219:H238)</f>
        <v>340</v>
      </c>
      <c r="I241" s="37">
        <f t="shared" ref="I241:AF241" si="33">MAX(I219:I238)</f>
        <v>540</v>
      </c>
      <c r="J241" s="37">
        <f t="shared" si="33"/>
        <v>120</v>
      </c>
      <c r="K241" s="37">
        <f t="shared" si="33"/>
        <v>290</v>
      </c>
      <c r="L241" s="37">
        <f t="shared" si="33"/>
        <v>2300</v>
      </c>
      <c r="M241" s="37">
        <f t="shared" si="33"/>
        <v>5600</v>
      </c>
      <c r="N241" s="37">
        <f t="shared" si="33"/>
        <v>12000</v>
      </c>
      <c r="P241" s="75">
        <f t="shared" si="33"/>
        <v>21190</v>
      </c>
      <c r="R241" s="37">
        <f t="shared" si="33"/>
        <v>110</v>
      </c>
      <c r="S241" s="37">
        <f t="shared" si="33"/>
        <v>400</v>
      </c>
      <c r="T241" s="37">
        <f t="shared" si="33"/>
        <v>450</v>
      </c>
      <c r="U241" s="37">
        <f t="shared" si="33"/>
        <v>380</v>
      </c>
      <c r="V241" s="37">
        <f t="shared" si="33"/>
        <v>150</v>
      </c>
      <c r="W241" s="37">
        <f t="shared" si="33"/>
        <v>560</v>
      </c>
      <c r="X241" s="75">
        <f t="shared" si="33"/>
        <v>1590</v>
      </c>
      <c r="AA241" s="37">
        <f t="shared" si="33"/>
        <v>1200</v>
      </c>
      <c r="AB241" s="37">
        <f t="shared" si="33"/>
        <v>490</v>
      </c>
      <c r="AC241" s="37">
        <f t="shared" si="33"/>
        <v>340</v>
      </c>
      <c r="AD241" s="37">
        <f t="shared" si="33"/>
        <v>480</v>
      </c>
      <c r="AE241" s="75">
        <f t="shared" si="33"/>
        <v>2090</v>
      </c>
      <c r="AF241" s="61">
        <f t="shared" si="33"/>
        <v>24870</v>
      </c>
    </row>
    <row r="242" spans="2:32" ht="17.25" x14ac:dyDescent="0.25">
      <c r="B242" s="3" t="s">
        <v>211</v>
      </c>
      <c r="C242" s="3" t="s">
        <v>213</v>
      </c>
      <c r="D242" s="3" t="s">
        <v>59</v>
      </c>
      <c r="E242" s="2" t="s">
        <v>205</v>
      </c>
      <c r="H242" s="3">
        <v>9100</v>
      </c>
      <c r="I242" s="3">
        <v>120</v>
      </c>
      <c r="J242" s="3">
        <v>72</v>
      </c>
      <c r="K242" s="3">
        <v>140</v>
      </c>
      <c r="L242" s="3">
        <v>1600</v>
      </c>
      <c r="M242" s="3">
        <v>2800</v>
      </c>
      <c r="N242" s="3">
        <v>8000</v>
      </c>
      <c r="P242" s="74">
        <f t="shared" ref="P242:P258" si="34">SUM(H242:N242)</f>
        <v>21832</v>
      </c>
      <c r="R242" s="3">
        <v>860</v>
      </c>
      <c r="S242" s="3">
        <v>810</v>
      </c>
      <c r="T242" s="3">
        <v>12000</v>
      </c>
      <c r="U242" s="3">
        <v>2000</v>
      </c>
      <c r="V242" s="3">
        <v>3100</v>
      </c>
      <c r="W242" s="3">
        <v>22000</v>
      </c>
      <c r="X242" s="74">
        <f t="shared" ref="X242:X258" si="35">SUM(R242:W242)</f>
        <v>40770</v>
      </c>
      <c r="AA242" s="1">
        <v>64000</v>
      </c>
      <c r="AB242" s="1">
        <v>17000</v>
      </c>
      <c r="AC242" s="1">
        <v>1700</v>
      </c>
      <c r="AD242" s="1">
        <v>3900</v>
      </c>
      <c r="AE242" s="74">
        <f t="shared" ref="AE242:AE258" si="36">SUM(AA242:AD242)</f>
        <v>86600</v>
      </c>
      <c r="AF242" s="33">
        <f t="shared" ref="AF242:AF258" si="37">SUM(P242,X242,AE242)</f>
        <v>149202</v>
      </c>
    </row>
    <row r="243" spans="2:32" ht="17.25" x14ac:dyDescent="0.25">
      <c r="B243" s="3" t="s">
        <v>211</v>
      </c>
      <c r="C243" s="3" t="s">
        <v>213</v>
      </c>
      <c r="D243" s="3" t="s">
        <v>59</v>
      </c>
      <c r="E243" s="2" t="s">
        <v>205</v>
      </c>
      <c r="H243" s="3">
        <v>12000</v>
      </c>
      <c r="I243" s="3">
        <v>74</v>
      </c>
      <c r="J243" s="3">
        <v>56</v>
      </c>
      <c r="K243" s="3">
        <v>140</v>
      </c>
      <c r="L243" s="3">
        <v>1900</v>
      </c>
      <c r="M243" s="3">
        <v>3100</v>
      </c>
      <c r="N243" s="3">
        <v>8200</v>
      </c>
      <c r="P243" s="74">
        <f t="shared" si="34"/>
        <v>25470</v>
      </c>
      <c r="R243" s="3">
        <v>40000</v>
      </c>
      <c r="S243" s="3">
        <v>7600</v>
      </c>
      <c r="T243" s="3">
        <v>14000</v>
      </c>
      <c r="U243" s="3">
        <v>4400</v>
      </c>
      <c r="V243" s="3">
        <v>2900</v>
      </c>
      <c r="W243" s="3">
        <v>25000</v>
      </c>
      <c r="X243" s="74">
        <f t="shared" si="35"/>
        <v>93900</v>
      </c>
      <c r="AA243" s="1">
        <v>83000</v>
      </c>
      <c r="AB243" s="1">
        <v>21000</v>
      </c>
      <c r="AC243" s="1">
        <v>1100</v>
      </c>
      <c r="AD243" s="1">
        <v>970</v>
      </c>
      <c r="AE243" s="74">
        <f t="shared" si="36"/>
        <v>106070</v>
      </c>
      <c r="AF243" s="33">
        <f t="shared" si="37"/>
        <v>225440</v>
      </c>
    </row>
    <row r="244" spans="2:32" ht="17.25" x14ac:dyDescent="0.25">
      <c r="B244" s="3" t="s">
        <v>211</v>
      </c>
      <c r="C244" s="3" t="s">
        <v>213</v>
      </c>
      <c r="D244" s="3" t="s">
        <v>59</v>
      </c>
      <c r="E244" s="2" t="s">
        <v>205</v>
      </c>
      <c r="H244" s="3">
        <v>2200</v>
      </c>
      <c r="I244" s="3">
        <v>67</v>
      </c>
      <c r="J244" s="3">
        <v>50</v>
      </c>
      <c r="K244" s="3">
        <v>130</v>
      </c>
      <c r="L244" s="3">
        <v>1300</v>
      </c>
      <c r="M244" s="3">
        <v>2100</v>
      </c>
      <c r="N244" s="3">
        <v>6000</v>
      </c>
      <c r="P244" s="74">
        <f t="shared" si="34"/>
        <v>11847</v>
      </c>
      <c r="R244" s="3">
        <v>160</v>
      </c>
      <c r="S244" s="3">
        <v>130</v>
      </c>
      <c r="T244" s="3">
        <v>1400</v>
      </c>
      <c r="U244" s="3">
        <v>820</v>
      </c>
      <c r="V244" s="3">
        <v>2100</v>
      </c>
      <c r="W244" s="3">
        <v>16000</v>
      </c>
      <c r="X244" s="74">
        <f t="shared" si="35"/>
        <v>20610</v>
      </c>
      <c r="AA244" s="1">
        <v>6300</v>
      </c>
      <c r="AB244" s="1">
        <v>2100</v>
      </c>
      <c r="AC244" s="1">
        <v>300</v>
      </c>
      <c r="AD244" s="1">
        <v>900</v>
      </c>
      <c r="AE244" s="74">
        <f t="shared" si="36"/>
        <v>9600</v>
      </c>
      <c r="AF244" s="33">
        <f t="shared" si="37"/>
        <v>42057</v>
      </c>
    </row>
    <row r="245" spans="2:32" ht="17.25" x14ac:dyDescent="0.25">
      <c r="B245" s="3" t="s">
        <v>211</v>
      </c>
      <c r="C245" s="3" t="s">
        <v>218</v>
      </c>
      <c r="D245" s="3" t="s">
        <v>59</v>
      </c>
      <c r="E245" s="2" t="s">
        <v>205</v>
      </c>
      <c r="H245" s="3">
        <v>15000</v>
      </c>
      <c r="I245" s="3">
        <v>1200</v>
      </c>
      <c r="J245" s="3">
        <v>190</v>
      </c>
      <c r="K245" s="3">
        <v>150</v>
      </c>
      <c r="L245" s="3">
        <v>1100</v>
      </c>
      <c r="M245" s="3">
        <v>2000</v>
      </c>
      <c r="N245" s="3">
        <v>5100</v>
      </c>
      <c r="P245" s="74">
        <f t="shared" si="34"/>
        <v>24740</v>
      </c>
      <c r="R245" s="3">
        <v>1300</v>
      </c>
      <c r="S245" s="3">
        <v>730</v>
      </c>
      <c r="T245" s="3">
        <v>18000</v>
      </c>
      <c r="U245" s="3">
        <v>2400</v>
      </c>
      <c r="V245" s="3">
        <v>5000</v>
      </c>
      <c r="W245" s="3">
        <v>30000</v>
      </c>
      <c r="X245" s="74">
        <f t="shared" si="35"/>
        <v>57430</v>
      </c>
      <c r="AA245" s="1">
        <v>31000</v>
      </c>
      <c r="AB245" s="1">
        <v>9500</v>
      </c>
      <c r="AC245" s="1">
        <v>970</v>
      </c>
      <c r="AD245" s="1">
        <v>1900</v>
      </c>
      <c r="AE245" s="74">
        <f t="shared" si="36"/>
        <v>43370</v>
      </c>
      <c r="AF245" s="33">
        <f t="shared" si="37"/>
        <v>125540</v>
      </c>
    </row>
    <row r="246" spans="2:32" ht="17.25" x14ac:dyDescent="0.25">
      <c r="B246" s="3" t="s">
        <v>211</v>
      </c>
      <c r="C246" s="3" t="s">
        <v>218</v>
      </c>
      <c r="D246" s="3" t="s">
        <v>59</v>
      </c>
      <c r="E246" s="2" t="s">
        <v>205</v>
      </c>
      <c r="H246" s="3">
        <v>16000</v>
      </c>
      <c r="I246" s="3">
        <v>660</v>
      </c>
      <c r="J246" s="3">
        <v>300</v>
      </c>
      <c r="K246" s="3">
        <v>280</v>
      </c>
      <c r="L246" s="3">
        <v>1500</v>
      </c>
      <c r="M246" s="3">
        <v>2200</v>
      </c>
      <c r="N246" s="3">
        <v>6200</v>
      </c>
      <c r="P246" s="74">
        <f t="shared" si="34"/>
        <v>27140</v>
      </c>
      <c r="R246" s="3">
        <v>1400</v>
      </c>
      <c r="S246" s="3">
        <v>1100</v>
      </c>
      <c r="T246" s="3">
        <v>21000</v>
      </c>
      <c r="U246" s="3">
        <v>3300</v>
      </c>
      <c r="V246" s="3">
        <v>5800</v>
      </c>
      <c r="W246" s="3">
        <v>30000</v>
      </c>
      <c r="X246" s="74">
        <f t="shared" si="35"/>
        <v>62600</v>
      </c>
      <c r="AA246" s="1">
        <v>44000</v>
      </c>
      <c r="AB246" s="1">
        <v>12000</v>
      </c>
      <c r="AC246" s="1">
        <v>1100</v>
      </c>
      <c r="AD246" s="1">
        <v>2200</v>
      </c>
      <c r="AE246" s="74">
        <f t="shared" si="36"/>
        <v>59300</v>
      </c>
      <c r="AF246" s="33">
        <f t="shared" si="37"/>
        <v>149040</v>
      </c>
    </row>
    <row r="247" spans="2:32" ht="17.25" x14ac:dyDescent="0.25">
      <c r="B247" s="3" t="s">
        <v>211</v>
      </c>
      <c r="C247" s="3" t="s">
        <v>218</v>
      </c>
      <c r="D247" s="3" t="s">
        <v>59</v>
      </c>
      <c r="E247" s="2" t="s">
        <v>205</v>
      </c>
      <c r="H247" s="3">
        <v>12000</v>
      </c>
      <c r="I247" s="3">
        <v>240</v>
      </c>
      <c r="J247" s="3">
        <v>93</v>
      </c>
      <c r="K247" s="3">
        <v>170</v>
      </c>
      <c r="L247" s="3">
        <v>1800</v>
      </c>
      <c r="M247" s="3">
        <v>3000</v>
      </c>
      <c r="N247" s="3">
        <v>7300</v>
      </c>
      <c r="P247" s="74">
        <f t="shared" si="34"/>
        <v>24603</v>
      </c>
      <c r="R247" s="3">
        <v>1700</v>
      </c>
      <c r="S247" s="3">
        <v>990</v>
      </c>
      <c r="T247" s="3">
        <v>16000</v>
      </c>
      <c r="U247" s="3">
        <v>2900</v>
      </c>
      <c r="V247" s="3">
        <v>6200</v>
      </c>
      <c r="W247" s="3">
        <v>32000</v>
      </c>
      <c r="X247" s="74">
        <f t="shared" si="35"/>
        <v>59790</v>
      </c>
      <c r="AA247" s="1">
        <v>59000</v>
      </c>
      <c r="AB247" s="1">
        <v>14000</v>
      </c>
      <c r="AC247" s="1">
        <v>1300</v>
      </c>
      <c r="AD247" s="1">
        <v>2300</v>
      </c>
      <c r="AE247" s="74">
        <f t="shared" si="36"/>
        <v>76600</v>
      </c>
      <c r="AF247" s="33">
        <f t="shared" si="37"/>
        <v>160993</v>
      </c>
    </row>
    <row r="248" spans="2:32" ht="17.25" x14ac:dyDescent="0.25">
      <c r="B248" s="3" t="s">
        <v>211</v>
      </c>
      <c r="C248" s="3" t="s">
        <v>214</v>
      </c>
      <c r="D248" s="3" t="s">
        <v>59</v>
      </c>
      <c r="E248" s="2" t="s">
        <v>205</v>
      </c>
      <c r="H248" s="3">
        <v>50000</v>
      </c>
      <c r="I248" s="3">
        <v>110</v>
      </c>
      <c r="J248" s="3">
        <v>210</v>
      </c>
      <c r="K248" s="3">
        <v>110</v>
      </c>
      <c r="L248" s="3">
        <v>930</v>
      </c>
      <c r="M248" s="3">
        <v>1400</v>
      </c>
      <c r="N248" s="3">
        <v>3500</v>
      </c>
      <c r="P248" s="74">
        <f t="shared" si="34"/>
        <v>56260</v>
      </c>
      <c r="R248" s="3">
        <v>140</v>
      </c>
      <c r="S248" s="3">
        <v>170</v>
      </c>
      <c r="T248" s="3">
        <v>4100</v>
      </c>
      <c r="U248" s="3">
        <v>1700</v>
      </c>
      <c r="V248" s="3">
        <v>3500</v>
      </c>
      <c r="W248" s="3">
        <v>20000</v>
      </c>
      <c r="X248" s="74">
        <f t="shared" si="35"/>
        <v>29610</v>
      </c>
      <c r="AA248" s="1">
        <v>19000</v>
      </c>
      <c r="AB248" s="1">
        <v>7400</v>
      </c>
      <c r="AC248" s="1">
        <v>450</v>
      </c>
      <c r="AD248" s="1">
        <v>1200</v>
      </c>
      <c r="AE248" s="74">
        <f t="shared" si="36"/>
        <v>28050</v>
      </c>
      <c r="AF248" s="33">
        <f t="shared" si="37"/>
        <v>113920</v>
      </c>
    </row>
    <row r="249" spans="2:32" ht="17.25" x14ac:dyDescent="0.25">
      <c r="B249" s="3" t="s">
        <v>211</v>
      </c>
      <c r="C249" s="3" t="s">
        <v>214</v>
      </c>
      <c r="D249" s="3" t="s">
        <v>59</v>
      </c>
      <c r="E249" s="2" t="s">
        <v>205</v>
      </c>
      <c r="H249" s="3">
        <v>5100</v>
      </c>
      <c r="I249" s="3">
        <v>67</v>
      </c>
      <c r="J249" s="3">
        <v>90</v>
      </c>
      <c r="K249" s="3">
        <v>69</v>
      </c>
      <c r="L249" s="3">
        <v>720</v>
      </c>
      <c r="M249" s="3">
        <v>1100</v>
      </c>
      <c r="N249" s="3">
        <v>2200</v>
      </c>
      <c r="P249" s="74">
        <f t="shared" si="34"/>
        <v>9346</v>
      </c>
      <c r="R249" s="3">
        <v>1300</v>
      </c>
      <c r="S249" s="3">
        <v>1000</v>
      </c>
      <c r="T249" s="3">
        <v>5500</v>
      </c>
      <c r="U249" s="3">
        <v>1400</v>
      </c>
      <c r="V249" s="3">
        <v>1600</v>
      </c>
      <c r="W249" s="3">
        <v>9300</v>
      </c>
      <c r="X249" s="74">
        <f t="shared" si="35"/>
        <v>20100</v>
      </c>
      <c r="AA249" s="1">
        <v>20000</v>
      </c>
      <c r="AB249" s="1">
        <v>6300</v>
      </c>
      <c r="AC249" s="1">
        <v>2000</v>
      </c>
      <c r="AD249" s="1">
        <v>3200</v>
      </c>
      <c r="AE249" s="74">
        <f t="shared" si="36"/>
        <v>31500</v>
      </c>
      <c r="AF249" s="33">
        <f t="shared" si="37"/>
        <v>60946</v>
      </c>
    </row>
    <row r="250" spans="2:32" ht="17.25" x14ac:dyDescent="0.25">
      <c r="B250" s="3" t="s">
        <v>211</v>
      </c>
      <c r="C250" s="3" t="s">
        <v>219</v>
      </c>
      <c r="D250" s="3" t="s">
        <v>59</v>
      </c>
      <c r="E250" s="2" t="s">
        <v>205</v>
      </c>
      <c r="H250" s="3">
        <v>25000</v>
      </c>
      <c r="I250" s="3">
        <v>87</v>
      </c>
      <c r="J250" s="3">
        <v>20</v>
      </c>
      <c r="K250" s="3">
        <v>36</v>
      </c>
      <c r="L250" s="3">
        <v>270</v>
      </c>
      <c r="M250" s="3">
        <v>480</v>
      </c>
      <c r="N250" s="3">
        <v>1900</v>
      </c>
      <c r="P250" s="74">
        <f t="shared" si="34"/>
        <v>27793</v>
      </c>
      <c r="R250" s="3">
        <v>160</v>
      </c>
      <c r="S250" s="3">
        <v>160</v>
      </c>
      <c r="T250" s="3">
        <v>3300</v>
      </c>
      <c r="U250" s="3">
        <v>920</v>
      </c>
      <c r="V250" s="3">
        <v>1700</v>
      </c>
      <c r="W250" s="3">
        <v>8700</v>
      </c>
      <c r="X250" s="74">
        <f t="shared" si="35"/>
        <v>14940</v>
      </c>
      <c r="AA250" s="1">
        <v>3200</v>
      </c>
      <c r="AB250" s="1">
        <v>1500</v>
      </c>
      <c r="AC250" s="1">
        <v>110</v>
      </c>
      <c r="AD250" s="1">
        <v>2100</v>
      </c>
      <c r="AE250" s="74">
        <f t="shared" si="36"/>
        <v>6910</v>
      </c>
      <c r="AF250" s="33">
        <f t="shared" si="37"/>
        <v>49643</v>
      </c>
    </row>
    <row r="251" spans="2:32" ht="17.25" x14ac:dyDescent="0.25">
      <c r="B251" s="3" t="s">
        <v>211</v>
      </c>
      <c r="C251" s="3" t="s">
        <v>219</v>
      </c>
      <c r="D251" s="3" t="s">
        <v>59</v>
      </c>
      <c r="E251" s="2" t="s">
        <v>205</v>
      </c>
      <c r="H251" s="3">
        <v>22000</v>
      </c>
      <c r="I251" s="3">
        <v>170</v>
      </c>
      <c r="J251" s="3">
        <v>44</v>
      </c>
      <c r="K251" s="3">
        <v>80</v>
      </c>
      <c r="L251" s="3">
        <v>670</v>
      </c>
      <c r="M251" s="3">
        <v>1200</v>
      </c>
      <c r="N251" s="3">
        <v>3500</v>
      </c>
      <c r="P251" s="74">
        <f t="shared" si="34"/>
        <v>27664</v>
      </c>
      <c r="R251" s="3">
        <v>360</v>
      </c>
      <c r="S251" s="3">
        <v>550</v>
      </c>
      <c r="T251" s="3">
        <v>8100</v>
      </c>
      <c r="U251" s="3">
        <v>1900</v>
      </c>
      <c r="V251" s="3">
        <v>2200</v>
      </c>
      <c r="W251" s="3">
        <v>12000</v>
      </c>
      <c r="X251" s="74">
        <f t="shared" si="35"/>
        <v>25110</v>
      </c>
      <c r="AA251" s="1">
        <v>17000</v>
      </c>
      <c r="AB251" s="1">
        <v>7400</v>
      </c>
      <c r="AC251" s="1">
        <v>360</v>
      </c>
      <c r="AD251" s="1">
        <v>2200</v>
      </c>
      <c r="AE251" s="74">
        <f t="shared" si="36"/>
        <v>26960</v>
      </c>
      <c r="AF251" s="33">
        <f t="shared" si="37"/>
        <v>79734</v>
      </c>
    </row>
    <row r="252" spans="2:32" ht="17.25" x14ac:dyDescent="0.25">
      <c r="B252" s="3" t="s">
        <v>211</v>
      </c>
      <c r="C252" s="3" t="s">
        <v>219</v>
      </c>
      <c r="D252" s="3" t="s">
        <v>59</v>
      </c>
      <c r="E252" s="2" t="s">
        <v>205</v>
      </c>
      <c r="H252" s="3">
        <v>19000</v>
      </c>
      <c r="I252" s="3">
        <v>290</v>
      </c>
      <c r="J252" s="3">
        <v>73</v>
      </c>
      <c r="K252" s="3">
        <v>97</v>
      </c>
      <c r="L252" s="3">
        <v>580</v>
      </c>
      <c r="M252" s="3">
        <v>1000</v>
      </c>
      <c r="N252" s="3">
        <v>3400</v>
      </c>
      <c r="P252" s="74">
        <f t="shared" si="34"/>
        <v>24440</v>
      </c>
      <c r="R252" s="3">
        <v>380</v>
      </c>
      <c r="S252" s="3">
        <v>390</v>
      </c>
      <c r="T252" s="3">
        <v>9900</v>
      </c>
      <c r="U252" s="3">
        <v>2300</v>
      </c>
      <c r="V252" s="3">
        <v>2900</v>
      </c>
      <c r="W252" s="3">
        <v>15000</v>
      </c>
      <c r="X252" s="74">
        <f t="shared" si="35"/>
        <v>30870</v>
      </c>
      <c r="AA252" s="1">
        <v>23000</v>
      </c>
      <c r="AB252" s="1">
        <v>9000</v>
      </c>
      <c r="AC252" s="1">
        <v>740</v>
      </c>
      <c r="AD252" s="1">
        <v>3700</v>
      </c>
      <c r="AE252" s="74">
        <f t="shared" si="36"/>
        <v>36440</v>
      </c>
      <c r="AF252" s="33">
        <f t="shared" si="37"/>
        <v>91750</v>
      </c>
    </row>
    <row r="253" spans="2:32" ht="17.25" x14ac:dyDescent="0.25">
      <c r="B253" s="3" t="s">
        <v>211</v>
      </c>
      <c r="C253" s="3" t="s">
        <v>215</v>
      </c>
      <c r="D253" s="3" t="s">
        <v>59</v>
      </c>
      <c r="E253" s="2" t="s">
        <v>205</v>
      </c>
      <c r="H253" s="3">
        <v>11000</v>
      </c>
      <c r="I253" s="3">
        <v>550</v>
      </c>
      <c r="J253" s="3">
        <v>100</v>
      </c>
      <c r="K253" s="3">
        <v>130</v>
      </c>
      <c r="L253" s="3">
        <v>1100</v>
      </c>
      <c r="M253" s="3">
        <v>1800</v>
      </c>
      <c r="N253" s="3">
        <v>5100</v>
      </c>
      <c r="P253" s="74">
        <f t="shared" si="34"/>
        <v>19780</v>
      </c>
      <c r="R253" s="3">
        <v>1400</v>
      </c>
      <c r="S253" s="3">
        <v>1100</v>
      </c>
      <c r="T253" s="3">
        <v>23000</v>
      </c>
      <c r="U253" s="3">
        <v>5000</v>
      </c>
      <c r="V253" s="3">
        <v>10000</v>
      </c>
      <c r="W253" s="3">
        <v>47000</v>
      </c>
      <c r="X253" s="74">
        <f t="shared" si="35"/>
        <v>87500</v>
      </c>
      <c r="AA253" s="1">
        <v>29000</v>
      </c>
      <c r="AB253" s="1">
        <v>9900</v>
      </c>
      <c r="AC253" s="1">
        <v>1300</v>
      </c>
      <c r="AD253" s="1">
        <v>3900</v>
      </c>
      <c r="AE253" s="74">
        <f t="shared" si="36"/>
        <v>44100</v>
      </c>
      <c r="AF253" s="33">
        <f t="shared" si="37"/>
        <v>151380</v>
      </c>
    </row>
    <row r="254" spans="2:32" ht="17.25" x14ac:dyDescent="0.25">
      <c r="B254" s="3" t="s">
        <v>211</v>
      </c>
      <c r="C254" s="3" t="s">
        <v>215</v>
      </c>
      <c r="D254" s="3" t="s">
        <v>59</v>
      </c>
      <c r="E254" s="2" t="s">
        <v>205</v>
      </c>
      <c r="H254" s="3">
        <v>11000</v>
      </c>
      <c r="I254" s="3">
        <v>560</v>
      </c>
      <c r="J254" s="3">
        <v>100</v>
      </c>
      <c r="K254" s="3">
        <v>120</v>
      </c>
      <c r="L254" s="3">
        <v>1100</v>
      </c>
      <c r="M254" s="3">
        <v>1800</v>
      </c>
      <c r="N254" s="3">
        <v>5100</v>
      </c>
      <c r="P254" s="74">
        <f t="shared" si="34"/>
        <v>19780</v>
      </c>
      <c r="R254" s="3">
        <v>1600</v>
      </c>
      <c r="S254" s="3">
        <v>1100</v>
      </c>
      <c r="T254" s="3">
        <v>23000</v>
      </c>
      <c r="U254" s="3">
        <v>5200</v>
      </c>
      <c r="V254" s="3">
        <v>10000</v>
      </c>
      <c r="W254" s="3">
        <v>47000</v>
      </c>
      <c r="X254" s="74">
        <f t="shared" si="35"/>
        <v>87900</v>
      </c>
      <c r="AA254" s="1">
        <v>30000</v>
      </c>
      <c r="AB254" s="1">
        <v>9900</v>
      </c>
      <c r="AC254" s="1">
        <v>1100</v>
      </c>
      <c r="AD254" s="1">
        <v>3000</v>
      </c>
      <c r="AE254" s="74">
        <f t="shared" si="36"/>
        <v>44000</v>
      </c>
      <c r="AF254" s="33">
        <f t="shared" si="37"/>
        <v>151680</v>
      </c>
    </row>
    <row r="255" spans="2:32" ht="17.25" x14ac:dyDescent="0.25">
      <c r="B255" s="3" t="s">
        <v>211</v>
      </c>
      <c r="C255" s="3" t="s">
        <v>215</v>
      </c>
      <c r="D255" s="3" t="s">
        <v>59</v>
      </c>
      <c r="E255" s="2" t="s">
        <v>205</v>
      </c>
      <c r="H255" s="3">
        <v>12000</v>
      </c>
      <c r="I255" s="3">
        <v>650</v>
      </c>
      <c r="J255" s="3">
        <v>150</v>
      </c>
      <c r="K255" s="3">
        <v>140</v>
      </c>
      <c r="L255" s="3">
        <v>1300</v>
      </c>
      <c r="M255" s="3">
        <v>2000</v>
      </c>
      <c r="N255" s="3">
        <v>5900</v>
      </c>
      <c r="P255" s="74">
        <f t="shared" si="34"/>
        <v>22140</v>
      </c>
      <c r="R255" s="3">
        <v>1600</v>
      </c>
      <c r="S255" s="3">
        <v>1200</v>
      </c>
      <c r="T255" s="3">
        <v>26000</v>
      </c>
      <c r="U255" s="3">
        <v>6300</v>
      </c>
      <c r="V255" s="3">
        <v>12000</v>
      </c>
      <c r="W255" s="3">
        <v>53000</v>
      </c>
      <c r="X255" s="74">
        <f t="shared" si="35"/>
        <v>100100</v>
      </c>
      <c r="AA255" s="1">
        <v>29000</v>
      </c>
      <c r="AB255" s="1">
        <v>11000</v>
      </c>
      <c r="AC255" s="1">
        <v>1400</v>
      </c>
      <c r="AD255" s="1">
        <v>3400</v>
      </c>
      <c r="AE255" s="74">
        <f t="shared" si="36"/>
        <v>44800</v>
      </c>
      <c r="AF255" s="33">
        <f t="shared" si="37"/>
        <v>167040</v>
      </c>
    </row>
    <row r="256" spans="2:32" ht="17.25" x14ac:dyDescent="0.25">
      <c r="B256" s="3" t="s">
        <v>211</v>
      </c>
      <c r="C256" s="3" t="s">
        <v>216</v>
      </c>
      <c r="D256" s="3" t="s">
        <v>59</v>
      </c>
      <c r="E256" s="2" t="s">
        <v>205</v>
      </c>
      <c r="H256" s="3">
        <v>7500</v>
      </c>
      <c r="I256" s="3">
        <v>290</v>
      </c>
      <c r="J256" s="3">
        <v>110</v>
      </c>
      <c r="K256" s="3">
        <v>260</v>
      </c>
      <c r="L256" s="3">
        <v>3000</v>
      </c>
      <c r="M256" s="3">
        <v>5000</v>
      </c>
      <c r="N256" s="3">
        <v>18000</v>
      </c>
      <c r="P256" s="74">
        <f t="shared" si="34"/>
        <v>34160</v>
      </c>
      <c r="R256" s="3">
        <v>1500</v>
      </c>
      <c r="S256" s="3">
        <v>1400</v>
      </c>
      <c r="T256" s="3">
        <v>17000</v>
      </c>
      <c r="U256" s="3">
        <v>5500</v>
      </c>
      <c r="V256" s="3">
        <v>13000</v>
      </c>
      <c r="W256" s="3">
        <v>71000</v>
      </c>
      <c r="X256" s="74">
        <f t="shared" si="35"/>
        <v>109400</v>
      </c>
      <c r="AA256" s="1">
        <v>34000</v>
      </c>
      <c r="AB256" s="1">
        <v>10000</v>
      </c>
      <c r="AC256" s="1">
        <v>1100</v>
      </c>
      <c r="AD256" s="1">
        <v>2800</v>
      </c>
      <c r="AE256" s="74">
        <f t="shared" si="36"/>
        <v>47900</v>
      </c>
      <c r="AF256" s="33">
        <f t="shared" si="37"/>
        <v>191460</v>
      </c>
    </row>
    <row r="257" spans="2:32" ht="17.25" x14ac:dyDescent="0.25">
      <c r="B257" s="3" t="s">
        <v>211</v>
      </c>
      <c r="C257" s="3" t="s">
        <v>216</v>
      </c>
      <c r="D257" s="3" t="s">
        <v>59</v>
      </c>
      <c r="E257" s="2" t="s">
        <v>205</v>
      </c>
      <c r="H257" s="3">
        <v>9900</v>
      </c>
      <c r="I257" s="3">
        <v>720</v>
      </c>
      <c r="J257" s="3">
        <v>170</v>
      </c>
      <c r="K257" s="3">
        <v>170</v>
      </c>
      <c r="L257" s="3">
        <v>1800</v>
      </c>
      <c r="M257" s="3">
        <v>3600</v>
      </c>
      <c r="N257" s="3">
        <v>14000</v>
      </c>
      <c r="P257" s="74">
        <f t="shared" si="34"/>
        <v>30360</v>
      </c>
      <c r="R257" s="3">
        <v>1600</v>
      </c>
      <c r="S257" s="3">
        <v>930</v>
      </c>
      <c r="T257" s="3">
        <v>13000</v>
      </c>
      <c r="U257" s="3">
        <v>4800</v>
      </c>
      <c r="V257" s="3">
        <v>9500</v>
      </c>
      <c r="W257" s="3">
        <v>51000</v>
      </c>
      <c r="X257" s="74">
        <f t="shared" si="35"/>
        <v>80830</v>
      </c>
      <c r="AA257" s="1">
        <v>42000</v>
      </c>
      <c r="AB257" s="1">
        <v>11000</v>
      </c>
      <c r="AC257" s="1">
        <v>690</v>
      </c>
      <c r="AD257" s="1">
        <v>1300</v>
      </c>
      <c r="AE257" s="74">
        <f t="shared" si="36"/>
        <v>54990</v>
      </c>
      <c r="AF257" s="33">
        <f t="shared" si="37"/>
        <v>166180</v>
      </c>
    </row>
    <row r="258" spans="2:32" ht="17.25" x14ac:dyDescent="0.25">
      <c r="B258" s="3" t="s">
        <v>211</v>
      </c>
      <c r="C258" s="3" t="s">
        <v>216</v>
      </c>
      <c r="D258" s="3" t="s">
        <v>59</v>
      </c>
      <c r="E258" s="2" t="s">
        <v>205</v>
      </c>
      <c r="H258" s="3">
        <v>1600</v>
      </c>
      <c r="I258" s="3">
        <v>170</v>
      </c>
      <c r="J258" s="3">
        <v>76</v>
      </c>
      <c r="K258" s="3">
        <v>150</v>
      </c>
      <c r="L258" s="3">
        <v>1700</v>
      </c>
      <c r="M258" s="3">
        <v>2900</v>
      </c>
      <c r="N258" s="3">
        <v>10000</v>
      </c>
      <c r="P258" s="74">
        <f t="shared" si="34"/>
        <v>16596</v>
      </c>
      <c r="R258" s="3">
        <v>99</v>
      </c>
      <c r="S258" s="3">
        <v>150</v>
      </c>
      <c r="T258" s="3">
        <v>2300</v>
      </c>
      <c r="U258" s="3">
        <v>2400</v>
      </c>
      <c r="V258" s="3">
        <v>7600</v>
      </c>
      <c r="W258" s="3">
        <v>42000</v>
      </c>
      <c r="X258" s="74">
        <f t="shared" si="35"/>
        <v>54549</v>
      </c>
      <c r="AA258" s="1">
        <v>1500</v>
      </c>
      <c r="AB258" s="1">
        <v>1200</v>
      </c>
      <c r="AC258" s="1">
        <v>160</v>
      </c>
      <c r="AD258" s="1">
        <v>660</v>
      </c>
      <c r="AE258" s="74">
        <f t="shared" si="36"/>
        <v>3520</v>
      </c>
      <c r="AF258" s="33">
        <f t="shared" si="37"/>
        <v>74665</v>
      </c>
    </row>
    <row r="259" spans="2:32" s="37" customFormat="1" ht="17.25" x14ac:dyDescent="0.25">
      <c r="B259" s="37" t="s">
        <v>211</v>
      </c>
      <c r="C259" s="37" t="s">
        <v>249</v>
      </c>
      <c r="D259" s="37" t="s">
        <v>59</v>
      </c>
      <c r="E259" s="82" t="s">
        <v>205</v>
      </c>
      <c r="H259" s="37">
        <f>MEDIAN(H242:H258)</f>
        <v>12000</v>
      </c>
      <c r="I259" s="37">
        <f t="shared" ref="I259:AD259" si="38">MEDIAN(I242:I258)</f>
        <v>240</v>
      </c>
      <c r="J259" s="37">
        <f t="shared" si="38"/>
        <v>93</v>
      </c>
      <c r="K259" s="37">
        <f t="shared" si="38"/>
        <v>140</v>
      </c>
      <c r="L259" s="37">
        <f t="shared" si="38"/>
        <v>1300</v>
      </c>
      <c r="M259" s="37">
        <f t="shared" si="38"/>
        <v>2000</v>
      </c>
      <c r="N259" s="37">
        <f t="shared" si="38"/>
        <v>5900</v>
      </c>
      <c r="P259" s="75">
        <f t="shared" si="38"/>
        <v>24603</v>
      </c>
      <c r="R259" s="37">
        <f t="shared" si="38"/>
        <v>1300</v>
      </c>
      <c r="S259" s="37">
        <f t="shared" si="38"/>
        <v>930</v>
      </c>
      <c r="T259" s="37">
        <f t="shared" si="38"/>
        <v>13000</v>
      </c>
      <c r="U259" s="37">
        <f t="shared" si="38"/>
        <v>2400</v>
      </c>
      <c r="V259" s="37">
        <f t="shared" si="38"/>
        <v>5000</v>
      </c>
      <c r="W259" s="37">
        <f t="shared" si="38"/>
        <v>30000</v>
      </c>
      <c r="X259" s="75">
        <f t="shared" si="38"/>
        <v>57430</v>
      </c>
      <c r="AA259" s="37">
        <f t="shared" si="38"/>
        <v>29000</v>
      </c>
      <c r="AB259" s="37">
        <f t="shared" si="38"/>
        <v>9900</v>
      </c>
      <c r="AC259" s="37">
        <f t="shared" si="38"/>
        <v>1100</v>
      </c>
      <c r="AD259" s="37">
        <f t="shared" si="38"/>
        <v>2200</v>
      </c>
      <c r="AE259" s="75">
        <f t="shared" ref="AE259" si="39">MEDIAN(AE242:AE258)</f>
        <v>44000</v>
      </c>
      <c r="AF259" s="61">
        <f t="shared" ref="AF259" si="40">MEDIAN(AF242:AF258)</f>
        <v>149040</v>
      </c>
    </row>
    <row r="260" spans="2:32" s="37" customFormat="1" ht="17.25" x14ac:dyDescent="0.25">
      <c r="B260" s="37" t="s">
        <v>211</v>
      </c>
      <c r="C260" s="37" t="s">
        <v>250</v>
      </c>
      <c r="D260" s="37" t="s">
        <v>59</v>
      </c>
      <c r="E260" s="82" t="s">
        <v>205</v>
      </c>
      <c r="H260" s="37">
        <f>MIN(H242:H258)</f>
        <v>1600</v>
      </c>
      <c r="I260" s="37">
        <f t="shared" ref="I260:AD260" si="41">MIN(I242:I258)</f>
        <v>67</v>
      </c>
      <c r="J260" s="37">
        <f t="shared" si="41"/>
        <v>20</v>
      </c>
      <c r="K260" s="37">
        <f t="shared" si="41"/>
        <v>36</v>
      </c>
      <c r="L260" s="37">
        <f t="shared" si="41"/>
        <v>270</v>
      </c>
      <c r="M260" s="37">
        <f t="shared" si="41"/>
        <v>480</v>
      </c>
      <c r="N260" s="37">
        <f t="shared" si="41"/>
        <v>1900</v>
      </c>
      <c r="P260" s="75">
        <f t="shared" si="41"/>
        <v>9346</v>
      </c>
      <c r="R260" s="37">
        <f t="shared" si="41"/>
        <v>99</v>
      </c>
      <c r="S260" s="37">
        <f t="shared" si="41"/>
        <v>130</v>
      </c>
      <c r="T260" s="37">
        <f t="shared" si="41"/>
        <v>1400</v>
      </c>
      <c r="U260" s="37">
        <f t="shared" si="41"/>
        <v>820</v>
      </c>
      <c r="V260" s="37">
        <f t="shared" si="41"/>
        <v>1600</v>
      </c>
      <c r="W260" s="37">
        <f t="shared" si="41"/>
        <v>8700</v>
      </c>
      <c r="X260" s="75">
        <f t="shared" si="41"/>
        <v>14940</v>
      </c>
      <c r="AA260" s="37">
        <f t="shared" si="41"/>
        <v>1500</v>
      </c>
      <c r="AB260" s="37">
        <f t="shared" si="41"/>
        <v>1200</v>
      </c>
      <c r="AC260" s="37">
        <f t="shared" si="41"/>
        <v>110</v>
      </c>
      <c r="AD260" s="37">
        <f t="shared" si="41"/>
        <v>660</v>
      </c>
      <c r="AE260" s="75">
        <f t="shared" ref="AE260:AF260" si="42">MIN(AE242:AE258)</f>
        <v>3520</v>
      </c>
      <c r="AF260" s="61">
        <f t="shared" si="42"/>
        <v>42057</v>
      </c>
    </row>
    <row r="261" spans="2:32" s="42" customFormat="1" ht="17.25" x14ac:dyDescent="0.25">
      <c r="B261" s="42" t="s">
        <v>211</v>
      </c>
      <c r="C261" s="42" t="s">
        <v>251</v>
      </c>
      <c r="D261" s="42" t="s">
        <v>59</v>
      </c>
      <c r="E261" s="83" t="s">
        <v>205</v>
      </c>
      <c r="H261" s="42">
        <f>MAX(H242:H258)</f>
        <v>50000</v>
      </c>
      <c r="I261" s="42">
        <f t="shared" ref="I261:AD261" si="43">MAX(I242:I258)</f>
        <v>1200</v>
      </c>
      <c r="J261" s="42">
        <f t="shared" si="43"/>
        <v>300</v>
      </c>
      <c r="K261" s="42">
        <f t="shared" si="43"/>
        <v>280</v>
      </c>
      <c r="L261" s="42">
        <f t="shared" si="43"/>
        <v>3000</v>
      </c>
      <c r="M261" s="42">
        <f t="shared" si="43"/>
        <v>5000</v>
      </c>
      <c r="N261" s="42">
        <f t="shared" si="43"/>
        <v>18000</v>
      </c>
      <c r="P261" s="76">
        <f t="shared" si="43"/>
        <v>56260</v>
      </c>
      <c r="R261" s="42">
        <f t="shared" si="43"/>
        <v>40000</v>
      </c>
      <c r="S261" s="42">
        <f t="shared" si="43"/>
        <v>7600</v>
      </c>
      <c r="T261" s="42">
        <f t="shared" si="43"/>
        <v>26000</v>
      </c>
      <c r="U261" s="42">
        <f t="shared" si="43"/>
        <v>6300</v>
      </c>
      <c r="V261" s="42">
        <f t="shared" si="43"/>
        <v>13000</v>
      </c>
      <c r="W261" s="42">
        <f t="shared" si="43"/>
        <v>71000</v>
      </c>
      <c r="X261" s="76">
        <f t="shared" si="43"/>
        <v>109400</v>
      </c>
      <c r="AA261" s="42">
        <f t="shared" si="43"/>
        <v>83000</v>
      </c>
      <c r="AB261" s="42">
        <f t="shared" si="43"/>
        <v>21000</v>
      </c>
      <c r="AC261" s="42">
        <f t="shared" si="43"/>
        <v>2000</v>
      </c>
      <c r="AD261" s="42">
        <f t="shared" si="43"/>
        <v>3900</v>
      </c>
      <c r="AE261" s="76">
        <f t="shared" ref="AE261:AF261" si="44">MAX(AE242:AE258)</f>
        <v>106070</v>
      </c>
      <c r="AF261" s="62">
        <f t="shared" si="44"/>
        <v>225440</v>
      </c>
    </row>
  </sheetData>
  <mergeCells count="65">
    <mergeCell ref="J183:N183"/>
    <mergeCell ref="V25:W25"/>
    <mergeCell ref="T24:U24"/>
    <mergeCell ref="T25:U25"/>
    <mergeCell ref="Q25:S25"/>
    <mergeCell ref="J152:N152"/>
    <mergeCell ref="J153:N153"/>
    <mergeCell ref="J154:N154"/>
    <mergeCell ref="J155:N155"/>
    <mergeCell ref="J156:N156"/>
    <mergeCell ref="J173:N173"/>
    <mergeCell ref="J174:N174"/>
    <mergeCell ref="J175:N175"/>
    <mergeCell ref="J171:N171"/>
    <mergeCell ref="J162:N162"/>
    <mergeCell ref="J163:N163"/>
    <mergeCell ref="J182:N182"/>
    <mergeCell ref="J141:N141"/>
    <mergeCell ref="J139:N139"/>
    <mergeCell ref="Y25:Z25"/>
    <mergeCell ref="J157:N157"/>
    <mergeCell ref="J158:N158"/>
    <mergeCell ref="J164:N164"/>
    <mergeCell ref="J172:N172"/>
    <mergeCell ref="J168:N168"/>
    <mergeCell ref="J169:N169"/>
    <mergeCell ref="J170:N170"/>
    <mergeCell ref="J167:N167"/>
    <mergeCell ref="J176:N176"/>
    <mergeCell ref="J177:N177"/>
    <mergeCell ref="J178:N178"/>
    <mergeCell ref="J179:N179"/>
    <mergeCell ref="AA25:AC25"/>
    <mergeCell ref="J181:N181"/>
    <mergeCell ref="Q24:S24"/>
    <mergeCell ref="V24:W24"/>
    <mergeCell ref="J142:N142"/>
    <mergeCell ref="J143:N143"/>
    <mergeCell ref="J144:N144"/>
    <mergeCell ref="J137:N137"/>
    <mergeCell ref="J140:N140"/>
    <mergeCell ref="J138:N138"/>
    <mergeCell ref="J180:N180"/>
    <mergeCell ref="J160:N160"/>
    <mergeCell ref="J161:N161"/>
    <mergeCell ref="J159:N159"/>
    <mergeCell ref="J165:N165"/>
    <mergeCell ref="J166:N166"/>
    <mergeCell ref="Y24:Z24"/>
    <mergeCell ref="F2:P2"/>
    <mergeCell ref="Q2:X2"/>
    <mergeCell ref="Y2:AE2"/>
    <mergeCell ref="F23:H23"/>
    <mergeCell ref="F24:H24"/>
    <mergeCell ref="AA23:AC23"/>
    <mergeCell ref="AA24:AC24"/>
    <mergeCell ref="T23:U23"/>
    <mergeCell ref="V23:W23"/>
    <mergeCell ref="Y23:Z23"/>
    <mergeCell ref="Q23:S23"/>
    <mergeCell ref="F25:H25"/>
    <mergeCell ref="I23:N23"/>
    <mergeCell ref="I24:N24"/>
    <mergeCell ref="I25:N25"/>
    <mergeCell ref="J1:N1"/>
  </mergeCells>
  <pageMargins left="0.7" right="0.7" top="0.75" bottom="0.75" header="0.3" footer="0.3"/>
  <pageSetup paperSize="8" scale="55"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301"/>
  <sheetViews>
    <sheetView zoomScale="85" zoomScaleNormal="85" workbookViewId="0">
      <pane xSplit="5" ySplit="3" topLeftCell="F219" activePane="bottomRight" state="frozen"/>
      <selection pane="topRight" activeCell="E1" sqref="E1"/>
      <selection pane="bottomLeft" activeCell="A4" sqref="A4"/>
      <selection pane="bottomRight" activeCell="B188" sqref="B188"/>
    </sheetView>
  </sheetViews>
  <sheetFormatPr baseColWidth="10" defaultColWidth="9.140625" defaultRowHeight="15" x14ac:dyDescent="0.25"/>
  <cols>
    <col min="1" max="1" width="8.28515625" style="3" customWidth="1"/>
    <col min="2" max="2" width="22.85546875" style="3" customWidth="1"/>
    <col min="3" max="3" width="15" style="3" customWidth="1"/>
    <col min="4" max="4" width="49.5703125" style="3" customWidth="1"/>
    <col min="5" max="5" width="7.42578125" style="2" customWidth="1"/>
    <col min="6" max="11" width="9.140625" style="12"/>
    <col min="12" max="12" width="12.5703125" style="12" customWidth="1"/>
    <col min="13" max="13" width="9.5703125" style="9" bestFit="1" customWidth="1"/>
    <col min="14" max="19" width="9.140625" style="12"/>
    <col min="20" max="20" width="9.140625" style="16"/>
    <col min="21" max="24" width="9.140625" style="11"/>
    <col min="25" max="25" width="9.140625" style="9"/>
    <col min="26" max="26" width="10.5703125" style="150" customWidth="1"/>
    <col min="27" max="16384" width="9.140625" style="3"/>
  </cols>
  <sheetData>
    <row r="1" spans="1:26" s="22" customFormat="1" x14ac:dyDescent="0.25">
      <c r="A1" s="22" t="s">
        <v>325</v>
      </c>
      <c r="B1" s="22" t="s">
        <v>324</v>
      </c>
      <c r="C1" s="22" t="s">
        <v>93</v>
      </c>
      <c r="D1" s="22" t="s">
        <v>92</v>
      </c>
      <c r="E1" s="21" t="s">
        <v>203</v>
      </c>
      <c r="F1" s="85"/>
      <c r="G1" s="85"/>
      <c r="H1" s="229" t="s">
        <v>90</v>
      </c>
      <c r="I1" s="229"/>
      <c r="J1" s="229"/>
      <c r="K1" s="229"/>
      <c r="L1" s="229"/>
      <c r="M1" s="9"/>
      <c r="N1" s="85"/>
      <c r="O1" s="85"/>
      <c r="P1" s="85"/>
      <c r="Q1" s="85"/>
      <c r="R1" s="85"/>
      <c r="S1" s="85"/>
      <c r="T1" s="16"/>
      <c r="U1" s="85"/>
      <c r="V1" s="85"/>
      <c r="W1" s="85"/>
      <c r="X1" s="85"/>
      <c r="Y1" s="9"/>
      <c r="Z1" s="150"/>
    </row>
    <row r="2" spans="1:26" x14ac:dyDescent="0.25">
      <c r="F2" s="226" t="s">
        <v>89</v>
      </c>
      <c r="G2" s="226"/>
      <c r="H2" s="226"/>
      <c r="I2" s="226"/>
      <c r="J2" s="226"/>
      <c r="K2" s="226"/>
      <c r="L2" s="226"/>
      <c r="M2" s="226"/>
      <c r="N2" s="226" t="s">
        <v>88</v>
      </c>
      <c r="O2" s="226"/>
      <c r="P2" s="226"/>
      <c r="Q2" s="226"/>
      <c r="R2" s="226"/>
      <c r="S2" s="226"/>
      <c r="T2" s="226"/>
      <c r="U2" s="230" t="s">
        <v>87</v>
      </c>
      <c r="V2" s="230"/>
      <c r="W2" s="230"/>
      <c r="X2" s="230"/>
      <c r="Y2" s="230"/>
      <c r="Z2" s="150" t="s">
        <v>86</v>
      </c>
    </row>
    <row r="3" spans="1:26" s="35" customFormat="1" ht="15.75" thickBot="1" x14ac:dyDescent="0.3">
      <c r="E3" s="122"/>
      <c r="F3" s="99" t="s">
        <v>84</v>
      </c>
      <c r="G3" s="99" t="s">
        <v>83</v>
      </c>
      <c r="H3" s="99" t="s">
        <v>82</v>
      </c>
      <c r="I3" s="99" t="s">
        <v>81</v>
      </c>
      <c r="J3" s="99" t="s">
        <v>80</v>
      </c>
      <c r="K3" s="99" t="s">
        <v>79</v>
      </c>
      <c r="L3" s="99" t="s">
        <v>78</v>
      </c>
      <c r="M3" s="124" t="s">
        <v>74</v>
      </c>
      <c r="N3" s="99" t="s">
        <v>71</v>
      </c>
      <c r="O3" s="99" t="s">
        <v>70</v>
      </c>
      <c r="P3" s="99" t="s">
        <v>69</v>
      </c>
      <c r="Q3" s="99" t="s">
        <v>68</v>
      </c>
      <c r="R3" s="99" t="s">
        <v>76</v>
      </c>
      <c r="S3" s="99" t="s">
        <v>75</v>
      </c>
      <c r="T3" s="137" t="s">
        <v>74</v>
      </c>
      <c r="U3" s="100" t="s">
        <v>71</v>
      </c>
      <c r="V3" s="100" t="s">
        <v>70</v>
      </c>
      <c r="W3" s="100" t="s">
        <v>69</v>
      </c>
      <c r="X3" s="100" t="s">
        <v>68</v>
      </c>
      <c r="Y3" s="124" t="s">
        <v>67</v>
      </c>
      <c r="Z3" s="151" t="s">
        <v>67</v>
      </c>
    </row>
    <row r="4" spans="1:26" ht="17.25" x14ac:dyDescent="0.25">
      <c r="B4" s="3" t="s">
        <v>95</v>
      </c>
      <c r="C4" s="3" t="s">
        <v>96</v>
      </c>
      <c r="D4" s="3" t="s">
        <v>97</v>
      </c>
      <c r="E4" s="2" t="s">
        <v>263</v>
      </c>
      <c r="U4" s="11">
        <v>2.1</v>
      </c>
      <c r="V4" s="11">
        <v>0.8</v>
      </c>
      <c r="W4" s="11">
        <v>3</v>
      </c>
      <c r="X4" s="11">
        <v>16</v>
      </c>
      <c r="Y4" s="9">
        <f>SUM(X4,W4,V4,U4)</f>
        <v>21.900000000000002</v>
      </c>
      <c r="Z4" s="150">
        <f t="shared" ref="Z4:Z15" si="0">SUM(M4,T4,Y4)</f>
        <v>21.900000000000002</v>
      </c>
    </row>
    <row r="5" spans="1:26" ht="17.25" x14ac:dyDescent="0.25">
      <c r="B5" s="3" t="s">
        <v>95</v>
      </c>
      <c r="C5" s="3" t="s">
        <v>96</v>
      </c>
      <c r="D5" s="3" t="s">
        <v>97</v>
      </c>
      <c r="E5" s="2" t="s">
        <v>263</v>
      </c>
      <c r="U5" s="11" t="s">
        <v>98</v>
      </c>
      <c r="V5" s="11" t="s">
        <v>98</v>
      </c>
      <c r="W5" s="11">
        <v>2.9</v>
      </c>
      <c r="X5" s="11">
        <v>31</v>
      </c>
      <c r="Y5" s="9">
        <f>SUM(X5,W5,V5,U5)</f>
        <v>33.9</v>
      </c>
      <c r="Z5" s="150">
        <f t="shared" si="0"/>
        <v>33.9</v>
      </c>
    </row>
    <row r="6" spans="1:26" ht="17.25" x14ac:dyDescent="0.25">
      <c r="B6" s="3" t="s">
        <v>95</v>
      </c>
      <c r="C6" s="3" t="s">
        <v>96</v>
      </c>
      <c r="D6" s="3" t="s">
        <v>97</v>
      </c>
      <c r="E6" s="2" t="s">
        <v>264</v>
      </c>
      <c r="U6" s="11" t="s">
        <v>98</v>
      </c>
      <c r="V6" s="11">
        <v>0.2</v>
      </c>
      <c r="W6" s="11">
        <v>1.2</v>
      </c>
      <c r="X6" s="11">
        <v>15</v>
      </c>
      <c r="Y6" s="9">
        <f>SUM(X6,W6,V6,U6)</f>
        <v>16.399999999999999</v>
      </c>
      <c r="Z6" s="150">
        <f t="shared" si="0"/>
        <v>16.399999999999999</v>
      </c>
    </row>
    <row r="7" spans="1:26" ht="17.25" x14ac:dyDescent="0.25">
      <c r="B7" s="3" t="s">
        <v>95</v>
      </c>
      <c r="C7" s="3" t="s">
        <v>96</v>
      </c>
      <c r="D7" s="3" t="s">
        <v>97</v>
      </c>
      <c r="E7" s="2" t="s">
        <v>264</v>
      </c>
      <c r="U7" s="11">
        <v>4.2</v>
      </c>
      <c r="V7" s="11">
        <v>0.8</v>
      </c>
      <c r="W7" s="11">
        <v>5.3</v>
      </c>
      <c r="X7" s="11">
        <v>55</v>
      </c>
      <c r="Y7" s="9">
        <f>SUM(X7,W7,V7,U7)</f>
        <v>65.3</v>
      </c>
      <c r="Z7" s="150">
        <f t="shared" si="0"/>
        <v>65.3</v>
      </c>
    </row>
    <row r="8" spans="1:26" ht="17.25" x14ac:dyDescent="0.25">
      <c r="B8" s="3" t="s">
        <v>95</v>
      </c>
      <c r="C8" s="3" t="s">
        <v>96</v>
      </c>
      <c r="D8" s="3" t="s">
        <v>97</v>
      </c>
      <c r="E8" s="2" t="s">
        <v>264</v>
      </c>
      <c r="U8" s="11">
        <v>0.15</v>
      </c>
      <c r="V8" s="11">
        <v>0.49</v>
      </c>
      <c r="W8" s="11">
        <v>2.4</v>
      </c>
      <c r="X8" s="11">
        <v>2.6</v>
      </c>
      <c r="Y8" s="9">
        <f>SUM(X8,W8,V8,U8)</f>
        <v>5.6400000000000006</v>
      </c>
      <c r="Z8" s="150">
        <f t="shared" si="0"/>
        <v>5.6400000000000006</v>
      </c>
    </row>
    <row r="9" spans="1:26" s="37" customFormat="1" ht="17.25" x14ac:dyDescent="0.25">
      <c r="B9" s="37" t="s">
        <v>95</v>
      </c>
      <c r="C9" s="37" t="s">
        <v>12</v>
      </c>
      <c r="D9" s="37" t="s">
        <v>97</v>
      </c>
      <c r="E9" s="82" t="s">
        <v>264</v>
      </c>
      <c r="F9" s="101"/>
      <c r="G9" s="101"/>
      <c r="H9" s="101"/>
      <c r="I9" s="101"/>
      <c r="J9" s="101"/>
      <c r="K9" s="101"/>
      <c r="L9" s="101"/>
      <c r="M9" s="125"/>
      <c r="N9" s="101"/>
      <c r="O9" s="101"/>
      <c r="P9" s="101"/>
      <c r="Q9" s="101"/>
      <c r="R9" s="101"/>
      <c r="S9" s="101"/>
      <c r="T9" s="138"/>
      <c r="U9" s="103">
        <v>0.15</v>
      </c>
      <c r="V9" s="103">
        <v>0.49</v>
      </c>
      <c r="W9" s="103">
        <f>MEDIAN(W4:W8)</f>
        <v>2.9</v>
      </c>
      <c r="X9" s="103">
        <f>MEDIAN(X4:X8)</f>
        <v>16</v>
      </c>
      <c r="Y9" s="125">
        <f>MEDIAN(Y4:Y8)</f>
        <v>21.900000000000002</v>
      </c>
      <c r="Z9" s="152">
        <f t="shared" si="0"/>
        <v>21.900000000000002</v>
      </c>
    </row>
    <row r="10" spans="1:26" s="37" customFormat="1" ht="17.25" x14ac:dyDescent="0.25">
      <c r="B10" s="37" t="s">
        <v>95</v>
      </c>
      <c r="C10" s="37" t="s">
        <v>11</v>
      </c>
      <c r="D10" s="37" t="s">
        <v>97</v>
      </c>
      <c r="E10" s="82" t="s">
        <v>264</v>
      </c>
      <c r="F10" s="101"/>
      <c r="G10" s="101"/>
      <c r="H10" s="101"/>
      <c r="I10" s="101"/>
      <c r="J10" s="101"/>
      <c r="K10" s="101"/>
      <c r="L10" s="101"/>
      <c r="M10" s="125"/>
      <c r="N10" s="101"/>
      <c r="O10" s="101"/>
      <c r="P10" s="101"/>
      <c r="Q10" s="101"/>
      <c r="R10" s="101"/>
      <c r="S10" s="101"/>
      <c r="T10" s="138"/>
      <c r="U10" s="103" t="s">
        <v>98</v>
      </c>
      <c r="V10" s="103" t="s">
        <v>98</v>
      </c>
      <c r="W10" s="103">
        <f>MIN(W4:W8)</f>
        <v>1.2</v>
      </c>
      <c r="X10" s="103">
        <f>MIN(X4:X8)</f>
        <v>2.6</v>
      </c>
      <c r="Y10" s="125">
        <f>MIN(Y4:Y8)</f>
        <v>5.6400000000000006</v>
      </c>
      <c r="Z10" s="152">
        <f t="shared" si="0"/>
        <v>5.6400000000000006</v>
      </c>
    </row>
    <row r="11" spans="1:26" s="42" customFormat="1" ht="17.25" x14ac:dyDescent="0.25">
      <c r="B11" s="42" t="s">
        <v>95</v>
      </c>
      <c r="C11" s="42" t="s">
        <v>10</v>
      </c>
      <c r="D11" s="42" t="s">
        <v>97</v>
      </c>
      <c r="E11" s="83" t="s">
        <v>264</v>
      </c>
      <c r="F11" s="104"/>
      <c r="G11" s="104"/>
      <c r="H11" s="104"/>
      <c r="I11" s="104"/>
      <c r="J11" s="104"/>
      <c r="K11" s="104"/>
      <c r="L11" s="104"/>
      <c r="M11" s="126"/>
      <c r="N11" s="104"/>
      <c r="O11" s="104"/>
      <c r="P11" s="104"/>
      <c r="Q11" s="104"/>
      <c r="R11" s="104"/>
      <c r="S11" s="104"/>
      <c r="T11" s="139"/>
      <c r="U11" s="106">
        <f>MAX(U4:U8)</f>
        <v>4.2</v>
      </c>
      <c r="V11" s="106">
        <f>MAX(V4:V8)</f>
        <v>0.8</v>
      </c>
      <c r="W11" s="106">
        <f>MAX(W4:W8)</f>
        <v>5.3</v>
      </c>
      <c r="X11" s="106">
        <f>MAX(X4:X8)</f>
        <v>55</v>
      </c>
      <c r="Y11" s="126">
        <f>MAX(Y4:Y8)</f>
        <v>65.3</v>
      </c>
      <c r="Z11" s="153">
        <f t="shared" si="0"/>
        <v>65.3</v>
      </c>
    </row>
    <row r="12" spans="1:26" ht="17.25" x14ac:dyDescent="0.25">
      <c r="B12" s="3" t="s">
        <v>95</v>
      </c>
      <c r="C12" s="3" t="s">
        <v>99</v>
      </c>
      <c r="D12" s="3" t="s">
        <v>100</v>
      </c>
      <c r="E12" s="2" t="s">
        <v>264</v>
      </c>
      <c r="U12" s="11">
        <v>4.7</v>
      </c>
      <c r="V12" s="11">
        <v>0.5</v>
      </c>
      <c r="W12" s="11">
        <v>2.9</v>
      </c>
      <c r="X12" s="11">
        <v>22</v>
      </c>
      <c r="Y12" s="9">
        <f>SUM(X12,W12,V12,U12)</f>
        <v>30.099999999999998</v>
      </c>
      <c r="Z12" s="150">
        <f t="shared" si="0"/>
        <v>30.099999999999998</v>
      </c>
    </row>
    <row r="13" spans="1:26" s="6" customFormat="1" ht="17.25" x14ac:dyDescent="0.25">
      <c r="B13" s="6" t="s">
        <v>95</v>
      </c>
      <c r="C13" s="6" t="s">
        <v>99</v>
      </c>
      <c r="D13" s="6" t="s">
        <v>100</v>
      </c>
      <c r="E13" s="23" t="s">
        <v>264</v>
      </c>
      <c r="F13" s="10"/>
      <c r="G13" s="10"/>
      <c r="H13" s="10"/>
      <c r="I13" s="10"/>
      <c r="J13" s="10"/>
      <c r="K13" s="10"/>
      <c r="L13" s="10"/>
      <c r="M13" s="127"/>
      <c r="N13" s="10"/>
      <c r="O13" s="10"/>
      <c r="P13" s="10"/>
      <c r="Q13" s="10"/>
      <c r="R13" s="10"/>
      <c r="S13" s="10"/>
      <c r="T13" s="140"/>
      <c r="U13" s="13">
        <v>2.6</v>
      </c>
      <c r="V13" s="13">
        <v>1.1000000000000001</v>
      </c>
      <c r="W13" s="13">
        <v>9.1</v>
      </c>
      <c r="X13" s="13">
        <v>100</v>
      </c>
      <c r="Y13" s="127">
        <f>SUM(X13,W13,V13,U13)</f>
        <v>112.79999999999998</v>
      </c>
      <c r="Z13" s="154">
        <f t="shared" si="0"/>
        <v>112.79999999999998</v>
      </c>
    </row>
    <row r="14" spans="1:26" ht="17.25" customHeight="1" x14ac:dyDescent="0.25">
      <c r="B14" s="3" t="s">
        <v>101</v>
      </c>
      <c r="C14" s="3" t="s">
        <v>99</v>
      </c>
      <c r="D14" s="88" t="s">
        <v>102</v>
      </c>
      <c r="E14" s="2" t="s">
        <v>264</v>
      </c>
      <c r="N14" s="15">
        <v>0.05</v>
      </c>
      <c r="O14" s="15">
        <v>0.11</v>
      </c>
      <c r="P14" s="15">
        <v>0.23</v>
      </c>
      <c r="Q14" s="15">
        <v>0.06</v>
      </c>
      <c r="R14" s="15"/>
      <c r="S14" s="15"/>
      <c r="T14" s="16">
        <f t="shared" ref="T14:T21" si="1">SUM(N14:Q14)</f>
        <v>0.45</v>
      </c>
      <c r="Z14" s="143">
        <f t="shared" si="0"/>
        <v>0.45</v>
      </c>
    </row>
    <row r="15" spans="1:26" ht="15" customHeight="1" x14ac:dyDescent="0.25">
      <c r="B15" s="3" t="s">
        <v>101</v>
      </c>
      <c r="C15" s="3" t="s">
        <v>99</v>
      </c>
      <c r="D15" s="88" t="s">
        <v>102</v>
      </c>
      <c r="E15" s="2" t="s">
        <v>264</v>
      </c>
      <c r="N15" s="15">
        <v>0.66</v>
      </c>
      <c r="O15" s="15">
        <v>0.26</v>
      </c>
      <c r="P15" s="15">
        <v>0.15</v>
      </c>
      <c r="Q15" s="15">
        <v>0.17</v>
      </c>
      <c r="R15" s="15"/>
      <c r="S15" s="15"/>
      <c r="T15" s="16">
        <f t="shared" si="1"/>
        <v>1.24</v>
      </c>
      <c r="Z15" s="143">
        <f t="shared" si="0"/>
        <v>1.24</v>
      </c>
    </row>
    <row r="16" spans="1:26" ht="15" customHeight="1" x14ac:dyDescent="0.25">
      <c r="B16" s="3" t="s">
        <v>101</v>
      </c>
      <c r="C16" s="3" t="s">
        <v>99</v>
      </c>
      <c r="D16" s="88" t="s">
        <v>102</v>
      </c>
      <c r="E16" s="2" t="s">
        <v>264</v>
      </c>
      <c r="N16" s="15" t="s">
        <v>98</v>
      </c>
      <c r="O16" s="15" t="s">
        <v>98</v>
      </c>
      <c r="P16" s="15" t="s">
        <v>98</v>
      </c>
      <c r="Q16" s="15" t="s">
        <v>98</v>
      </c>
      <c r="R16" s="15"/>
      <c r="S16" s="15"/>
      <c r="T16" s="16">
        <f t="shared" si="1"/>
        <v>0</v>
      </c>
      <c r="Z16" s="143">
        <v>0</v>
      </c>
    </row>
    <row r="17" spans="2:26" ht="15" customHeight="1" x14ac:dyDescent="0.25">
      <c r="B17" s="3" t="s">
        <v>101</v>
      </c>
      <c r="C17" s="3" t="s">
        <v>99</v>
      </c>
      <c r="D17" s="88" t="s">
        <v>102</v>
      </c>
      <c r="E17" s="2" t="s">
        <v>264</v>
      </c>
      <c r="N17" s="15">
        <v>0.02</v>
      </c>
      <c r="O17" s="15" t="s">
        <v>98</v>
      </c>
      <c r="P17" s="15" t="s">
        <v>98</v>
      </c>
      <c r="Q17" s="15" t="s">
        <v>98</v>
      </c>
      <c r="R17" s="15"/>
      <c r="S17" s="15"/>
      <c r="T17" s="16">
        <f t="shared" si="1"/>
        <v>0.02</v>
      </c>
      <c r="Z17" s="143">
        <f t="shared" ref="Z17:Z26" si="2">SUM(M17,T17,Y17)</f>
        <v>0.02</v>
      </c>
    </row>
    <row r="18" spans="2:26" ht="15" customHeight="1" x14ac:dyDescent="0.25">
      <c r="B18" s="3" t="s">
        <v>101</v>
      </c>
      <c r="C18" s="3" t="s">
        <v>99</v>
      </c>
      <c r="D18" s="88" t="s">
        <v>102</v>
      </c>
      <c r="E18" s="2" t="s">
        <v>264</v>
      </c>
      <c r="N18" s="15" t="s">
        <v>98</v>
      </c>
      <c r="O18" s="15">
        <v>0.05</v>
      </c>
      <c r="P18" s="15">
        <v>0.02</v>
      </c>
      <c r="Q18" s="15" t="s">
        <v>98</v>
      </c>
      <c r="R18" s="15"/>
      <c r="S18" s="15"/>
      <c r="T18" s="16">
        <f t="shared" si="1"/>
        <v>7.0000000000000007E-2</v>
      </c>
      <c r="Z18" s="143">
        <f t="shared" si="2"/>
        <v>7.0000000000000007E-2</v>
      </c>
    </row>
    <row r="19" spans="2:26" s="37" customFormat="1" ht="15" customHeight="1" x14ac:dyDescent="0.25">
      <c r="B19" s="37" t="s">
        <v>101</v>
      </c>
      <c r="C19" s="37" t="s">
        <v>12</v>
      </c>
      <c r="D19" s="107" t="s">
        <v>102</v>
      </c>
      <c r="E19" s="82" t="s">
        <v>264</v>
      </c>
      <c r="F19" s="101"/>
      <c r="G19" s="101"/>
      <c r="H19" s="101"/>
      <c r="I19" s="101"/>
      <c r="J19" s="101"/>
      <c r="K19" s="101"/>
      <c r="L19" s="101"/>
      <c r="M19" s="125"/>
      <c r="N19" s="102">
        <v>0.02</v>
      </c>
      <c r="O19" s="102">
        <v>0.05</v>
      </c>
      <c r="P19" s="102">
        <v>0.02</v>
      </c>
      <c r="Q19" s="102" t="s">
        <v>98</v>
      </c>
      <c r="R19" s="102"/>
      <c r="S19" s="102"/>
      <c r="T19" s="138">
        <f t="shared" si="1"/>
        <v>9.0000000000000011E-2</v>
      </c>
      <c r="U19" s="103"/>
      <c r="V19" s="103"/>
      <c r="W19" s="103"/>
      <c r="X19" s="103"/>
      <c r="Y19" s="125"/>
      <c r="Z19" s="145">
        <f t="shared" si="2"/>
        <v>9.0000000000000011E-2</v>
      </c>
    </row>
    <row r="20" spans="2:26" s="37" customFormat="1" ht="17.25" x14ac:dyDescent="0.25">
      <c r="B20" s="37" t="s">
        <v>101</v>
      </c>
      <c r="C20" s="37" t="s">
        <v>11</v>
      </c>
      <c r="D20" s="107" t="s">
        <v>102</v>
      </c>
      <c r="E20" s="82" t="s">
        <v>264</v>
      </c>
      <c r="F20" s="101"/>
      <c r="G20" s="101"/>
      <c r="H20" s="101"/>
      <c r="I20" s="101"/>
      <c r="J20" s="101"/>
      <c r="K20" s="101"/>
      <c r="L20" s="101"/>
      <c r="M20" s="125"/>
      <c r="N20" s="102" t="s">
        <v>98</v>
      </c>
      <c r="O20" s="102" t="s">
        <v>98</v>
      </c>
      <c r="P20" s="102" t="s">
        <v>98</v>
      </c>
      <c r="Q20" s="102" t="s">
        <v>98</v>
      </c>
      <c r="R20" s="102"/>
      <c r="S20" s="102"/>
      <c r="T20" s="138">
        <f t="shared" si="1"/>
        <v>0</v>
      </c>
      <c r="U20" s="103"/>
      <c r="V20" s="103"/>
      <c r="W20" s="103"/>
      <c r="X20" s="103"/>
      <c r="Y20" s="125"/>
      <c r="Z20" s="145">
        <f t="shared" si="2"/>
        <v>0</v>
      </c>
    </row>
    <row r="21" spans="2:26" s="42" customFormat="1" ht="15" customHeight="1" x14ac:dyDescent="0.25">
      <c r="B21" s="42" t="s">
        <v>101</v>
      </c>
      <c r="C21" s="42" t="s">
        <v>10</v>
      </c>
      <c r="D21" s="108" t="s">
        <v>102</v>
      </c>
      <c r="E21" s="83" t="s">
        <v>264</v>
      </c>
      <c r="F21" s="104"/>
      <c r="G21" s="104"/>
      <c r="H21" s="104"/>
      <c r="I21" s="104"/>
      <c r="J21" s="104"/>
      <c r="K21" s="104"/>
      <c r="L21" s="104"/>
      <c r="M21" s="126"/>
      <c r="N21" s="105">
        <f>MAX(N14:N18)</f>
        <v>0.66</v>
      </c>
      <c r="O21" s="105">
        <f>MAX(O14:O18)</f>
        <v>0.26</v>
      </c>
      <c r="P21" s="105">
        <f>MAX(P14:P18)</f>
        <v>0.23</v>
      </c>
      <c r="Q21" s="105">
        <f>MAX(Q14:Q18)</f>
        <v>0.17</v>
      </c>
      <c r="R21" s="105"/>
      <c r="S21" s="105"/>
      <c r="T21" s="139">
        <f t="shared" si="1"/>
        <v>1.32</v>
      </c>
      <c r="U21" s="106"/>
      <c r="V21" s="106"/>
      <c r="W21" s="106"/>
      <c r="X21" s="106"/>
      <c r="Y21" s="126"/>
      <c r="Z21" s="146">
        <f t="shared" si="2"/>
        <v>1.32</v>
      </c>
    </row>
    <row r="22" spans="2:26" ht="17.25" x14ac:dyDescent="0.25">
      <c r="B22" s="3" t="s">
        <v>103</v>
      </c>
      <c r="C22" s="3" t="s">
        <v>41</v>
      </c>
      <c r="D22" s="3" t="s">
        <v>104</v>
      </c>
      <c r="E22" s="2" t="s">
        <v>264</v>
      </c>
      <c r="U22" s="11">
        <v>5.35</v>
      </c>
      <c r="V22" s="11">
        <v>36.6</v>
      </c>
      <c r="X22" s="11">
        <v>2</v>
      </c>
      <c r="Y22" s="9">
        <f>SUM(U22:V22)</f>
        <v>41.95</v>
      </c>
      <c r="Z22" s="150">
        <f t="shared" si="2"/>
        <v>41.95</v>
      </c>
    </row>
    <row r="23" spans="2:26" ht="17.25" x14ac:dyDescent="0.25">
      <c r="B23" s="3" t="s">
        <v>103</v>
      </c>
      <c r="C23" s="3" t="s">
        <v>41</v>
      </c>
      <c r="D23" s="3" t="s">
        <v>104</v>
      </c>
      <c r="E23" s="2" t="s">
        <v>264</v>
      </c>
      <c r="U23" s="11">
        <v>3.19</v>
      </c>
      <c r="V23" s="11">
        <v>23.5</v>
      </c>
      <c r="W23" s="11" t="s">
        <v>105</v>
      </c>
      <c r="X23" s="11">
        <v>2</v>
      </c>
      <c r="Y23" s="9">
        <f>SUM(U23:V23)</f>
        <v>26.69</v>
      </c>
      <c r="Z23" s="150">
        <f t="shared" si="2"/>
        <v>26.69</v>
      </c>
    </row>
    <row r="24" spans="2:26" ht="17.25" x14ac:dyDescent="0.25">
      <c r="B24" s="3" t="s">
        <v>103</v>
      </c>
      <c r="C24" s="3" t="s">
        <v>41</v>
      </c>
      <c r="D24" s="3" t="s">
        <v>104</v>
      </c>
      <c r="E24" s="2" t="s">
        <v>264</v>
      </c>
      <c r="U24" s="11">
        <v>4.17</v>
      </c>
      <c r="V24" s="11">
        <v>7.66</v>
      </c>
      <c r="W24" s="11" t="s">
        <v>105</v>
      </c>
      <c r="X24" s="11">
        <v>2</v>
      </c>
      <c r="Y24" s="9">
        <f>SUM(U24:V24)</f>
        <v>11.83</v>
      </c>
      <c r="Z24" s="150">
        <f t="shared" si="2"/>
        <v>11.83</v>
      </c>
    </row>
    <row r="25" spans="2:26" ht="17.25" x14ac:dyDescent="0.25">
      <c r="B25" s="3" t="s">
        <v>103</v>
      </c>
      <c r="C25" s="3" t="s">
        <v>41</v>
      </c>
      <c r="D25" s="3" t="s">
        <v>104</v>
      </c>
      <c r="E25" s="2" t="s">
        <v>264</v>
      </c>
      <c r="U25" s="11">
        <v>2.74</v>
      </c>
      <c r="V25" s="11">
        <v>16.600000000000001</v>
      </c>
      <c r="X25" s="11">
        <v>2</v>
      </c>
      <c r="Y25" s="9">
        <f>SUM(U25:V25)</f>
        <v>19.340000000000003</v>
      </c>
      <c r="Z25" s="150">
        <f t="shared" si="2"/>
        <v>19.340000000000003</v>
      </c>
    </row>
    <row r="26" spans="2:26" ht="17.25" x14ac:dyDescent="0.25">
      <c r="B26" s="3" t="s">
        <v>103</v>
      </c>
      <c r="C26" s="3" t="s">
        <v>41</v>
      </c>
      <c r="D26" s="3" t="s">
        <v>104</v>
      </c>
      <c r="E26" s="2" t="s">
        <v>264</v>
      </c>
      <c r="U26" s="11">
        <v>5.82</v>
      </c>
      <c r="V26" s="11">
        <v>6.28</v>
      </c>
      <c r="W26" s="11" t="s">
        <v>105</v>
      </c>
      <c r="X26" s="11">
        <v>2</v>
      </c>
      <c r="Y26" s="9">
        <f>SUM(U26:V26)</f>
        <v>12.100000000000001</v>
      </c>
      <c r="Z26" s="150">
        <f t="shared" si="2"/>
        <v>12.100000000000001</v>
      </c>
    </row>
    <row r="27" spans="2:26" s="37" customFormat="1" ht="17.25" x14ac:dyDescent="0.25">
      <c r="B27" s="37" t="s">
        <v>103</v>
      </c>
      <c r="C27" s="37" t="s">
        <v>12</v>
      </c>
      <c r="D27" s="37" t="s">
        <v>104</v>
      </c>
      <c r="E27" s="82" t="s">
        <v>264</v>
      </c>
      <c r="F27" s="101"/>
      <c r="G27" s="101"/>
      <c r="H27" s="101"/>
      <c r="I27" s="101"/>
      <c r="J27" s="101"/>
      <c r="K27" s="101"/>
      <c r="L27" s="101"/>
      <c r="M27" s="125"/>
      <c r="N27" s="101"/>
      <c r="O27" s="101"/>
      <c r="P27" s="101"/>
      <c r="Q27" s="101"/>
      <c r="R27" s="101"/>
      <c r="S27" s="101"/>
      <c r="T27" s="138"/>
      <c r="U27" s="103">
        <f>MEDIAN(U22:U26)</f>
        <v>4.17</v>
      </c>
      <c r="V27" s="103">
        <f>MEDIAN(V22:V26)</f>
        <v>16.600000000000001</v>
      </c>
      <c r="W27" s="103"/>
      <c r="X27" s="103">
        <v>2</v>
      </c>
      <c r="Y27" s="125">
        <f ca="1">MEDIAN(Y22:Y35)</f>
        <v>19.340000000000003</v>
      </c>
      <c r="Z27" s="152"/>
    </row>
    <row r="28" spans="2:26" s="37" customFormat="1" ht="17.25" x14ac:dyDescent="0.25">
      <c r="B28" s="37" t="s">
        <v>103</v>
      </c>
      <c r="C28" s="37" t="s">
        <v>11</v>
      </c>
      <c r="D28" s="37" t="s">
        <v>104</v>
      </c>
      <c r="E28" s="82" t="s">
        <v>264</v>
      </c>
      <c r="F28" s="101"/>
      <c r="G28" s="101"/>
      <c r="H28" s="101"/>
      <c r="I28" s="101"/>
      <c r="J28" s="101"/>
      <c r="K28" s="101"/>
      <c r="L28" s="101"/>
      <c r="M28" s="125"/>
      <c r="N28" s="101"/>
      <c r="O28" s="101"/>
      <c r="P28" s="101"/>
      <c r="Q28" s="101"/>
      <c r="R28" s="101"/>
      <c r="S28" s="101"/>
      <c r="T28" s="138"/>
      <c r="U28" s="103">
        <f>MIN(U22:U26)</f>
        <v>2.74</v>
      </c>
      <c r="V28" s="103">
        <f t="shared" ref="V28" si="3">MIN(V22:V26)</f>
        <v>6.28</v>
      </c>
      <c r="W28" s="103"/>
      <c r="X28" s="103">
        <v>2</v>
      </c>
      <c r="Y28" s="125" t="s">
        <v>106</v>
      </c>
      <c r="Z28" s="152"/>
    </row>
    <row r="29" spans="2:26" s="37" customFormat="1" ht="17.25" x14ac:dyDescent="0.25">
      <c r="B29" s="37" t="s">
        <v>103</v>
      </c>
      <c r="C29" s="37" t="s">
        <v>10</v>
      </c>
      <c r="D29" s="37" t="s">
        <v>104</v>
      </c>
      <c r="E29" s="82" t="s">
        <v>264</v>
      </c>
      <c r="F29" s="101"/>
      <c r="G29" s="101"/>
      <c r="H29" s="101"/>
      <c r="I29" s="101"/>
      <c r="J29" s="101"/>
      <c r="K29" s="101"/>
      <c r="L29" s="101"/>
      <c r="M29" s="125"/>
      <c r="N29" s="101"/>
      <c r="O29" s="101"/>
      <c r="P29" s="101"/>
      <c r="Q29" s="101"/>
      <c r="R29" s="101"/>
      <c r="S29" s="101"/>
      <c r="T29" s="138"/>
      <c r="U29" s="103">
        <f>MAX(U22:U26)</f>
        <v>5.82</v>
      </c>
      <c r="V29" s="103">
        <f>MAX(V22:V26)</f>
        <v>36.6</v>
      </c>
      <c r="W29" s="103"/>
      <c r="X29" s="103">
        <v>2</v>
      </c>
      <c r="Y29" s="125">
        <f ca="1">MAX(Y22:Y35)</f>
        <v>41.95</v>
      </c>
      <c r="Z29" s="152"/>
    </row>
    <row r="30" spans="2:26" ht="17.25" x14ac:dyDescent="0.25">
      <c r="B30" s="3" t="s">
        <v>103</v>
      </c>
      <c r="C30" s="3" t="s">
        <v>41</v>
      </c>
      <c r="D30" s="3" t="s">
        <v>97</v>
      </c>
      <c r="E30" s="2" t="s">
        <v>264</v>
      </c>
      <c r="U30" s="11" t="s">
        <v>106</v>
      </c>
      <c r="V30" s="11" t="s">
        <v>106</v>
      </c>
      <c r="Y30" s="9" t="s">
        <v>106</v>
      </c>
      <c r="Z30" s="150" t="s">
        <v>106</v>
      </c>
    </row>
    <row r="31" spans="2:26" ht="17.25" x14ac:dyDescent="0.25">
      <c r="B31" s="3" t="s">
        <v>103</v>
      </c>
      <c r="C31" s="3" t="s">
        <v>41</v>
      </c>
      <c r="D31" s="3" t="s">
        <v>97</v>
      </c>
      <c r="E31" s="2" t="s">
        <v>264</v>
      </c>
      <c r="U31" s="11">
        <v>1.34</v>
      </c>
      <c r="V31" s="11">
        <v>2.38</v>
      </c>
      <c r="W31" s="11" t="s">
        <v>105</v>
      </c>
      <c r="X31" s="11">
        <v>2</v>
      </c>
      <c r="Y31" s="9">
        <f>SUM(U31:V31)</f>
        <v>3.7199999999999998</v>
      </c>
      <c r="Z31" s="150">
        <f>SUM(M31,T31,Y31)</f>
        <v>3.7199999999999998</v>
      </c>
    </row>
    <row r="32" spans="2:26" ht="17.25" x14ac:dyDescent="0.25">
      <c r="B32" s="3" t="s">
        <v>103</v>
      </c>
      <c r="C32" s="3" t="s">
        <v>41</v>
      </c>
      <c r="D32" s="3" t="s">
        <v>97</v>
      </c>
      <c r="E32" s="2" t="s">
        <v>264</v>
      </c>
      <c r="U32" s="11">
        <v>1.22</v>
      </c>
      <c r="V32" s="11" t="s">
        <v>106</v>
      </c>
      <c r="X32" s="11">
        <v>2</v>
      </c>
      <c r="Y32" s="9">
        <f>SUM(U32:V32)</f>
        <v>1.22</v>
      </c>
      <c r="Z32" s="150">
        <f>SUM(M32,T32,Y32)</f>
        <v>1.22</v>
      </c>
    </row>
    <row r="33" spans="2:26" ht="17.25" x14ac:dyDescent="0.25">
      <c r="B33" s="3" t="s">
        <v>103</v>
      </c>
      <c r="C33" s="3" t="s">
        <v>41</v>
      </c>
      <c r="D33" s="3" t="s">
        <v>97</v>
      </c>
      <c r="E33" s="2" t="s">
        <v>264</v>
      </c>
      <c r="U33" s="11" t="s">
        <v>106</v>
      </c>
      <c r="V33" s="11" t="s">
        <v>106</v>
      </c>
      <c r="X33" s="11">
        <v>2</v>
      </c>
      <c r="Y33" s="9" t="s">
        <v>106</v>
      </c>
      <c r="Z33" s="150" t="s">
        <v>106</v>
      </c>
    </row>
    <row r="34" spans="2:26" ht="17.25" x14ac:dyDescent="0.25">
      <c r="B34" s="3" t="s">
        <v>103</v>
      </c>
      <c r="C34" s="3" t="s">
        <v>41</v>
      </c>
      <c r="D34" s="3" t="s">
        <v>97</v>
      </c>
      <c r="E34" s="2" t="s">
        <v>264</v>
      </c>
      <c r="U34" s="11" t="s">
        <v>106</v>
      </c>
      <c r="V34" s="11" t="s">
        <v>106</v>
      </c>
      <c r="X34" s="11">
        <v>2</v>
      </c>
      <c r="Y34" s="9" t="s">
        <v>106</v>
      </c>
      <c r="Z34" s="150" t="s">
        <v>106</v>
      </c>
    </row>
    <row r="35" spans="2:26" ht="17.25" x14ac:dyDescent="0.25">
      <c r="B35" s="3" t="s">
        <v>103</v>
      </c>
      <c r="C35" s="3" t="s">
        <v>41</v>
      </c>
      <c r="D35" s="3" t="s">
        <v>97</v>
      </c>
      <c r="E35" s="2" t="s">
        <v>264</v>
      </c>
      <c r="U35" s="11" t="s">
        <v>106</v>
      </c>
      <c r="V35" s="11" t="s">
        <v>106</v>
      </c>
      <c r="X35" s="11">
        <v>2</v>
      </c>
      <c r="Y35" s="9" t="s">
        <v>106</v>
      </c>
      <c r="Z35" s="150" t="s">
        <v>106</v>
      </c>
    </row>
    <row r="36" spans="2:26" ht="17.25" x14ac:dyDescent="0.25">
      <c r="B36" s="3" t="s">
        <v>103</v>
      </c>
      <c r="C36" s="3" t="s">
        <v>41</v>
      </c>
      <c r="D36" s="3" t="s">
        <v>97</v>
      </c>
      <c r="E36" s="2" t="s">
        <v>264</v>
      </c>
      <c r="U36" s="11" t="s">
        <v>106</v>
      </c>
      <c r="V36" s="11" t="s">
        <v>106</v>
      </c>
      <c r="X36" s="11">
        <v>2</v>
      </c>
      <c r="Y36" s="9" t="s">
        <v>106</v>
      </c>
      <c r="Z36" s="150" t="s">
        <v>106</v>
      </c>
    </row>
    <row r="37" spans="2:26" s="37" customFormat="1" ht="17.25" x14ac:dyDescent="0.25">
      <c r="B37" s="37" t="s">
        <v>103</v>
      </c>
      <c r="C37" s="37" t="s">
        <v>40</v>
      </c>
      <c r="D37" s="37" t="s">
        <v>97</v>
      </c>
      <c r="E37" s="82" t="s">
        <v>264</v>
      </c>
      <c r="F37" s="101"/>
      <c r="G37" s="101"/>
      <c r="H37" s="101"/>
      <c r="I37" s="101"/>
      <c r="J37" s="101"/>
      <c r="K37" s="101"/>
      <c r="L37" s="101"/>
      <c r="M37" s="125"/>
      <c r="N37" s="101"/>
      <c r="O37" s="101"/>
      <c r="P37" s="101"/>
      <c r="Q37" s="101"/>
      <c r="R37" s="101"/>
      <c r="S37" s="101"/>
      <c r="T37" s="138"/>
      <c r="U37" s="103" t="s">
        <v>106</v>
      </c>
      <c r="V37" s="103" t="s">
        <v>106</v>
      </c>
      <c r="W37" s="103"/>
      <c r="X37" s="103">
        <v>2</v>
      </c>
      <c r="Y37" s="125">
        <f t="shared" ref="Y37" si="4">MEDIAN(Y30:Y36)</f>
        <v>2.4699999999999998</v>
      </c>
      <c r="Z37" s="152"/>
    </row>
    <row r="38" spans="2:26" s="37" customFormat="1" ht="17.25" x14ac:dyDescent="0.25">
      <c r="B38" s="37" t="s">
        <v>103</v>
      </c>
      <c r="C38" s="37" t="s">
        <v>39</v>
      </c>
      <c r="D38" s="37" t="s">
        <v>97</v>
      </c>
      <c r="E38" s="82" t="s">
        <v>264</v>
      </c>
      <c r="F38" s="101"/>
      <c r="G38" s="101"/>
      <c r="H38" s="101"/>
      <c r="I38" s="101"/>
      <c r="J38" s="101"/>
      <c r="K38" s="101"/>
      <c r="L38" s="101"/>
      <c r="M38" s="125"/>
      <c r="N38" s="101"/>
      <c r="O38" s="101"/>
      <c r="P38" s="101"/>
      <c r="Q38" s="101"/>
      <c r="R38" s="101"/>
      <c r="S38" s="101"/>
      <c r="T38" s="138"/>
      <c r="U38" s="103" t="s">
        <v>106</v>
      </c>
      <c r="V38" s="103" t="s">
        <v>106</v>
      </c>
      <c r="W38" s="103"/>
      <c r="X38" s="103">
        <v>2</v>
      </c>
      <c r="Y38" s="125" t="s">
        <v>106</v>
      </c>
      <c r="Z38" s="152"/>
    </row>
    <row r="39" spans="2:26" s="42" customFormat="1" ht="17.25" x14ac:dyDescent="0.25">
      <c r="B39" s="42" t="s">
        <v>103</v>
      </c>
      <c r="C39" s="42" t="s">
        <v>38</v>
      </c>
      <c r="D39" s="42" t="s">
        <v>97</v>
      </c>
      <c r="E39" s="83" t="s">
        <v>264</v>
      </c>
      <c r="F39" s="104"/>
      <c r="G39" s="104"/>
      <c r="H39" s="104"/>
      <c r="I39" s="104"/>
      <c r="J39" s="104"/>
      <c r="K39" s="104"/>
      <c r="L39" s="104"/>
      <c r="M39" s="126"/>
      <c r="N39" s="104"/>
      <c r="O39" s="104"/>
      <c r="P39" s="104"/>
      <c r="Q39" s="104"/>
      <c r="R39" s="104"/>
      <c r="S39" s="104"/>
      <c r="T39" s="139"/>
      <c r="U39" s="106">
        <f>MAX(U30:U36)</f>
        <v>1.34</v>
      </c>
      <c r="V39" s="106">
        <f>MAX(V30:V36)</f>
        <v>2.38</v>
      </c>
      <c r="W39" s="106"/>
      <c r="X39" s="106">
        <v>2</v>
      </c>
      <c r="Y39" s="126">
        <f>MAX(Y30:Y36)</f>
        <v>3.7199999999999998</v>
      </c>
      <c r="Z39" s="153"/>
    </row>
    <row r="40" spans="2:26" ht="17.25" x14ac:dyDescent="0.25">
      <c r="B40" s="3" t="s">
        <v>107</v>
      </c>
      <c r="C40" s="3" t="s">
        <v>108</v>
      </c>
      <c r="D40" s="3" t="s">
        <v>109</v>
      </c>
      <c r="E40" s="2" t="s">
        <v>265</v>
      </c>
      <c r="U40" s="11">
        <v>8.5400000000000004E-2</v>
      </c>
      <c r="V40" s="11">
        <v>7.0999999999999994E-2</v>
      </c>
      <c r="W40" s="11" t="s">
        <v>4</v>
      </c>
      <c r="Y40" s="9">
        <v>0.156</v>
      </c>
      <c r="Z40" s="147">
        <f>SUM(M40,T40,Y40)</f>
        <v>0.156</v>
      </c>
    </row>
    <row r="41" spans="2:26" ht="17.25" x14ac:dyDescent="0.25">
      <c r="B41" s="3" t="s">
        <v>107</v>
      </c>
      <c r="C41" s="3" t="s">
        <v>108</v>
      </c>
      <c r="D41" s="3" t="s">
        <v>109</v>
      </c>
      <c r="E41" s="2" t="s">
        <v>265</v>
      </c>
      <c r="U41" s="11" t="s">
        <v>110</v>
      </c>
      <c r="V41" s="11" t="s">
        <v>4</v>
      </c>
      <c r="W41" s="11" t="s">
        <v>4</v>
      </c>
      <c r="Y41" s="9" t="s">
        <v>110</v>
      </c>
      <c r="Z41" s="147" t="s">
        <v>110</v>
      </c>
    </row>
    <row r="42" spans="2:26" ht="17.25" x14ac:dyDescent="0.25">
      <c r="B42" s="3" t="s">
        <v>107</v>
      </c>
      <c r="C42" s="3" t="s">
        <v>108</v>
      </c>
      <c r="D42" s="3" t="s">
        <v>109</v>
      </c>
      <c r="E42" s="2" t="s">
        <v>265</v>
      </c>
      <c r="U42" s="11" t="s">
        <v>110</v>
      </c>
      <c r="V42" s="11">
        <v>0.157</v>
      </c>
      <c r="W42" s="11">
        <v>0.17399999999999999</v>
      </c>
      <c r="Y42" s="9">
        <v>0.33100000000000002</v>
      </c>
      <c r="Z42" s="147">
        <f>SUM(M42,T42,Y42)</f>
        <v>0.33100000000000002</v>
      </c>
    </row>
    <row r="43" spans="2:26" ht="17.25" x14ac:dyDescent="0.25">
      <c r="B43" s="3" t="s">
        <v>107</v>
      </c>
      <c r="C43" s="3" t="s">
        <v>108</v>
      </c>
      <c r="D43" s="3" t="s">
        <v>109</v>
      </c>
      <c r="E43" s="2" t="s">
        <v>265</v>
      </c>
      <c r="U43" s="11">
        <v>9.9599999999999994E-2</v>
      </c>
      <c r="V43" s="11" t="s">
        <v>110</v>
      </c>
      <c r="W43" s="11">
        <v>0.24299999999999999</v>
      </c>
      <c r="Y43" s="9">
        <v>0.34200000000000003</v>
      </c>
      <c r="Z43" s="147">
        <f>SUM(M43,T43,Y43)</f>
        <v>0.34200000000000003</v>
      </c>
    </row>
    <row r="44" spans="2:26" ht="17.25" x14ac:dyDescent="0.25">
      <c r="B44" s="3" t="s">
        <v>107</v>
      </c>
      <c r="C44" s="3" t="s">
        <v>108</v>
      </c>
      <c r="D44" s="3" t="s">
        <v>109</v>
      </c>
      <c r="E44" s="2" t="s">
        <v>265</v>
      </c>
      <c r="U44" s="11">
        <v>7.2800000000000004E-2</v>
      </c>
      <c r="V44" s="11" t="s">
        <v>4</v>
      </c>
      <c r="W44" s="11" t="s">
        <v>110</v>
      </c>
      <c r="Y44" s="9">
        <v>7.2800000000000004E-2</v>
      </c>
      <c r="Z44" s="147">
        <f>SUM(M44,T44,Y44)</f>
        <v>7.2800000000000004E-2</v>
      </c>
    </row>
    <row r="45" spans="2:26" s="37" customFormat="1" ht="17.25" x14ac:dyDescent="0.25">
      <c r="B45" s="37" t="s">
        <v>107</v>
      </c>
      <c r="C45" s="37" t="s">
        <v>12</v>
      </c>
      <c r="D45" s="37" t="s">
        <v>109</v>
      </c>
      <c r="E45" s="82" t="s">
        <v>265</v>
      </c>
      <c r="F45" s="101"/>
      <c r="G45" s="101"/>
      <c r="H45" s="101"/>
      <c r="I45" s="101"/>
      <c r="J45" s="101"/>
      <c r="K45" s="101"/>
      <c r="L45" s="101"/>
      <c r="M45" s="125"/>
      <c r="N45" s="101"/>
      <c r="O45" s="101"/>
      <c r="P45" s="101"/>
      <c r="Q45" s="101"/>
      <c r="R45" s="101"/>
      <c r="S45" s="101"/>
      <c r="T45" s="138"/>
      <c r="U45" s="103">
        <v>7.2800000000000004E-2</v>
      </c>
      <c r="V45" s="103" t="s">
        <v>110</v>
      </c>
      <c r="W45" s="103" t="s">
        <v>110</v>
      </c>
      <c r="Y45" s="125">
        <f t="shared" ref="Y45" si="5">MEDIAN(Y40:Y44)</f>
        <v>0.24349999999999999</v>
      </c>
      <c r="Z45" s="152"/>
    </row>
    <row r="46" spans="2:26" s="37" customFormat="1" ht="17.25" x14ac:dyDescent="0.25">
      <c r="B46" s="37" t="s">
        <v>107</v>
      </c>
      <c r="C46" s="37" t="s">
        <v>11</v>
      </c>
      <c r="D46" s="37" t="s">
        <v>109</v>
      </c>
      <c r="E46" s="82" t="s">
        <v>265</v>
      </c>
      <c r="F46" s="101"/>
      <c r="G46" s="101"/>
      <c r="H46" s="101"/>
      <c r="I46" s="101"/>
      <c r="J46" s="101"/>
      <c r="K46" s="101"/>
      <c r="L46" s="101"/>
      <c r="M46" s="125"/>
      <c r="N46" s="101"/>
      <c r="O46" s="101"/>
      <c r="P46" s="101"/>
      <c r="Q46" s="101"/>
      <c r="R46" s="101"/>
      <c r="S46" s="101"/>
      <c r="T46" s="138"/>
      <c r="U46" s="103" t="s">
        <v>110</v>
      </c>
      <c r="V46" s="103" t="s">
        <v>4</v>
      </c>
      <c r="W46" s="103" t="s">
        <v>4</v>
      </c>
      <c r="Y46" s="125" t="s">
        <v>110</v>
      </c>
      <c r="Z46" s="152"/>
    </row>
    <row r="47" spans="2:26" s="42" customFormat="1" ht="17.25" x14ac:dyDescent="0.25">
      <c r="B47" s="42" t="s">
        <v>107</v>
      </c>
      <c r="C47" s="42" t="s">
        <v>10</v>
      </c>
      <c r="D47" s="42" t="s">
        <v>109</v>
      </c>
      <c r="E47" s="83" t="s">
        <v>265</v>
      </c>
      <c r="F47" s="104"/>
      <c r="G47" s="104"/>
      <c r="H47" s="104"/>
      <c r="I47" s="104"/>
      <c r="J47" s="104"/>
      <c r="K47" s="104"/>
      <c r="L47" s="104"/>
      <c r="M47" s="126"/>
      <c r="N47" s="104"/>
      <c r="O47" s="104"/>
      <c r="P47" s="104"/>
      <c r="Q47" s="104"/>
      <c r="R47" s="104"/>
      <c r="S47" s="104"/>
      <c r="T47" s="139"/>
      <c r="U47" s="106">
        <f>MAX(U40:U44)</f>
        <v>9.9599999999999994E-2</v>
      </c>
      <c r="V47" s="106">
        <f>MAX(V40:V44)</f>
        <v>0.157</v>
      </c>
      <c r="W47" s="106">
        <f>MAX(W40:W44)</f>
        <v>0.24299999999999999</v>
      </c>
      <c r="Y47" s="126">
        <f>MAX(Y40:Y44)</f>
        <v>0.34200000000000003</v>
      </c>
      <c r="Z47" s="153"/>
    </row>
    <row r="48" spans="2:26" ht="17.25" x14ac:dyDescent="0.25">
      <c r="B48" s="3" t="s">
        <v>111</v>
      </c>
      <c r="C48" s="3" t="s">
        <v>112</v>
      </c>
      <c r="D48" s="3" t="s">
        <v>97</v>
      </c>
      <c r="E48" s="2" t="s">
        <v>264</v>
      </c>
      <c r="U48" s="11" t="s">
        <v>114</v>
      </c>
      <c r="V48" s="11" t="s">
        <v>106</v>
      </c>
      <c r="W48" s="11" t="s">
        <v>106</v>
      </c>
      <c r="X48" s="3"/>
      <c r="Y48" s="9" t="s">
        <v>114</v>
      </c>
      <c r="Z48" s="150" t="s">
        <v>114</v>
      </c>
    </row>
    <row r="49" spans="2:26" ht="17.25" x14ac:dyDescent="0.25">
      <c r="B49" s="3" t="s">
        <v>111</v>
      </c>
      <c r="C49" s="3" t="s">
        <v>112</v>
      </c>
      <c r="D49" s="3" t="s">
        <v>115</v>
      </c>
      <c r="E49" s="2" t="s">
        <v>264</v>
      </c>
      <c r="U49" s="11">
        <v>49</v>
      </c>
      <c r="V49" s="11">
        <v>36</v>
      </c>
      <c r="W49" s="11">
        <v>1.4</v>
      </c>
      <c r="X49" s="3"/>
      <c r="Y49" s="9">
        <f>SUM(U49:X49)</f>
        <v>86.4</v>
      </c>
      <c r="Z49" s="150">
        <f>Y49</f>
        <v>86.4</v>
      </c>
    </row>
    <row r="50" spans="2:26" ht="17.25" x14ac:dyDescent="0.25">
      <c r="B50" s="3" t="s">
        <v>111</v>
      </c>
      <c r="C50" s="3" t="s">
        <v>112</v>
      </c>
      <c r="D50" s="3" t="s">
        <v>115</v>
      </c>
      <c r="E50" s="2" t="s">
        <v>264</v>
      </c>
      <c r="U50" s="11">
        <v>4.3</v>
      </c>
      <c r="V50" s="11">
        <v>0.14000000000000001</v>
      </c>
      <c r="W50" s="11" t="s">
        <v>106</v>
      </c>
      <c r="X50" s="3"/>
      <c r="Y50" s="9">
        <f>SUM(U50:W50)</f>
        <v>4.4399999999999995</v>
      </c>
      <c r="Z50" s="150">
        <f t="shared" ref="Z50:Z54" si="6">Y50</f>
        <v>4.4399999999999995</v>
      </c>
    </row>
    <row r="51" spans="2:26" s="37" customFormat="1" ht="17.25" x14ac:dyDescent="0.25">
      <c r="B51" s="37" t="s">
        <v>111</v>
      </c>
      <c r="C51" s="37" t="s">
        <v>116</v>
      </c>
      <c r="D51" s="37" t="s">
        <v>115</v>
      </c>
      <c r="E51" s="82" t="s">
        <v>264</v>
      </c>
      <c r="F51" s="101"/>
      <c r="G51" s="101"/>
      <c r="H51" s="101"/>
      <c r="I51" s="101"/>
      <c r="J51" s="101"/>
      <c r="K51" s="101"/>
      <c r="L51" s="101"/>
      <c r="M51" s="125"/>
      <c r="N51" s="101"/>
      <c r="O51" s="101"/>
      <c r="P51" s="101"/>
      <c r="Q51" s="101"/>
      <c r="R51" s="101"/>
      <c r="S51" s="101"/>
      <c r="T51" s="138"/>
      <c r="U51" s="103">
        <f>MIN(U49:U50)</f>
        <v>4.3</v>
      </c>
      <c r="V51" s="103">
        <f>MIN(V49:V50)</f>
        <v>0.14000000000000001</v>
      </c>
      <c r="W51" s="103" t="s">
        <v>106</v>
      </c>
      <c r="Y51" s="125"/>
      <c r="Z51" s="152"/>
    </row>
    <row r="52" spans="2:26" s="37" customFormat="1" ht="17.25" x14ac:dyDescent="0.25">
      <c r="B52" s="37" t="s">
        <v>111</v>
      </c>
      <c r="C52" s="37" t="s">
        <v>117</v>
      </c>
      <c r="D52" s="37" t="s">
        <v>115</v>
      </c>
      <c r="E52" s="82" t="s">
        <v>264</v>
      </c>
      <c r="F52" s="101"/>
      <c r="G52" s="101"/>
      <c r="H52" s="101"/>
      <c r="I52" s="101"/>
      <c r="J52" s="101"/>
      <c r="K52" s="101"/>
      <c r="L52" s="101"/>
      <c r="M52" s="125"/>
      <c r="N52" s="101"/>
      <c r="O52" s="101"/>
      <c r="P52" s="101"/>
      <c r="Q52" s="101"/>
      <c r="R52" s="101"/>
      <c r="S52" s="101"/>
      <c r="T52" s="138"/>
      <c r="U52" s="103">
        <f>MAX(U49:U50)</f>
        <v>49</v>
      </c>
      <c r="V52" s="103">
        <f>MAX(V49:V50)</f>
        <v>36</v>
      </c>
      <c r="W52" s="103">
        <f>MAX(W49:W50)</f>
        <v>1.4</v>
      </c>
      <c r="Y52" s="125"/>
      <c r="Z52" s="152"/>
    </row>
    <row r="53" spans="2:26" ht="17.25" x14ac:dyDescent="0.25">
      <c r="B53" s="3" t="s">
        <v>111</v>
      </c>
      <c r="C53" s="3" t="s">
        <v>112</v>
      </c>
      <c r="D53" s="3" t="s">
        <v>118</v>
      </c>
      <c r="E53" s="2" t="s">
        <v>264</v>
      </c>
      <c r="U53" s="11">
        <v>1.1000000000000001</v>
      </c>
      <c r="V53" s="11" t="s">
        <v>114</v>
      </c>
      <c r="W53" s="11" t="s">
        <v>114</v>
      </c>
      <c r="X53" s="3"/>
      <c r="Y53" s="9">
        <v>1.1000000000000001</v>
      </c>
      <c r="Z53" s="150">
        <f t="shared" si="6"/>
        <v>1.1000000000000001</v>
      </c>
    </row>
    <row r="54" spans="2:26" ht="17.25" x14ac:dyDescent="0.25">
      <c r="B54" s="3" t="s">
        <v>111</v>
      </c>
      <c r="C54" s="3" t="s">
        <v>112</v>
      </c>
      <c r="D54" s="3" t="s">
        <v>118</v>
      </c>
      <c r="E54" s="2" t="s">
        <v>264</v>
      </c>
      <c r="U54" s="11">
        <v>0.1</v>
      </c>
      <c r="V54" s="11" t="s">
        <v>106</v>
      </c>
      <c r="W54" s="11" t="s">
        <v>106</v>
      </c>
      <c r="X54" s="3"/>
      <c r="Y54" s="9">
        <v>0.1</v>
      </c>
      <c r="Z54" s="147">
        <f t="shared" si="6"/>
        <v>0.1</v>
      </c>
    </row>
    <row r="55" spans="2:26" s="37" customFormat="1" ht="17.25" x14ac:dyDescent="0.25">
      <c r="B55" s="37" t="s">
        <v>111</v>
      </c>
      <c r="C55" s="37" t="s">
        <v>116</v>
      </c>
      <c r="D55" s="37" t="s">
        <v>118</v>
      </c>
      <c r="E55" s="82" t="s">
        <v>264</v>
      </c>
      <c r="F55" s="101"/>
      <c r="G55" s="101"/>
      <c r="H55" s="101"/>
      <c r="I55" s="101"/>
      <c r="J55" s="101"/>
      <c r="K55" s="101"/>
      <c r="L55" s="101"/>
      <c r="M55" s="125"/>
      <c r="N55" s="101"/>
      <c r="O55" s="101"/>
      <c r="P55" s="101"/>
      <c r="Q55" s="101"/>
      <c r="R55" s="101"/>
      <c r="S55" s="101"/>
      <c r="T55" s="138"/>
      <c r="U55" s="103">
        <v>0.1</v>
      </c>
      <c r="V55" s="103" t="s">
        <v>106</v>
      </c>
      <c r="W55" s="103" t="s">
        <v>106</v>
      </c>
      <c r="Y55" s="125"/>
      <c r="Z55" s="152"/>
    </row>
    <row r="56" spans="2:26" s="42" customFormat="1" ht="17.25" x14ac:dyDescent="0.25">
      <c r="B56" s="42" t="s">
        <v>111</v>
      </c>
      <c r="C56" s="42" t="s">
        <v>117</v>
      </c>
      <c r="D56" s="42" t="s">
        <v>118</v>
      </c>
      <c r="E56" s="83" t="s">
        <v>264</v>
      </c>
      <c r="F56" s="104"/>
      <c r="G56" s="104"/>
      <c r="H56" s="104"/>
      <c r="I56" s="104"/>
      <c r="J56" s="104"/>
      <c r="K56" s="104"/>
      <c r="L56" s="104"/>
      <c r="M56" s="126"/>
      <c r="N56" s="104"/>
      <c r="O56" s="104"/>
      <c r="P56" s="104"/>
      <c r="Q56" s="104"/>
      <c r="R56" s="104"/>
      <c r="S56" s="104"/>
      <c r="T56" s="139"/>
      <c r="U56" s="106">
        <v>1.1000000000000001</v>
      </c>
      <c r="V56" s="106" t="s">
        <v>55</v>
      </c>
      <c r="W56" s="106" t="s">
        <v>55</v>
      </c>
      <c r="Y56" s="126"/>
      <c r="Z56" s="153"/>
    </row>
    <row r="57" spans="2:26" ht="17.25" x14ac:dyDescent="0.25">
      <c r="B57" s="3" t="s">
        <v>119</v>
      </c>
      <c r="C57" s="3" t="s">
        <v>36</v>
      </c>
      <c r="D57" s="3" t="s">
        <v>115</v>
      </c>
      <c r="E57" s="2" t="s">
        <v>266</v>
      </c>
      <c r="J57" s="226">
        <v>0.83</v>
      </c>
      <c r="K57" s="226"/>
      <c r="L57" s="226"/>
      <c r="M57" s="9">
        <f>J57</f>
        <v>0.83</v>
      </c>
      <c r="Z57" s="150">
        <f t="shared" ref="Z57:Z66" si="7">SUM(M57,T57,Y57)</f>
        <v>0.83</v>
      </c>
    </row>
    <row r="58" spans="2:26" ht="17.25" x14ac:dyDescent="0.25">
      <c r="B58" s="3" t="s">
        <v>119</v>
      </c>
      <c r="C58" s="3" t="s">
        <v>36</v>
      </c>
      <c r="D58" s="3" t="s">
        <v>120</v>
      </c>
      <c r="E58" s="2" t="s">
        <v>266</v>
      </c>
      <c r="J58" s="226">
        <v>0.68</v>
      </c>
      <c r="K58" s="226"/>
      <c r="L58" s="226"/>
      <c r="M58" s="9">
        <f>J58</f>
        <v>0.68</v>
      </c>
      <c r="Z58" s="150">
        <f t="shared" si="7"/>
        <v>0.68</v>
      </c>
    </row>
    <row r="59" spans="2:26" s="6" customFormat="1" ht="17.25" x14ac:dyDescent="0.25">
      <c r="B59" s="6" t="s">
        <v>119</v>
      </c>
      <c r="C59" s="6" t="s">
        <v>36</v>
      </c>
      <c r="D59" s="6" t="s">
        <v>121</v>
      </c>
      <c r="E59" s="23" t="s">
        <v>266</v>
      </c>
      <c r="F59" s="10"/>
      <c r="G59" s="10"/>
      <c r="H59" s="10"/>
      <c r="I59" s="10"/>
      <c r="J59" s="227">
        <v>0.03</v>
      </c>
      <c r="K59" s="227"/>
      <c r="L59" s="227"/>
      <c r="M59" s="127">
        <f>J59</f>
        <v>0.03</v>
      </c>
      <c r="N59" s="10"/>
      <c r="O59" s="10"/>
      <c r="P59" s="10"/>
      <c r="Q59" s="10"/>
      <c r="R59" s="10"/>
      <c r="S59" s="10"/>
      <c r="T59" s="140"/>
      <c r="U59" s="13"/>
      <c r="V59" s="13"/>
      <c r="W59" s="13"/>
      <c r="X59" s="13"/>
      <c r="Y59" s="127"/>
      <c r="Z59" s="144">
        <f t="shared" si="7"/>
        <v>0.03</v>
      </c>
    </row>
    <row r="60" spans="2:26" ht="17.25" x14ac:dyDescent="0.25">
      <c r="B60" s="3" t="s">
        <v>1045</v>
      </c>
      <c r="C60" s="3" t="s">
        <v>36</v>
      </c>
      <c r="D60" s="3" t="s">
        <v>122</v>
      </c>
      <c r="E60" s="2" t="s">
        <v>266</v>
      </c>
      <c r="U60" s="228">
        <v>1.0800000000000001E-2</v>
      </c>
      <c r="V60" s="228"/>
      <c r="W60" s="228"/>
      <c r="X60" s="3"/>
      <c r="Y60" s="9">
        <f t="shared" ref="Y60:Y79" si="8">U60</f>
        <v>1.0800000000000001E-2</v>
      </c>
      <c r="Z60" s="160">
        <f t="shared" si="7"/>
        <v>1.0800000000000001E-2</v>
      </c>
    </row>
    <row r="61" spans="2:26" ht="17.25" x14ac:dyDescent="0.25">
      <c r="B61" s="3" t="s">
        <v>1045</v>
      </c>
      <c r="C61" s="3" t="s">
        <v>36</v>
      </c>
      <c r="D61" s="3" t="s">
        <v>123</v>
      </c>
      <c r="E61" s="2" t="s">
        <v>266</v>
      </c>
      <c r="U61" s="228">
        <v>6.6E-3</v>
      </c>
      <c r="V61" s="228"/>
      <c r="W61" s="228"/>
      <c r="X61" s="3"/>
      <c r="Y61" s="9">
        <f t="shared" si="8"/>
        <v>6.6E-3</v>
      </c>
      <c r="Z61" s="160">
        <f t="shared" si="7"/>
        <v>6.6E-3</v>
      </c>
    </row>
    <row r="62" spans="2:26" ht="17.25" x14ac:dyDescent="0.25">
      <c r="B62" s="3" t="s">
        <v>1045</v>
      </c>
      <c r="C62" s="3" t="s">
        <v>36</v>
      </c>
      <c r="D62" s="3" t="s">
        <v>124</v>
      </c>
      <c r="E62" s="2" t="s">
        <v>266</v>
      </c>
      <c r="U62" s="228">
        <v>5.1000000000000004E-3</v>
      </c>
      <c r="V62" s="228"/>
      <c r="W62" s="228"/>
      <c r="X62" s="3"/>
      <c r="Y62" s="9">
        <f t="shared" si="8"/>
        <v>5.1000000000000004E-3</v>
      </c>
      <c r="Z62" s="160">
        <f t="shared" si="7"/>
        <v>5.1000000000000004E-3</v>
      </c>
    </row>
    <row r="63" spans="2:26" ht="17.25" x14ac:dyDescent="0.25">
      <c r="B63" s="3" t="s">
        <v>1045</v>
      </c>
      <c r="C63" s="3" t="s">
        <v>36</v>
      </c>
      <c r="D63" s="3" t="s">
        <v>125</v>
      </c>
      <c r="E63" s="2" t="s">
        <v>266</v>
      </c>
      <c r="U63" s="228">
        <v>3.8999999999999998E-3</v>
      </c>
      <c r="V63" s="228"/>
      <c r="W63" s="228"/>
      <c r="X63" s="3"/>
      <c r="Y63" s="9">
        <f t="shared" si="8"/>
        <v>3.8999999999999998E-3</v>
      </c>
      <c r="Z63" s="160">
        <f t="shared" si="7"/>
        <v>3.8999999999999998E-3</v>
      </c>
    </row>
    <row r="64" spans="2:26" ht="17.25" x14ac:dyDescent="0.25">
      <c r="B64" s="3" t="s">
        <v>1045</v>
      </c>
      <c r="C64" s="3" t="s">
        <v>36</v>
      </c>
      <c r="D64" s="3" t="s">
        <v>126</v>
      </c>
      <c r="E64" s="2" t="s">
        <v>266</v>
      </c>
      <c r="U64" s="228">
        <v>4.4000000000000003E-3</v>
      </c>
      <c r="V64" s="228"/>
      <c r="W64" s="228"/>
      <c r="X64" s="3"/>
      <c r="Y64" s="9">
        <f t="shared" si="8"/>
        <v>4.4000000000000003E-3</v>
      </c>
      <c r="Z64" s="160">
        <f t="shared" si="7"/>
        <v>4.4000000000000003E-3</v>
      </c>
    </row>
    <row r="65" spans="2:26" ht="17.25" x14ac:dyDescent="0.25">
      <c r="B65" s="3" t="s">
        <v>1045</v>
      </c>
      <c r="C65" s="3" t="s">
        <v>36</v>
      </c>
      <c r="D65" s="3" t="s">
        <v>127</v>
      </c>
      <c r="E65" s="2" t="s">
        <v>266</v>
      </c>
      <c r="U65" s="228">
        <v>4.5999999999999999E-3</v>
      </c>
      <c r="V65" s="228"/>
      <c r="W65" s="228"/>
      <c r="X65" s="3"/>
      <c r="Y65" s="9">
        <f t="shared" si="8"/>
        <v>4.5999999999999999E-3</v>
      </c>
      <c r="Z65" s="160">
        <f t="shared" si="7"/>
        <v>4.5999999999999999E-3</v>
      </c>
    </row>
    <row r="66" spans="2:26" ht="17.25" x14ac:dyDescent="0.25">
      <c r="B66" s="3" t="s">
        <v>1045</v>
      </c>
      <c r="C66" s="3" t="s">
        <v>36</v>
      </c>
      <c r="D66" s="3" t="s">
        <v>128</v>
      </c>
      <c r="E66" s="2" t="s">
        <v>266</v>
      </c>
      <c r="U66" s="228">
        <v>4.7999999999999996E-3</v>
      </c>
      <c r="V66" s="228"/>
      <c r="W66" s="228"/>
      <c r="X66" s="3"/>
      <c r="Y66" s="9">
        <f t="shared" si="8"/>
        <v>4.7999999999999996E-3</v>
      </c>
      <c r="Z66" s="160">
        <f t="shared" si="7"/>
        <v>4.7999999999999996E-3</v>
      </c>
    </row>
    <row r="67" spans="2:26" s="37" customFormat="1" ht="17.25" x14ac:dyDescent="0.25">
      <c r="B67" s="37" t="s">
        <v>1045</v>
      </c>
      <c r="C67" s="37" t="s">
        <v>40</v>
      </c>
      <c r="D67" s="37" t="s">
        <v>310</v>
      </c>
      <c r="E67" s="82" t="s">
        <v>266</v>
      </c>
      <c r="F67" s="101"/>
      <c r="G67" s="101"/>
      <c r="H67" s="101"/>
      <c r="I67" s="101"/>
      <c r="J67" s="101"/>
      <c r="K67" s="101"/>
      <c r="L67" s="101"/>
      <c r="M67" s="125"/>
      <c r="N67" s="101"/>
      <c r="O67" s="101"/>
      <c r="P67" s="101"/>
      <c r="Q67" s="101"/>
      <c r="R67" s="101"/>
      <c r="S67" s="101"/>
      <c r="T67" s="138"/>
      <c r="U67" s="231">
        <f>MEDIAN(U60:W66)</f>
        <v>4.7999999999999996E-3</v>
      </c>
      <c r="V67" s="231"/>
      <c r="W67" s="231"/>
      <c r="Y67" s="125">
        <f t="shared" si="8"/>
        <v>4.7999999999999996E-3</v>
      </c>
      <c r="Z67" s="161">
        <f t="shared" ref="Z67:Z69" si="9">SUM(M67,T67,Y67)</f>
        <v>4.7999999999999996E-3</v>
      </c>
    </row>
    <row r="68" spans="2:26" s="37" customFormat="1" ht="17.25" x14ac:dyDescent="0.25">
      <c r="B68" s="37" t="s">
        <v>1045</v>
      </c>
      <c r="C68" s="37" t="s">
        <v>39</v>
      </c>
      <c r="D68" s="37" t="s">
        <v>310</v>
      </c>
      <c r="E68" s="82" t="s">
        <v>266</v>
      </c>
      <c r="F68" s="101"/>
      <c r="G68" s="101"/>
      <c r="H68" s="101"/>
      <c r="I68" s="101"/>
      <c r="J68" s="101"/>
      <c r="K68" s="101"/>
      <c r="L68" s="101"/>
      <c r="M68" s="125"/>
      <c r="N68" s="101"/>
      <c r="O68" s="101"/>
      <c r="P68" s="101"/>
      <c r="Q68" s="101"/>
      <c r="R68" s="101"/>
      <c r="S68" s="101"/>
      <c r="T68" s="138"/>
      <c r="U68" s="231">
        <f>MIN(U60:W66)</f>
        <v>3.8999999999999998E-3</v>
      </c>
      <c r="V68" s="231"/>
      <c r="W68" s="231"/>
      <c r="Y68" s="125">
        <f t="shared" si="8"/>
        <v>3.8999999999999998E-3</v>
      </c>
      <c r="Z68" s="161">
        <f t="shared" si="9"/>
        <v>3.8999999999999998E-3</v>
      </c>
    </row>
    <row r="69" spans="2:26" s="37" customFormat="1" ht="17.25" x14ac:dyDescent="0.25">
      <c r="B69" s="37" t="s">
        <v>1045</v>
      </c>
      <c r="C69" s="37" t="s">
        <v>38</v>
      </c>
      <c r="D69" s="37" t="s">
        <v>310</v>
      </c>
      <c r="E69" s="82" t="s">
        <v>266</v>
      </c>
      <c r="F69" s="101"/>
      <c r="G69" s="101"/>
      <c r="H69" s="101"/>
      <c r="I69" s="101"/>
      <c r="J69" s="101"/>
      <c r="K69" s="101"/>
      <c r="L69" s="101"/>
      <c r="M69" s="125"/>
      <c r="N69" s="101"/>
      <c r="O69" s="101"/>
      <c r="P69" s="101"/>
      <c r="Q69" s="101"/>
      <c r="R69" s="101"/>
      <c r="S69" s="101"/>
      <c r="T69" s="138"/>
      <c r="U69" s="231">
        <f>MAX(U60:W66)</f>
        <v>1.0800000000000001E-2</v>
      </c>
      <c r="V69" s="231"/>
      <c r="W69" s="231"/>
      <c r="Y69" s="125">
        <f t="shared" si="8"/>
        <v>1.0800000000000001E-2</v>
      </c>
      <c r="Z69" s="161">
        <f t="shared" si="9"/>
        <v>1.0800000000000001E-2</v>
      </c>
    </row>
    <row r="70" spans="2:26" ht="17.25" x14ac:dyDescent="0.25">
      <c r="B70" s="3" t="s">
        <v>1045</v>
      </c>
      <c r="C70" s="3" t="s">
        <v>36</v>
      </c>
      <c r="D70" s="3" t="s">
        <v>129</v>
      </c>
      <c r="E70" s="2" t="s">
        <v>266</v>
      </c>
      <c r="U70" s="228">
        <v>4.5999999999999999E-3</v>
      </c>
      <c r="V70" s="228"/>
      <c r="W70" s="228"/>
      <c r="X70" s="3"/>
      <c r="Y70" s="9">
        <f t="shared" si="8"/>
        <v>4.5999999999999999E-3</v>
      </c>
      <c r="Z70" s="160">
        <f t="shared" ref="Z70:Z76" si="10">SUM(M70,T70,Y70)</f>
        <v>4.5999999999999999E-3</v>
      </c>
    </row>
    <row r="71" spans="2:26" ht="17.25" x14ac:dyDescent="0.25">
      <c r="B71" s="3" t="s">
        <v>1045</v>
      </c>
      <c r="C71" s="3" t="s">
        <v>36</v>
      </c>
      <c r="D71" s="3" t="s">
        <v>130</v>
      </c>
      <c r="E71" s="2" t="s">
        <v>266</v>
      </c>
      <c r="U71" s="228">
        <v>4.5999999999999999E-3</v>
      </c>
      <c r="V71" s="228"/>
      <c r="W71" s="228"/>
      <c r="X71" s="3"/>
      <c r="Y71" s="9">
        <f t="shared" si="8"/>
        <v>4.5999999999999999E-3</v>
      </c>
      <c r="Z71" s="160">
        <f t="shared" si="10"/>
        <v>4.5999999999999999E-3</v>
      </c>
    </row>
    <row r="72" spans="2:26" ht="17.25" x14ac:dyDescent="0.25">
      <c r="B72" s="3" t="s">
        <v>1045</v>
      </c>
      <c r="C72" s="3" t="s">
        <v>36</v>
      </c>
      <c r="D72" s="3" t="s">
        <v>131</v>
      </c>
      <c r="E72" s="2" t="s">
        <v>266</v>
      </c>
      <c r="U72" s="228">
        <v>5.1999999999999998E-3</v>
      </c>
      <c r="V72" s="228"/>
      <c r="W72" s="228"/>
      <c r="X72" s="3"/>
      <c r="Y72" s="9">
        <f t="shared" si="8"/>
        <v>5.1999999999999998E-3</v>
      </c>
      <c r="Z72" s="160">
        <f t="shared" si="10"/>
        <v>5.1999999999999998E-3</v>
      </c>
    </row>
    <row r="73" spans="2:26" ht="17.25" x14ac:dyDescent="0.25">
      <c r="B73" s="3" t="s">
        <v>1045</v>
      </c>
      <c r="C73" s="3" t="s">
        <v>36</v>
      </c>
      <c r="D73" s="3" t="s">
        <v>132</v>
      </c>
      <c r="E73" s="2" t="s">
        <v>266</v>
      </c>
      <c r="U73" s="228">
        <v>3.3E-3</v>
      </c>
      <c r="V73" s="228"/>
      <c r="W73" s="228"/>
      <c r="X73" s="3"/>
      <c r="Y73" s="9">
        <f t="shared" si="8"/>
        <v>3.3E-3</v>
      </c>
      <c r="Z73" s="160">
        <f t="shared" si="10"/>
        <v>3.3E-3</v>
      </c>
    </row>
    <row r="74" spans="2:26" ht="17.25" x14ac:dyDescent="0.25">
      <c r="B74" s="3" t="s">
        <v>1045</v>
      </c>
      <c r="C74" s="3" t="s">
        <v>36</v>
      </c>
      <c r="D74" s="3" t="s">
        <v>133</v>
      </c>
      <c r="E74" s="2" t="s">
        <v>266</v>
      </c>
      <c r="U74" s="228">
        <v>4.8999999999999998E-3</v>
      </c>
      <c r="V74" s="228"/>
      <c r="W74" s="228"/>
      <c r="X74" s="3"/>
      <c r="Y74" s="9">
        <f t="shared" si="8"/>
        <v>4.8999999999999998E-3</v>
      </c>
      <c r="Z74" s="160">
        <f t="shared" si="10"/>
        <v>4.8999999999999998E-3</v>
      </c>
    </row>
    <row r="75" spans="2:26" ht="17.25" x14ac:dyDescent="0.25">
      <c r="B75" s="3" t="s">
        <v>1045</v>
      </c>
      <c r="C75" s="3" t="s">
        <v>36</v>
      </c>
      <c r="D75" s="3" t="s">
        <v>134</v>
      </c>
      <c r="E75" s="2" t="s">
        <v>266</v>
      </c>
      <c r="U75" s="228">
        <v>4.4000000000000003E-3</v>
      </c>
      <c r="V75" s="228"/>
      <c r="W75" s="228"/>
      <c r="X75" s="3"/>
      <c r="Y75" s="9">
        <f t="shared" si="8"/>
        <v>4.4000000000000003E-3</v>
      </c>
      <c r="Z75" s="160">
        <f t="shared" si="10"/>
        <v>4.4000000000000003E-3</v>
      </c>
    </row>
    <row r="76" spans="2:26" ht="17.25" x14ac:dyDescent="0.25">
      <c r="B76" s="3" t="s">
        <v>1045</v>
      </c>
      <c r="C76" s="3" t="s">
        <v>36</v>
      </c>
      <c r="D76" s="3" t="s">
        <v>135</v>
      </c>
      <c r="E76" s="2" t="s">
        <v>266</v>
      </c>
      <c r="U76" s="228">
        <v>3.7000000000000002E-3</v>
      </c>
      <c r="V76" s="228"/>
      <c r="W76" s="228"/>
      <c r="X76" s="3"/>
      <c r="Y76" s="9">
        <f t="shared" si="8"/>
        <v>3.7000000000000002E-3</v>
      </c>
      <c r="Z76" s="160">
        <f t="shared" si="10"/>
        <v>3.7000000000000002E-3</v>
      </c>
    </row>
    <row r="77" spans="2:26" s="37" customFormat="1" ht="17.25" x14ac:dyDescent="0.25">
      <c r="B77" s="37" t="s">
        <v>1045</v>
      </c>
      <c r="C77" s="37" t="s">
        <v>40</v>
      </c>
      <c r="D77" s="37" t="s">
        <v>311</v>
      </c>
      <c r="E77" s="82" t="s">
        <v>266</v>
      </c>
      <c r="F77" s="101"/>
      <c r="G77" s="101"/>
      <c r="H77" s="101"/>
      <c r="I77" s="101"/>
      <c r="J77" s="101"/>
      <c r="K77" s="101"/>
      <c r="L77" s="101"/>
      <c r="M77" s="125"/>
      <c r="N77" s="101"/>
      <c r="O77" s="101"/>
      <c r="P77" s="101"/>
      <c r="Q77" s="101"/>
      <c r="R77" s="101"/>
      <c r="S77" s="101"/>
      <c r="T77" s="138"/>
      <c r="U77" s="231">
        <f>MEDIAN(U70:W76)</f>
        <v>4.5999999999999999E-3</v>
      </c>
      <c r="V77" s="231"/>
      <c r="W77" s="231"/>
      <c r="Y77" s="125">
        <f t="shared" si="8"/>
        <v>4.5999999999999999E-3</v>
      </c>
      <c r="Z77" s="161">
        <f t="shared" ref="Z77:Z79" si="11">SUM(M77,T77,Y77)</f>
        <v>4.5999999999999999E-3</v>
      </c>
    </row>
    <row r="78" spans="2:26" s="37" customFormat="1" ht="17.25" x14ac:dyDescent="0.25">
      <c r="B78" s="37" t="s">
        <v>1045</v>
      </c>
      <c r="C78" s="37" t="s">
        <v>39</v>
      </c>
      <c r="D78" s="37" t="s">
        <v>311</v>
      </c>
      <c r="E78" s="82" t="s">
        <v>266</v>
      </c>
      <c r="F78" s="101"/>
      <c r="G78" s="101"/>
      <c r="H78" s="101"/>
      <c r="I78" s="101"/>
      <c r="J78" s="101"/>
      <c r="K78" s="101"/>
      <c r="L78" s="101"/>
      <c r="M78" s="125"/>
      <c r="N78" s="101"/>
      <c r="O78" s="101"/>
      <c r="P78" s="101"/>
      <c r="Q78" s="101"/>
      <c r="R78" s="101"/>
      <c r="S78" s="101"/>
      <c r="T78" s="138"/>
      <c r="U78" s="231">
        <f>MIN(U70:W76)</f>
        <v>3.3E-3</v>
      </c>
      <c r="V78" s="231"/>
      <c r="W78" s="231"/>
      <c r="Y78" s="125">
        <f t="shared" si="8"/>
        <v>3.3E-3</v>
      </c>
      <c r="Z78" s="161">
        <f t="shared" si="11"/>
        <v>3.3E-3</v>
      </c>
    </row>
    <row r="79" spans="2:26" s="42" customFormat="1" ht="17.25" x14ac:dyDescent="0.25">
      <c r="B79" s="42" t="s">
        <v>1045</v>
      </c>
      <c r="C79" s="42" t="s">
        <v>38</v>
      </c>
      <c r="D79" s="42" t="s">
        <v>311</v>
      </c>
      <c r="E79" s="83" t="s">
        <v>266</v>
      </c>
      <c r="F79" s="104"/>
      <c r="G79" s="104"/>
      <c r="H79" s="104"/>
      <c r="I79" s="104"/>
      <c r="J79" s="104"/>
      <c r="K79" s="104"/>
      <c r="L79" s="104"/>
      <c r="M79" s="126"/>
      <c r="N79" s="104"/>
      <c r="O79" s="104"/>
      <c r="P79" s="104"/>
      <c r="Q79" s="104"/>
      <c r="R79" s="104"/>
      <c r="S79" s="104"/>
      <c r="T79" s="139"/>
      <c r="U79" s="233">
        <f>MAX(U70:W76)</f>
        <v>5.1999999999999998E-3</v>
      </c>
      <c r="V79" s="233"/>
      <c r="W79" s="233"/>
      <c r="Y79" s="126">
        <f t="shared" si="8"/>
        <v>5.1999999999999998E-3</v>
      </c>
      <c r="Z79" s="162">
        <f t="shared" si="11"/>
        <v>5.1999999999999998E-3</v>
      </c>
    </row>
    <row r="80" spans="2:26" ht="17.25" x14ac:dyDescent="0.25">
      <c r="B80" s="3" t="s">
        <v>25</v>
      </c>
      <c r="C80" s="3" t="s">
        <v>136</v>
      </c>
      <c r="D80" s="3" t="s">
        <v>312</v>
      </c>
      <c r="E80" s="2" t="s">
        <v>253</v>
      </c>
      <c r="F80" s="12">
        <v>150</v>
      </c>
      <c r="G80" s="12">
        <v>22</v>
      </c>
      <c r="H80" s="12" t="s">
        <v>137</v>
      </c>
      <c r="J80" s="12">
        <v>30</v>
      </c>
      <c r="L80" s="12">
        <v>83</v>
      </c>
      <c r="M80" s="9">
        <f t="shared" ref="M80:M117" si="12">SUM(F80:L80)</f>
        <v>285</v>
      </c>
      <c r="U80" s="11">
        <v>1900</v>
      </c>
      <c r="V80" s="11">
        <v>510</v>
      </c>
      <c r="W80" s="11">
        <v>110</v>
      </c>
      <c r="X80" s="11">
        <v>94</v>
      </c>
      <c r="Y80" s="9">
        <f t="shared" ref="Y80:Y90" si="13">SUM(U80:X80)</f>
        <v>2614</v>
      </c>
      <c r="Z80" s="150">
        <f t="shared" ref="Z80:Z123" si="14">SUM(M80,T80,Y80)</f>
        <v>2899</v>
      </c>
    </row>
    <row r="81" spans="2:26" ht="17.25" x14ac:dyDescent="0.25">
      <c r="B81" s="3" t="s">
        <v>25</v>
      </c>
      <c r="C81" s="3" t="s">
        <v>136</v>
      </c>
      <c r="D81" s="3" t="s">
        <v>312</v>
      </c>
      <c r="E81" s="2" t="s">
        <v>253</v>
      </c>
      <c r="F81" s="12">
        <v>81</v>
      </c>
      <c r="G81" s="12">
        <v>13</v>
      </c>
      <c r="H81" s="12" t="s">
        <v>137</v>
      </c>
      <c r="J81" s="12">
        <v>44</v>
      </c>
      <c r="L81" s="12">
        <v>77</v>
      </c>
      <c r="M81" s="9">
        <f t="shared" si="12"/>
        <v>215</v>
      </c>
      <c r="U81" s="11">
        <v>97</v>
      </c>
      <c r="V81" s="11">
        <v>74</v>
      </c>
      <c r="W81" s="11">
        <v>100</v>
      </c>
      <c r="X81" s="11">
        <v>86</v>
      </c>
      <c r="Y81" s="9">
        <f t="shared" si="13"/>
        <v>357</v>
      </c>
      <c r="Z81" s="150">
        <f t="shared" si="14"/>
        <v>572</v>
      </c>
    </row>
    <row r="82" spans="2:26" ht="17.25" x14ac:dyDescent="0.25">
      <c r="B82" s="3" t="s">
        <v>25</v>
      </c>
      <c r="C82" s="3" t="s">
        <v>136</v>
      </c>
      <c r="D82" s="3" t="s">
        <v>312</v>
      </c>
      <c r="E82" s="2" t="s">
        <v>253</v>
      </c>
      <c r="F82" s="12">
        <v>33</v>
      </c>
      <c r="G82" s="12">
        <v>11</v>
      </c>
      <c r="H82" s="12" t="s">
        <v>137</v>
      </c>
      <c r="J82" s="12" t="s">
        <v>138</v>
      </c>
      <c r="L82" s="12">
        <v>22</v>
      </c>
      <c r="M82" s="9">
        <f t="shared" si="12"/>
        <v>66</v>
      </c>
      <c r="U82" s="11">
        <v>27</v>
      </c>
      <c r="V82" s="11">
        <v>12</v>
      </c>
      <c r="W82" s="11">
        <v>12</v>
      </c>
      <c r="X82" s="11">
        <v>14</v>
      </c>
      <c r="Y82" s="9">
        <f t="shared" si="13"/>
        <v>65</v>
      </c>
      <c r="Z82" s="150">
        <f t="shared" si="14"/>
        <v>131</v>
      </c>
    </row>
    <row r="83" spans="2:26" ht="17.25" x14ac:dyDescent="0.25">
      <c r="B83" s="3" t="s">
        <v>25</v>
      </c>
      <c r="C83" s="3" t="s">
        <v>136</v>
      </c>
      <c r="D83" s="3" t="s">
        <v>312</v>
      </c>
      <c r="E83" s="2" t="s">
        <v>253</v>
      </c>
      <c r="F83" s="12">
        <v>46</v>
      </c>
      <c r="G83" s="12">
        <v>19</v>
      </c>
      <c r="H83" s="12" t="s">
        <v>137</v>
      </c>
      <c r="J83" s="12">
        <v>18</v>
      </c>
      <c r="L83" s="12">
        <v>22</v>
      </c>
      <c r="M83" s="9">
        <f t="shared" si="12"/>
        <v>105</v>
      </c>
      <c r="U83" s="11">
        <v>25</v>
      </c>
      <c r="V83" s="11">
        <v>24</v>
      </c>
      <c r="W83" s="11">
        <v>16</v>
      </c>
      <c r="X83" s="11">
        <v>19</v>
      </c>
      <c r="Y83" s="9">
        <f t="shared" si="13"/>
        <v>84</v>
      </c>
      <c r="Z83" s="150">
        <f t="shared" si="14"/>
        <v>189</v>
      </c>
    </row>
    <row r="84" spans="2:26" ht="17.25" x14ac:dyDescent="0.25">
      <c r="B84" s="3" t="s">
        <v>25</v>
      </c>
      <c r="C84" s="3" t="s">
        <v>136</v>
      </c>
      <c r="D84" s="3" t="s">
        <v>312</v>
      </c>
      <c r="E84" s="2" t="s">
        <v>253</v>
      </c>
      <c r="F84" s="12">
        <v>24</v>
      </c>
      <c r="G84" s="12" t="s">
        <v>138</v>
      </c>
      <c r="H84" s="12" t="s">
        <v>138</v>
      </c>
      <c r="J84" s="12" t="s">
        <v>138</v>
      </c>
      <c r="L84" s="12">
        <v>22</v>
      </c>
      <c r="M84" s="9">
        <f t="shared" si="12"/>
        <v>46</v>
      </c>
      <c r="U84" s="11">
        <v>15</v>
      </c>
      <c r="V84" s="11">
        <v>16</v>
      </c>
      <c r="W84" s="11">
        <v>12</v>
      </c>
      <c r="X84" s="11">
        <v>13</v>
      </c>
      <c r="Y84" s="9">
        <f t="shared" si="13"/>
        <v>56</v>
      </c>
      <c r="Z84" s="150">
        <f t="shared" si="14"/>
        <v>102</v>
      </c>
    </row>
    <row r="85" spans="2:26" ht="17.25" x14ac:dyDescent="0.25">
      <c r="B85" s="3" t="s">
        <v>25</v>
      </c>
      <c r="C85" s="3" t="s">
        <v>136</v>
      </c>
      <c r="D85" s="3" t="s">
        <v>312</v>
      </c>
      <c r="E85" s="2" t="s">
        <v>253</v>
      </c>
      <c r="F85" s="12">
        <v>31</v>
      </c>
      <c r="G85" s="12" t="s">
        <v>138</v>
      </c>
      <c r="H85" s="12" t="s">
        <v>137</v>
      </c>
      <c r="J85" s="12" t="s">
        <v>137</v>
      </c>
      <c r="L85" s="12" t="s">
        <v>138</v>
      </c>
      <c r="M85" s="9">
        <f t="shared" si="12"/>
        <v>31</v>
      </c>
      <c r="U85" s="11">
        <v>48</v>
      </c>
      <c r="V85" s="11">
        <v>21</v>
      </c>
      <c r="W85" s="11">
        <v>12</v>
      </c>
      <c r="X85" s="11">
        <v>14</v>
      </c>
      <c r="Y85" s="9">
        <f t="shared" si="13"/>
        <v>95</v>
      </c>
      <c r="Z85" s="150">
        <f t="shared" si="14"/>
        <v>126</v>
      </c>
    </row>
    <row r="86" spans="2:26" ht="17.25" x14ac:dyDescent="0.25">
      <c r="B86" s="3" t="s">
        <v>25</v>
      </c>
      <c r="C86" s="3" t="s">
        <v>136</v>
      </c>
      <c r="D86" s="3" t="s">
        <v>312</v>
      </c>
      <c r="E86" s="2" t="s">
        <v>253</v>
      </c>
      <c r="F86" s="12">
        <v>69</v>
      </c>
      <c r="G86" s="12">
        <v>15</v>
      </c>
      <c r="H86" s="12" t="s">
        <v>138</v>
      </c>
      <c r="J86" s="12">
        <v>50</v>
      </c>
      <c r="L86" s="12">
        <v>190</v>
      </c>
      <c r="M86" s="9">
        <f t="shared" si="12"/>
        <v>324</v>
      </c>
      <c r="U86" s="11">
        <v>290</v>
      </c>
      <c r="V86" s="11">
        <v>100</v>
      </c>
      <c r="W86" s="11">
        <v>61</v>
      </c>
      <c r="X86" s="11">
        <v>66</v>
      </c>
      <c r="Y86" s="9">
        <f t="shared" si="13"/>
        <v>517</v>
      </c>
      <c r="Z86" s="150">
        <f t="shared" si="14"/>
        <v>841</v>
      </c>
    </row>
    <row r="87" spans="2:26" ht="17.25" x14ac:dyDescent="0.25">
      <c r="B87" s="3" t="s">
        <v>25</v>
      </c>
      <c r="C87" s="3" t="s">
        <v>136</v>
      </c>
      <c r="D87" s="3" t="s">
        <v>312</v>
      </c>
      <c r="E87" s="2" t="s">
        <v>253</v>
      </c>
      <c r="F87" s="12">
        <v>12</v>
      </c>
      <c r="G87" s="12" t="s">
        <v>137</v>
      </c>
      <c r="H87" s="12" t="s">
        <v>138</v>
      </c>
      <c r="J87" s="12">
        <v>12</v>
      </c>
      <c r="L87" s="12">
        <v>33</v>
      </c>
      <c r="M87" s="9">
        <f t="shared" si="12"/>
        <v>57</v>
      </c>
      <c r="U87" s="11">
        <v>110</v>
      </c>
      <c r="V87" s="11">
        <v>47</v>
      </c>
      <c r="W87" s="11">
        <v>30</v>
      </c>
      <c r="X87" s="11">
        <v>37</v>
      </c>
      <c r="Y87" s="9">
        <f t="shared" si="13"/>
        <v>224</v>
      </c>
      <c r="Z87" s="150">
        <f t="shared" si="14"/>
        <v>281</v>
      </c>
    </row>
    <row r="88" spans="2:26" ht="17.25" x14ac:dyDescent="0.25">
      <c r="B88" s="3" t="s">
        <v>25</v>
      </c>
      <c r="C88" s="3" t="s">
        <v>136</v>
      </c>
      <c r="D88" s="3" t="s">
        <v>312</v>
      </c>
      <c r="E88" s="2" t="s">
        <v>253</v>
      </c>
      <c r="F88" s="12">
        <v>22</v>
      </c>
      <c r="G88" s="12" t="s">
        <v>137</v>
      </c>
      <c r="H88" s="12" t="s">
        <v>137</v>
      </c>
      <c r="J88" s="12" t="s">
        <v>138</v>
      </c>
      <c r="L88" s="12" t="s">
        <v>138</v>
      </c>
      <c r="M88" s="9">
        <f t="shared" si="12"/>
        <v>22</v>
      </c>
      <c r="U88" s="11">
        <v>36</v>
      </c>
      <c r="V88" s="11" t="s">
        <v>138</v>
      </c>
      <c r="W88" s="11" t="s">
        <v>138</v>
      </c>
      <c r="X88" s="11" t="s">
        <v>137</v>
      </c>
      <c r="Y88" s="9">
        <f t="shared" si="13"/>
        <v>36</v>
      </c>
      <c r="Z88" s="150">
        <f t="shared" si="14"/>
        <v>58</v>
      </c>
    </row>
    <row r="89" spans="2:26" ht="17.25" x14ac:dyDescent="0.25">
      <c r="B89" s="3" t="s">
        <v>25</v>
      </c>
      <c r="C89" s="3" t="s">
        <v>136</v>
      </c>
      <c r="D89" s="3" t="s">
        <v>312</v>
      </c>
      <c r="E89" s="2" t="s">
        <v>253</v>
      </c>
      <c r="F89" s="12">
        <v>15</v>
      </c>
      <c r="G89" s="12" t="s">
        <v>137</v>
      </c>
      <c r="H89" s="12" t="s">
        <v>137</v>
      </c>
      <c r="J89" s="12" t="s">
        <v>137</v>
      </c>
      <c r="L89" s="12" t="s">
        <v>137</v>
      </c>
      <c r="M89" s="9">
        <f t="shared" si="12"/>
        <v>15</v>
      </c>
      <c r="U89" s="11">
        <v>67</v>
      </c>
      <c r="V89" s="11">
        <v>26</v>
      </c>
      <c r="W89" s="11" t="s">
        <v>138</v>
      </c>
      <c r="X89" s="11" t="s">
        <v>138</v>
      </c>
      <c r="Y89" s="9">
        <f t="shared" si="13"/>
        <v>93</v>
      </c>
      <c r="Z89" s="150">
        <f t="shared" si="14"/>
        <v>108</v>
      </c>
    </row>
    <row r="90" spans="2:26" ht="18" customHeight="1" x14ac:dyDescent="0.25">
      <c r="B90" s="3" t="s">
        <v>25</v>
      </c>
      <c r="C90" s="3" t="s">
        <v>136</v>
      </c>
      <c r="D90" s="3" t="s">
        <v>312</v>
      </c>
      <c r="E90" s="2" t="s">
        <v>253</v>
      </c>
      <c r="F90" s="12">
        <v>17</v>
      </c>
      <c r="G90" s="12" t="s">
        <v>137</v>
      </c>
      <c r="H90" s="12" t="s">
        <v>138</v>
      </c>
      <c r="J90" s="12" t="s">
        <v>137</v>
      </c>
      <c r="L90" s="12" t="s">
        <v>139</v>
      </c>
      <c r="M90" s="9">
        <f t="shared" si="12"/>
        <v>17</v>
      </c>
      <c r="U90" s="11">
        <v>52</v>
      </c>
      <c r="V90" s="11">
        <v>18</v>
      </c>
      <c r="W90" s="11" t="s">
        <v>138</v>
      </c>
      <c r="X90" s="11" t="s">
        <v>138</v>
      </c>
      <c r="Y90" s="9">
        <f t="shared" si="13"/>
        <v>70</v>
      </c>
      <c r="Z90" s="150">
        <f t="shared" si="14"/>
        <v>87</v>
      </c>
    </row>
    <row r="91" spans="2:26" s="37" customFormat="1" ht="17.25" x14ac:dyDescent="0.25">
      <c r="B91" s="37" t="s">
        <v>25</v>
      </c>
      <c r="C91" s="37" t="s">
        <v>140</v>
      </c>
      <c r="D91" s="37" t="s">
        <v>102</v>
      </c>
      <c r="E91" s="82" t="s">
        <v>253</v>
      </c>
      <c r="F91" s="101">
        <f>MEDIAN(F80:F90)</f>
        <v>31</v>
      </c>
      <c r="G91" s="101">
        <f t="shared" ref="G91:L91" si="15">MEDIAN(G80:G90)</f>
        <v>15</v>
      </c>
      <c r="H91" s="101" t="s">
        <v>137</v>
      </c>
      <c r="I91" s="101"/>
      <c r="J91" s="101">
        <f t="shared" si="15"/>
        <v>30</v>
      </c>
      <c r="K91" s="101"/>
      <c r="L91" s="101">
        <f t="shared" si="15"/>
        <v>33</v>
      </c>
      <c r="M91" s="125">
        <f t="shared" si="12"/>
        <v>109</v>
      </c>
      <c r="N91" s="101"/>
      <c r="O91" s="101"/>
      <c r="P91" s="101"/>
      <c r="Q91" s="101"/>
      <c r="R91" s="101"/>
      <c r="S91" s="101"/>
      <c r="T91" s="138"/>
      <c r="U91" s="103">
        <f>MEDIAN(U80:U90)</f>
        <v>52</v>
      </c>
      <c r="V91" s="103">
        <v>24</v>
      </c>
      <c r="W91" s="103">
        <v>12</v>
      </c>
      <c r="X91" s="103">
        <v>14</v>
      </c>
      <c r="Y91" s="125">
        <f t="shared" ref="Y91:Y93" si="16">SUM(U91:X91)</f>
        <v>102</v>
      </c>
      <c r="Z91" s="152">
        <f t="shared" si="14"/>
        <v>211</v>
      </c>
    </row>
    <row r="92" spans="2:26" s="37" customFormat="1" ht="17.25" x14ac:dyDescent="0.25">
      <c r="B92" s="37" t="s">
        <v>25</v>
      </c>
      <c r="C92" s="37" t="s">
        <v>141</v>
      </c>
      <c r="D92" s="37" t="s">
        <v>102</v>
      </c>
      <c r="E92" s="82" t="s">
        <v>253</v>
      </c>
      <c r="F92" s="101">
        <f>MIN(F80:F90)</f>
        <v>12</v>
      </c>
      <c r="G92" s="101">
        <f>MIN(G80:G90)</f>
        <v>11</v>
      </c>
      <c r="H92" s="101" t="s">
        <v>137</v>
      </c>
      <c r="I92" s="101"/>
      <c r="J92" s="101" t="s">
        <v>137</v>
      </c>
      <c r="K92" s="101"/>
      <c r="L92" s="101" t="s">
        <v>137</v>
      </c>
      <c r="M92" s="125">
        <f t="shared" si="12"/>
        <v>23</v>
      </c>
      <c r="N92" s="101"/>
      <c r="O92" s="101"/>
      <c r="P92" s="101"/>
      <c r="Q92" s="101"/>
      <c r="R92" s="101"/>
      <c r="S92" s="101"/>
      <c r="T92" s="138"/>
      <c r="U92" s="103">
        <f>MIN(U80:U90)</f>
        <v>15</v>
      </c>
      <c r="V92" s="103" t="s">
        <v>138</v>
      </c>
      <c r="W92" s="103" t="s">
        <v>138</v>
      </c>
      <c r="X92" s="103" t="s">
        <v>137</v>
      </c>
      <c r="Y92" s="125">
        <f t="shared" si="16"/>
        <v>15</v>
      </c>
      <c r="Z92" s="152">
        <f t="shared" si="14"/>
        <v>38</v>
      </c>
    </row>
    <row r="93" spans="2:26" s="37" customFormat="1" ht="17.25" x14ac:dyDescent="0.25">
      <c r="B93" s="37" t="s">
        <v>25</v>
      </c>
      <c r="C93" s="37" t="s">
        <v>142</v>
      </c>
      <c r="D93" s="37" t="s">
        <v>102</v>
      </c>
      <c r="E93" s="82" t="s">
        <v>253</v>
      </c>
      <c r="F93" s="101">
        <f>MAX(F80:F90)</f>
        <v>150</v>
      </c>
      <c r="G93" s="101">
        <f>MAX(G80:G90)</f>
        <v>22</v>
      </c>
      <c r="H93" s="101" t="s">
        <v>138</v>
      </c>
      <c r="I93" s="101"/>
      <c r="J93" s="101">
        <f>MAX(J80:J90)</f>
        <v>50</v>
      </c>
      <c r="K93" s="101"/>
      <c r="L93" s="101">
        <f>MAX(L80:L90)</f>
        <v>190</v>
      </c>
      <c r="M93" s="125">
        <f t="shared" si="12"/>
        <v>412</v>
      </c>
      <c r="N93" s="101"/>
      <c r="O93" s="101"/>
      <c r="P93" s="101"/>
      <c r="Q93" s="101"/>
      <c r="R93" s="101"/>
      <c r="S93" s="101"/>
      <c r="T93" s="138"/>
      <c r="U93" s="103">
        <f>MAX(U80:U90)</f>
        <v>1900</v>
      </c>
      <c r="V93" s="103">
        <f>MAX(V80:V90)</f>
        <v>510</v>
      </c>
      <c r="W93" s="103">
        <f>MAX(W80:W90)</f>
        <v>110</v>
      </c>
      <c r="X93" s="103">
        <f>MAX(X80:X90)</f>
        <v>94</v>
      </c>
      <c r="Y93" s="125">
        <f t="shared" si="16"/>
        <v>2614</v>
      </c>
      <c r="Z93" s="152">
        <f t="shared" si="14"/>
        <v>3026</v>
      </c>
    </row>
    <row r="94" spans="2:26" ht="17.25" x14ac:dyDescent="0.25">
      <c r="B94" s="3" t="s">
        <v>25</v>
      </c>
      <c r="C94" s="3" t="s">
        <v>136</v>
      </c>
      <c r="D94" s="3" t="s">
        <v>313</v>
      </c>
      <c r="E94" s="2" t="s">
        <v>253</v>
      </c>
      <c r="F94" s="12">
        <v>120</v>
      </c>
      <c r="G94" s="12" t="s">
        <v>137</v>
      </c>
      <c r="H94" s="12" t="s">
        <v>137</v>
      </c>
      <c r="J94" s="12">
        <v>21</v>
      </c>
      <c r="L94" s="12">
        <v>54</v>
      </c>
      <c r="M94" s="9">
        <f t="shared" si="12"/>
        <v>195</v>
      </c>
      <c r="U94" s="11">
        <v>45</v>
      </c>
      <c r="V94" s="11">
        <v>50</v>
      </c>
      <c r="W94" s="11">
        <v>44</v>
      </c>
      <c r="X94" s="11">
        <v>18</v>
      </c>
      <c r="Y94" s="9">
        <f>SUM(U94:X94)</f>
        <v>157</v>
      </c>
      <c r="Z94" s="150">
        <f t="shared" si="14"/>
        <v>352</v>
      </c>
    </row>
    <row r="95" spans="2:26" ht="17.25" x14ac:dyDescent="0.25">
      <c r="B95" s="3" t="s">
        <v>25</v>
      </c>
      <c r="C95" s="3" t="s">
        <v>136</v>
      </c>
      <c r="D95" s="3" t="s">
        <v>313</v>
      </c>
      <c r="E95" s="2" t="s">
        <v>253</v>
      </c>
      <c r="F95" s="12" t="s">
        <v>137</v>
      </c>
      <c r="G95" s="12" t="s">
        <v>137</v>
      </c>
      <c r="H95" s="12" t="s">
        <v>137</v>
      </c>
      <c r="J95" s="12" t="s">
        <v>138</v>
      </c>
      <c r="L95" s="12">
        <v>34</v>
      </c>
      <c r="M95" s="9">
        <f t="shared" si="12"/>
        <v>34</v>
      </c>
      <c r="U95" s="11">
        <v>67</v>
      </c>
      <c r="V95" s="11">
        <v>34</v>
      </c>
      <c r="W95" s="11" t="s">
        <v>138</v>
      </c>
      <c r="X95" s="11" t="s">
        <v>138</v>
      </c>
      <c r="Y95" s="9">
        <f>SUM(U95:X95)</f>
        <v>101</v>
      </c>
      <c r="Z95" s="150">
        <f t="shared" si="14"/>
        <v>135</v>
      </c>
    </row>
    <row r="96" spans="2:26" ht="17.25" x14ac:dyDescent="0.25">
      <c r="B96" s="3" t="s">
        <v>25</v>
      </c>
      <c r="C96" s="3" t="s">
        <v>136</v>
      </c>
      <c r="D96" s="3" t="s">
        <v>313</v>
      </c>
      <c r="E96" s="2" t="s">
        <v>253</v>
      </c>
      <c r="F96" s="12" t="s">
        <v>137</v>
      </c>
      <c r="G96" s="12" t="s">
        <v>137</v>
      </c>
      <c r="H96" s="12" t="s">
        <v>137</v>
      </c>
      <c r="J96" s="12" t="s">
        <v>137</v>
      </c>
      <c r="L96" s="12" t="s">
        <v>137</v>
      </c>
      <c r="M96" s="9">
        <f t="shared" si="12"/>
        <v>0</v>
      </c>
      <c r="U96" s="11" t="s">
        <v>138</v>
      </c>
      <c r="V96" s="11" t="s">
        <v>138</v>
      </c>
      <c r="W96" s="11" t="s">
        <v>137</v>
      </c>
      <c r="X96" s="11" t="s">
        <v>137</v>
      </c>
      <c r="Y96" s="9" t="s">
        <v>138</v>
      </c>
      <c r="Z96" s="150">
        <f t="shared" si="14"/>
        <v>0</v>
      </c>
    </row>
    <row r="97" spans="2:26" ht="17.25" x14ac:dyDescent="0.25">
      <c r="B97" s="3" t="s">
        <v>25</v>
      </c>
      <c r="C97" s="3" t="s">
        <v>136</v>
      </c>
      <c r="D97" s="3" t="s">
        <v>313</v>
      </c>
      <c r="E97" s="2" t="s">
        <v>253</v>
      </c>
      <c r="F97" s="12">
        <v>13</v>
      </c>
      <c r="G97" s="12" t="s">
        <v>137</v>
      </c>
      <c r="H97" s="12" t="s">
        <v>137</v>
      </c>
      <c r="J97" s="12" t="s">
        <v>137</v>
      </c>
      <c r="L97" s="12" t="s">
        <v>137</v>
      </c>
      <c r="M97" s="9">
        <f t="shared" si="12"/>
        <v>13</v>
      </c>
      <c r="U97" s="11">
        <v>25</v>
      </c>
      <c r="V97" s="11">
        <v>31</v>
      </c>
      <c r="W97" s="11" t="s">
        <v>138</v>
      </c>
      <c r="X97" s="11" t="s">
        <v>137</v>
      </c>
      <c r="Y97" s="9">
        <f>SUM(U97:X97)</f>
        <v>56</v>
      </c>
      <c r="Z97" s="150">
        <f t="shared" si="14"/>
        <v>69</v>
      </c>
    </row>
    <row r="98" spans="2:26" ht="17.25" x14ac:dyDescent="0.25">
      <c r="B98" s="3" t="s">
        <v>25</v>
      </c>
      <c r="C98" s="3" t="s">
        <v>136</v>
      </c>
      <c r="D98" s="3" t="s">
        <v>313</v>
      </c>
      <c r="E98" s="2" t="s">
        <v>253</v>
      </c>
      <c r="F98" s="12" t="s">
        <v>138</v>
      </c>
      <c r="G98" s="12" t="s">
        <v>137</v>
      </c>
      <c r="H98" s="12" t="s">
        <v>137</v>
      </c>
      <c r="J98" s="12" t="s">
        <v>137</v>
      </c>
      <c r="L98" s="12" t="s">
        <v>137</v>
      </c>
      <c r="M98" s="9">
        <f t="shared" si="12"/>
        <v>0</v>
      </c>
      <c r="U98" s="11" t="s">
        <v>138</v>
      </c>
      <c r="V98" s="11">
        <v>14</v>
      </c>
      <c r="W98" s="11" t="s">
        <v>137</v>
      </c>
      <c r="X98" s="11" t="s">
        <v>137</v>
      </c>
      <c r="Y98" s="9">
        <f>SUM(U98:X98)</f>
        <v>14</v>
      </c>
      <c r="Z98" s="150">
        <f t="shared" si="14"/>
        <v>14</v>
      </c>
    </row>
    <row r="99" spans="2:26" ht="17.25" x14ac:dyDescent="0.25">
      <c r="B99" s="3" t="s">
        <v>25</v>
      </c>
      <c r="C99" s="3" t="s">
        <v>136</v>
      </c>
      <c r="D99" s="3" t="s">
        <v>313</v>
      </c>
      <c r="E99" s="2" t="s">
        <v>253</v>
      </c>
      <c r="F99" s="12" t="s">
        <v>137</v>
      </c>
      <c r="G99" s="12" t="s">
        <v>137</v>
      </c>
      <c r="H99" s="12" t="s">
        <v>137</v>
      </c>
      <c r="J99" s="12" t="s">
        <v>137</v>
      </c>
      <c r="L99" s="12" t="s">
        <v>137</v>
      </c>
      <c r="M99" s="9">
        <f t="shared" si="12"/>
        <v>0</v>
      </c>
      <c r="U99" s="11" t="s">
        <v>137</v>
      </c>
      <c r="V99" s="11" t="s">
        <v>137</v>
      </c>
      <c r="W99" s="11" t="s">
        <v>137</v>
      </c>
      <c r="X99" s="11" t="s">
        <v>137</v>
      </c>
      <c r="Y99" s="9" t="s">
        <v>137</v>
      </c>
      <c r="Z99" s="150">
        <f t="shared" si="14"/>
        <v>0</v>
      </c>
    </row>
    <row r="100" spans="2:26" ht="17.25" x14ac:dyDescent="0.25">
      <c r="B100" s="3" t="s">
        <v>25</v>
      </c>
      <c r="C100" s="3" t="s">
        <v>136</v>
      </c>
      <c r="D100" s="3" t="s">
        <v>313</v>
      </c>
      <c r="E100" s="2" t="s">
        <v>253</v>
      </c>
      <c r="F100" s="12" t="s">
        <v>138</v>
      </c>
      <c r="G100" s="12" t="s">
        <v>137</v>
      </c>
      <c r="H100" s="12" t="s">
        <v>137</v>
      </c>
      <c r="J100" s="12">
        <v>12</v>
      </c>
      <c r="L100" s="12">
        <v>31</v>
      </c>
      <c r="M100" s="9">
        <f t="shared" si="12"/>
        <v>43</v>
      </c>
      <c r="U100" s="11">
        <v>26</v>
      </c>
      <c r="V100" s="11">
        <v>26</v>
      </c>
      <c r="W100" s="11" t="s">
        <v>137</v>
      </c>
      <c r="X100" s="11" t="s">
        <v>138</v>
      </c>
      <c r="Y100" s="9">
        <f>SUM(U100:X100)</f>
        <v>52</v>
      </c>
      <c r="Z100" s="150">
        <f t="shared" si="14"/>
        <v>95</v>
      </c>
    </row>
    <row r="101" spans="2:26" ht="17.25" x14ac:dyDescent="0.25">
      <c r="B101" s="3" t="s">
        <v>25</v>
      </c>
      <c r="C101" s="3" t="s">
        <v>136</v>
      </c>
      <c r="D101" s="3" t="s">
        <v>313</v>
      </c>
      <c r="E101" s="2" t="s">
        <v>253</v>
      </c>
      <c r="F101" s="12" t="s">
        <v>138</v>
      </c>
      <c r="G101" s="12" t="s">
        <v>137</v>
      </c>
      <c r="H101" s="12" t="s">
        <v>137</v>
      </c>
      <c r="J101" s="12" t="s">
        <v>138</v>
      </c>
      <c r="L101" s="12">
        <v>28</v>
      </c>
      <c r="M101" s="9">
        <f t="shared" si="12"/>
        <v>28</v>
      </c>
      <c r="U101" s="11">
        <v>60</v>
      </c>
      <c r="V101" s="11">
        <v>31</v>
      </c>
      <c r="W101" s="11" t="s">
        <v>138</v>
      </c>
      <c r="X101" s="11" t="s">
        <v>138</v>
      </c>
      <c r="Y101" s="9">
        <f>SUM(U101:X101)</f>
        <v>91</v>
      </c>
      <c r="Z101" s="150">
        <f t="shared" si="14"/>
        <v>119</v>
      </c>
    </row>
    <row r="102" spans="2:26" ht="17.25" x14ac:dyDescent="0.25">
      <c r="B102" s="3" t="s">
        <v>25</v>
      </c>
      <c r="C102" s="3" t="s">
        <v>136</v>
      </c>
      <c r="D102" s="3" t="s">
        <v>313</v>
      </c>
      <c r="E102" s="2" t="s">
        <v>253</v>
      </c>
      <c r="F102" s="12" t="s">
        <v>137</v>
      </c>
      <c r="G102" s="12" t="s">
        <v>137</v>
      </c>
      <c r="H102" s="12" t="s">
        <v>137</v>
      </c>
      <c r="J102" s="12" t="s">
        <v>137</v>
      </c>
      <c r="L102" s="12" t="s">
        <v>137</v>
      </c>
      <c r="M102" s="9">
        <f t="shared" si="12"/>
        <v>0</v>
      </c>
      <c r="U102" s="11" t="s">
        <v>137</v>
      </c>
      <c r="V102" s="11" t="s">
        <v>137</v>
      </c>
      <c r="W102" s="11" t="s">
        <v>137</v>
      </c>
      <c r="X102" s="11" t="s">
        <v>137</v>
      </c>
      <c r="Y102" s="9" t="s">
        <v>137</v>
      </c>
      <c r="Z102" s="150">
        <f t="shared" si="14"/>
        <v>0</v>
      </c>
    </row>
    <row r="103" spans="2:26" ht="17.25" x14ac:dyDescent="0.25">
      <c r="B103" s="3" t="s">
        <v>25</v>
      </c>
      <c r="C103" s="3" t="s">
        <v>136</v>
      </c>
      <c r="D103" s="3" t="s">
        <v>313</v>
      </c>
      <c r="E103" s="2" t="s">
        <v>253</v>
      </c>
      <c r="F103" s="12">
        <v>69</v>
      </c>
      <c r="G103" s="12" t="s">
        <v>137</v>
      </c>
      <c r="H103" s="12" t="s">
        <v>137</v>
      </c>
      <c r="J103" s="12" t="s">
        <v>138</v>
      </c>
      <c r="L103" s="12" t="s">
        <v>138</v>
      </c>
      <c r="M103" s="9">
        <f t="shared" si="12"/>
        <v>69</v>
      </c>
      <c r="U103" s="11">
        <v>140</v>
      </c>
      <c r="V103" s="11">
        <v>76</v>
      </c>
      <c r="W103" s="11" t="s">
        <v>138</v>
      </c>
      <c r="X103" s="11">
        <v>18</v>
      </c>
      <c r="Y103" s="9">
        <f>SUM(U103:X103)</f>
        <v>234</v>
      </c>
      <c r="Z103" s="150">
        <f t="shared" si="14"/>
        <v>303</v>
      </c>
    </row>
    <row r="104" spans="2:26" ht="17.25" x14ac:dyDescent="0.25">
      <c r="B104" s="3" t="s">
        <v>25</v>
      </c>
      <c r="C104" s="3" t="s">
        <v>136</v>
      </c>
      <c r="D104" s="3" t="s">
        <v>313</v>
      </c>
      <c r="E104" s="2" t="s">
        <v>253</v>
      </c>
      <c r="F104" s="12" t="s">
        <v>138</v>
      </c>
      <c r="G104" s="12" t="s">
        <v>137</v>
      </c>
      <c r="H104" s="12" t="s">
        <v>137</v>
      </c>
      <c r="J104" s="12" t="s">
        <v>138</v>
      </c>
      <c r="L104" s="12" t="s">
        <v>137</v>
      </c>
      <c r="M104" s="9">
        <f t="shared" si="12"/>
        <v>0</v>
      </c>
      <c r="U104" s="11">
        <v>25</v>
      </c>
      <c r="V104" s="11">
        <v>14</v>
      </c>
      <c r="W104" s="11" t="s">
        <v>138</v>
      </c>
      <c r="X104" s="11">
        <v>11</v>
      </c>
      <c r="Y104" s="9">
        <f>SUM(U104:X104)</f>
        <v>50</v>
      </c>
      <c r="Z104" s="150">
        <f t="shared" si="14"/>
        <v>50</v>
      </c>
    </row>
    <row r="105" spans="2:26" s="37" customFormat="1" ht="17.25" x14ac:dyDescent="0.25">
      <c r="B105" s="37" t="s">
        <v>25</v>
      </c>
      <c r="C105" s="37" t="s">
        <v>140</v>
      </c>
      <c r="D105" s="37" t="s">
        <v>313</v>
      </c>
      <c r="E105" s="82" t="s">
        <v>253</v>
      </c>
      <c r="F105" s="101" t="s">
        <v>138</v>
      </c>
      <c r="G105" s="101" t="s">
        <v>137</v>
      </c>
      <c r="H105" s="101" t="s">
        <v>137</v>
      </c>
      <c r="I105" s="101"/>
      <c r="J105" s="101" t="s">
        <v>138</v>
      </c>
      <c r="K105" s="101"/>
      <c r="L105" s="101" t="s">
        <v>137</v>
      </c>
      <c r="M105" s="125">
        <f t="shared" si="12"/>
        <v>0</v>
      </c>
      <c r="N105" s="101"/>
      <c r="O105" s="101"/>
      <c r="P105" s="101"/>
      <c r="Q105" s="101"/>
      <c r="R105" s="101"/>
      <c r="S105" s="101"/>
      <c r="T105" s="138"/>
      <c r="U105" s="103">
        <v>25</v>
      </c>
      <c r="V105" s="103">
        <v>26</v>
      </c>
      <c r="W105" s="103" t="s">
        <v>138</v>
      </c>
      <c r="X105" s="103" t="s">
        <v>138</v>
      </c>
      <c r="Y105" s="125"/>
      <c r="Z105" s="152">
        <f t="shared" si="14"/>
        <v>0</v>
      </c>
    </row>
    <row r="106" spans="2:26" s="37" customFormat="1" ht="17.25" x14ac:dyDescent="0.25">
      <c r="B106" s="37" t="s">
        <v>25</v>
      </c>
      <c r="C106" s="37" t="s">
        <v>141</v>
      </c>
      <c r="D106" s="37" t="s">
        <v>313</v>
      </c>
      <c r="E106" s="82" t="s">
        <v>253</v>
      </c>
      <c r="F106" s="101" t="s">
        <v>137</v>
      </c>
      <c r="G106" s="101" t="s">
        <v>137</v>
      </c>
      <c r="H106" s="101" t="s">
        <v>137</v>
      </c>
      <c r="I106" s="101"/>
      <c r="J106" s="101" t="s">
        <v>137</v>
      </c>
      <c r="K106" s="101"/>
      <c r="L106" s="101" t="s">
        <v>137</v>
      </c>
      <c r="M106" s="125">
        <f t="shared" si="12"/>
        <v>0</v>
      </c>
      <c r="N106" s="101"/>
      <c r="O106" s="101"/>
      <c r="P106" s="101"/>
      <c r="Q106" s="101"/>
      <c r="R106" s="101"/>
      <c r="S106" s="101"/>
      <c r="T106" s="138"/>
      <c r="U106" s="103" t="s">
        <v>137</v>
      </c>
      <c r="V106" s="103" t="s">
        <v>137</v>
      </c>
      <c r="W106" s="103" t="s">
        <v>137</v>
      </c>
      <c r="X106" s="103" t="s">
        <v>137</v>
      </c>
      <c r="Y106" s="125"/>
      <c r="Z106" s="152">
        <f t="shared" si="14"/>
        <v>0</v>
      </c>
    </row>
    <row r="107" spans="2:26" s="37" customFormat="1" ht="17.25" x14ac:dyDescent="0.25">
      <c r="B107" s="37" t="s">
        <v>25</v>
      </c>
      <c r="C107" s="37" t="s">
        <v>142</v>
      </c>
      <c r="D107" s="37" t="s">
        <v>313</v>
      </c>
      <c r="E107" s="82" t="s">
        <v>253</v>
      </c>
      <c r="F107" s="101">
        <f>MAX(F94:F104)</f>
        <v>120</v>
      </c>
      <c r="G107" s="101" t="s">
        <v>137</v>
      </c>
      <c r="H107" s="101" t="s">
        <v>137</v>
      </c>
      <c r="I107" s="101"/>
      <c r="J107" s="101">
        <f>MAX(J94:J104)</f>
        <v>21</v>
      </c>
      <c r="K107" s="101"/>
      <c r="L107" s="101">
        <f>MAX(L94:L104)</f>
        <v>54</v>
      </c>
      <c r="M107" s="125">
        <f t="shared" si="12"/>
        <v>195</v>
      </c>
      <c r="N107" s="101"/>
      <c r="O107" s="101"/>
      <c r="P107" s="101"/>
      <c r="Q107" s="101"/>
      <c r="R107" s="101"/>
      <c r="S107" s="101"/>
      <c r="T107" s="138"/>
      <c r="U107" s="103">
        <f>MAX(U94:U104)</f>
        <v>140</v>
      </c>
      <c r="V107" s="103">
        <f>MAX(V94:V104)</f>
        <v>76</v>
      </c>
      <c r="W107" s="103">
        <f>MAX(W94:W104)</f>
        <v>44</v>
      </c>
      <c r="X107" s="103">
        <f>MAX(X94:X104)</f>
        <v>18</v>
      </c>
      <c r="Y107" s="125"/>
      <c r="Z107" s="152">
        <f t="shared" si="14"/>
        <v>195</v>
      </c>
    </row>
    <row r="108" spans="2:26" ht="17.25" x14ac:dyDescent="0.25">
      <c r="B108" s="3" t="s">
        <v>25</v>
      </c>
      <c r="C108" s="3" t="s">
        <v>24</v>
      </c>
      <c r="D108" s="3" t="s">
        <v>314</v>
      </c>
      <c r="E108" s="2" t="s">
        <v>264</v>
      </c>
      <c r="F108" s="12">
        <v>1.4E-2</v>
      </c>
      <c r="G108" s="12" t="s">
        <v>137</v>
      </c>
      <c r="H108" s="12" t="s">
        <v>137</v>
      </c>
      <c r="J108" s="12" t="s">
        <v>137</v>
      </c>
      <c r="L108" s="12" t="s">
        <v>137</v>
      </c>
      <c r="M108" s="9">
        <f t="shared" si="12"/>
        <v>1.4E-2</v>
      </c>
      <c r="U108" s="11">
        <v>1.4</v>
      </c>
      <c r="V108" s="11">
        <v>0.62</v>
      </c>
      <c r="W108" s="11">
        <v>1.2E-2</v>
      </c>
      <c r="X108" s="11">
        <v>2.5000000000000001E-2</v>
      </c>
      <c r="Y108" s="9">
        <f t="shared" ref="Y108:Y117" si="17">SUM(U108:X108)</f>
        <v>2.0569999999999999</v>
      </c>
      <c r="Z108" s="150">
        <f t="shared" si="14"/>
        <v>2.0709999999999997</v>
      </c>
    </row>
    <row r="109" spans="2:26" ht="17.25" x14ac:dyDescent="0.25">
      <c r="B109" s="3" t="s">
        <v>25</v>
      </c>
      <c r="C109" s="3" t="s">
        <v>24</v>
      </c>
      <c r="D109" s="3" t="s">
        <v>315</v>
      </c>
      <c r="E109" s="2" t="s">
        <v>264</v>
      </c>
      <c r="F109" s="12">
        <v>0.28999999999999998</v>
      </c>
      <c r="G109" s="12" t="s">
        <v>137</v>
      </c>
      <c r="H109" s="12" t="s">
        <v>137</v>
      </c>
      <c r="J109" s="12" t="s">
        <v>138</v>
      </c>
      <c r="L109" s="12" t="s">
        <v>138</v>
      </c>
      <c r="M109" s="9">
        <f t="shared" si="12"/>
        <v>0.28999999999999998</v>
      </c>
      <c r="U109" s="11">
        <v>20</v>
      </c>
      <c r="V109" s="11">
        <v>4.5999999999999996</v>
      </c>
      <c r="W109" s="11">
        <v>0.12</v>
      </c>
      <c r="X109" s="11" t="s">
        <v>137</v>
      </c>
      <c r="Y109" s="9">
        <f t="shared" si="17"/>
        <v>24.720000000000002</v>
      </c>
      <c r="Z109" s="150">
        <f t="shared" si="14"/>
        <v>25.01</v>
      </c>
    </row>
    <row r="110" spans="2:26" ht="17.25" x14ac:dyDescent="0.25">
      <c r="B110" s="3" t="s">
        <v>25</v>
      </c>
      <c r="C110" s="3" t="s">
        <v>24</v>
      </c>
      <c r="D110" s="3" t="s">
        <v>316</v>
      </c>
      <c r="E110" s="2" t="s">
        <v>264</v>
      </c>
      <c r="F110" s="12">
        <v>210</v>
      </c>
      <c r="G110" s="12" t="s">
        <v>143</v>
      </c>
      <c r="H110" s="12" t="s">
        <v>143</v>
      </c>
      <c r="J110" s="12" t="s">
        <v>143</v>
      </c>
      <c r="L110" s="12">
        <v>0.35</v>
      </c>
      <c r="M110" s="9">
        <f t="shared" si="12"/>
        <v>210.35</v>
      </c>
      <c r="U110" s="11">
        <v>2800</v>
      </c>
      <c r="V110" s="11">
        <v>1100</v>
      </c>
      <c r="W110" s="11">
        <v>27</v>
      </c>
      <c r="X110" s="11">
        <v>1.5</v>
      </c>
      <c r="Y110" s="9">
        <f t="shared" si="17"/>
        <v>3928.5</v>
      </c>
      <c r="Z110" s="150">
        <f t="shared" si="14"/>
        <v>4138.8500000000004</v>
      </c>
    </row>
    <row r="111" spans="2:26" ht="17.25" x14ac:dyDescent="0.25">
      <c r="B111" s="3" t="s">
        <v>25</v>
      </c>
      <c r="C111" s="3" t="s">
        <v>24</v>
      </c>
      <c r="D111" s="3" t="s">
        <v>316</v>
      </c>
      <c r="E111" s="2" t="s">
        <v>264</v>
      </c>
      <c r="F111" s="12">
        <v>10</v>
      </c>
      <c r="G111" s="12" t="s">
        <v>144</v>
      </c>
      <c r="H111" s="12" t="s">
        <v>144</v>
      </c>
      <c r="J111" s="12" t="s">
        <v>145</v>
      </c>
      <c r="L111" s="12">
        <v>0.2</v>
      </c>
      <c r="M111" s="9">
        <f t="shared" si="12"/>
        <v>10.199999999999999</v>
      </c>
      <c r="U111" s="11">
        <v>1140</v>
      </c>
      <c r="V111" s="11">
        <v>480</v>
      </c>
      <c r="W111" s="11">
        <v>27</v>
      </c>
      <c r="X111" s="11">
        <v>2.4</v>
      </c>
      <c r="Y111" s="9">
        <f t="shared" si="17"/>
        <v>1649.4</v>
      </c>
      <c r="Z111" s="150">
        <f t="shared" si="14"/>
        <v>1659.6000000000001</v>
      </c>
    </row>
    <row r="112" spans="2:26" ht="17.25" x14ac:dyDescent="0.25">
      <c r="B112" s="3" t="s">
        <v>25</v>
      </c>
      <c r="C112" s="3" t="s">
        <v>24</v>
      </c>
      <c r="D112" s="3" t="s">
        <v>317</v>
      </c>
      <c r="E112" s="2" t="s">
        <v>264</v>
      </c>
      <c r="F112" s="12">
        <v>64</v>
      </c>
      <c r="G112" s="12">
        <v>88</v>
      </c>
      <c r="H112" s="12">
        <v>7.7</v>
      </c>
      <c r="J112" s="12">
        <v>6.9</v>
      </c>
      <c r="L112" s="12">
        <v>9.5</v>
      </c>
      <c r="M112" s="9">
        <f t="shared" si="12"/>
        <v>176.1</v>
      </c>
      <c r="U112" s="11">
        <v>2100</v>
      </c>
      <c r="V112" s="11">
        <v>620</v>
      </c>
      <c r="W112" s="11">
        <v>21</v>
      </c>
      <c r="X112" s="11">
        <v>11</v>
      </c>
      <c r="Y112" s="9">
        <f t="shared" si="17"/>
        <v>2752</v>
      </c>
      <c r="Z112" s="150">
        <f t="shared" si="14"/>
        <v>2928.1</v>
      </c>
    </row>
    <row r="113" spans="2:26" ht="17.25" x14ac:dyDescent="0.25">
      <c r="B113" s="3" t="s">
        <v>25</v>
      </c>
      <c r="C113" s="3" t="s">
        <v>24</v>
      </c>
      <c r="D113" s="3" t="s">
        <v>317</v>
      </c>
      <c r="E113" s="2" t="s">
        <v>264</v>
      </c>
      <c r="F113" s="12">
        <v>44</v>
      </c>
      <c r="G113" s="12">
        <v>29</v>
      </c>
      <c r="H113" s="12">
        <v>4.3</v>
      </c>
      <c r="J113" s="12">
        <v>1.8</v>
      </c>
      <c r="L113" s="12">
        <v>3.2</v>
      </c>
      <c r="M113" s="9">
        <f t="shared" si="12"/>
        <v>82.3</v>
      </c>
      <c r="U113" s="11">
        <v>620</v>
      </c>
      <c r="V113" s="11">
        <v>230</v>
      </c>
      <c r="W113" s="11">
        <v>10</v>
      </c>
      <c r="X113" s="11">
        <v>2.4</v>
      </c>
      <c r="Y113" s="9">
        <f t="shared" si="17"/>
        <v>862.4</v>
      </c>
      <c r="Z113" s="150">
        <f t="shared" si="14"/>
        <v>944.69999999999993</v>
      </c>
    </row>
    <row r="114" spans="2:26" ht="17.25" x14ac:dyDescent="0.25">
      <c r="B114" s="3" t="s">
        <v>25</v>
      </c>
      <c r="C114" s="3" t="s">
        <v>24</v>
      </c>
      <c r="D114" s="3" t="s">
        <v>318</v>
      </c>
      <c r="E114" s="2" t="s">
        <v>264</v>
      </c>
      <c r="F114" s="12">
        <v>18</v>
      </c>
      <c r="G114" s="12" t="s">
        <v>138</v>
      </c>
      <c r="H114" s="12">
        <v>1.0999999999999999E-2</v>
      </c>
      <c r="J114" s="12">
        <v>2.1000000000000001E-2</v>
      </c>
      <c r="L114" s="12">
        <v>0.12</v>
      </c>
      <c r="M114" s="9">
        <f t="shared" si="12"/>
        <v>18.152000000000001</v>
      </c>
      <c r="U114" s="11">
        <v>46</v>
      </c>
      <c r="V114" s="11">
        <v>15</v>
      </c>
      <c r="W114" s="11">
        <v>0.19</v>
      </c>
      <c r="X114" s="11">
        <v>2.8000000000000001E-2</v>
      </c>
      <c r="Y114" s="9">
        <f t="shared" si="17"/>
        <v>61.217999999999996</v>
      </c>
      <c r="Z114" s="150">
        <f t="shared" si="14"/>
        <v>79.37</v>
      </c>
    </row>
    <row r="115" spans="2:26" ht="17.25" x14ac:dyDescent="0.25">
      <c r="B115" s="3" t="s">
        <v>25</v>
      </c>
      <c r="C115" s="3" t="s">
        <v>24</v>
      </c>
      <c r="D115" s="3" t="s">
        <v>319</v>
      </c>
      <c r="E115" s="2" t="s">
        <v>264</v>
      </c>
      <c r="F115" s="12">
        <v>0.3</v>
      </c>
      <c r="G115" s="12" t="s">
        <v>137</v>
      </c>
      <c r="H115" s="12" t="s">
        <v>137</v>
      </c>
      <c r="J115" s="12">
        <v>3.9E-2</v>
      </c>
      <c r="L115" s="12">
        <v>2.5999999999999999E-2</v>
      </c>
      <c r="M115" s="9">
        <f t="shared" si="12"/>
        <v>0.36499999999999999</v>
      </c>
      <c r="U115" s="11">
        <v>4.0999999999999996</v>
      </c>
      <c r="V115" s="11">
        <v>1.5</v>
      </c>
      <c r="W115" s="11">
        <v>1.4999999999999999E-2</v>
      </c>
      <c r="X115" s="11" t="s">
        <v>138</v>
      </c>
      <c r="Y115" s="9">
        <f t="shared" si="17"/>
        <v>5.6149999999999993</v>
      </c>
      <c r="Z115" s="150">
        <f t="shared" si="14"/>
        <v>5.9799999999999995</v>
      </c>
    </row>
    <row r="116" spans="2:26" ht="17.25" x14ac:dyDescent="0.25">
      <c r="B116" s="3" t="s">
        <v>25</v>
      </c>
      <c r="C116" s="3" t="s">
        <v>24</v>
      </c>
      <c r="D116" s="3" t="s">
        <v>320</v>
      </c>
      <c r="E116" s="2" t="s">
        <v>264</v>
      </c>
      <c r="F116" s="12">
        <v>1.7000000000000001E-2</v>
      </c>
      <c r="G116" s="12" t="s">
        <v>137</v>
      </c>
      <c r="H116" s="12" t="s">
        <v>137</v>
      </c>
      <c r="J116" s="12" t="s">
        <v>137</v>
      </c>
      <c r="L116" s="12" t="s">
        <v>137</v>
      </c>
      <c r="M116" s="9">
        <f t="shared" si="12"/>
        <v>1.7000000000000001E-2</v>
      </c>
      <c r="U116" s="11">
        <v>0.11</v>
      </c>
      <c r="V116" s="11">
        <v>3.1E-2</v>
      </c>
      <c r="W116" s="11" t="s">
        <v>137</v>
      </c>
      <c r="X116" s="11" t="s">
        <v>137</v>
      </c>
      <c r="Y116" s="9">
        <f t="shared" si="17"/>
        <v>0.14100000000000001</v>
      </c>
      <c r="Z116" s="150">
        <f t="shared" si="14"/>
        <v>0.15800000000000003</v>
      </c>
    </row>
    <row r="117" spans="2:26" ht="17.25" x14ac:dyDescent="0.25">
      <c r="B117" s="3" t="s">
        <v>25</v>
      </c>
      <c r="C117" s="3" t="s">
        <v>24</v>
      </c>
      <c r="D117" s="3" t="s">
        <v>321</v>
      </c>
      <c r="E117" s="2" t="s">
        <v>264</v>
      </c>
      <c r="F117" s="12">
        <v>9.4E-2</v>
      </c>
      <c r="G117" s="12">
        <v>8.1000000000000003E-2</v>
      </c>
      <c r="H117" s="12">
        <v>1.4999999999999999E-2</v>
      </c>
      <c r="J117" s="12">
        <v>2.3E-2</v>
      </c>
      <c r="L117" s="12">
        <v>0.12</v>
      </c>
      <c r="M117" s="9">
        <f t="shared" si="12"/>
        <v>0.33299999999999996</v>
      </c>
      <c r="U117" s="11">
        <v>2</v>
      </c>
      <c r="V117" s="11">
        <v>0.51</v>
      </c>
      <c r="W117" s="11">
        <v>4.8000000000000001E-2</v>
      </c>
      <c r="X117" s="11">
        <v>2.5999999999999999E-2</v>
      </c>
      <c r="Y117" s="9">
        <f t="shared" si="17"/>
        <v>2.5839999999999996</v>
      </c>
      <c r="Z117" s="150">
        <f t="shared" si="14"/>
        <v>2.9169999999999998</v>
      </c>
    </row>
    <row r="118" spans="2:26" s="36" customFormat="1" ht="17.25" x14ac:dyDescent="0.25">
      <c r="B118" s="37" t="s">
        <v>25</v>
      </c>
      <c r="C118" s="36" t="s">
        <v>146</v>
      </c>
      <c r="D118" s="36" t="s">
        <v>322</v>
      </c>
      <c r="E118" s="82" t="s">
        <v>264</v>
      </c>
      <c r="F118" s="103">
        <f>MEDIAN(F108:F117)</f>
        <v>5.1499999999999995</v>
      </c>
      <c r="G118" s="103">
        <v>3.3000000000000002E-2</v>
      </c>
      <c r="H118" s="103">
        <v>1.2999999999999999E-2</v>
      </c>
      <c r="I118" s="103"/>
      <c r="J118" s="103">
        <v>3.1E-2</v>
      </c>
      <c r="K118" s="103"/>
      <c r="L118" s="103">
        <v>0.12</v>
      </c>
      <c r="M118" s="125"/>
      <c r="N118" s="103"/>
      <c r="O118" s="103"/>
      <c r="P118" s="103"/>
      <c r="Q118" s="103"/>
      <c r="R118" s="103"/>
      <c r="S118" s="103"/>
      <c r="T118" s="138"/>
      <c r="U118" s="103">
        <f>MEDIAN(U108:U117)</f>
        <v>33</v>
      </c>
      <c r="V118" s="103">
        <f t="shared" ref="V118:Y118" si="18">MEDIAN(V108:V117)</f>
        <v>9.8000000000000007</v>
      </c>
      <c r="W118" s="103">
        <v>0.155</v>
      </c>
      <c r="X118" s="103">
        <v>2.7E-2</v>
      </c>
      <c r="Y118" s="125">
        <f t="shared" si="18"/>
        <v>42.968999999999994</v>
      </c>
      <c r="Z118" s="152">
        <f t="shared" si="14"/>
        <v>42.968999999999994</v>
      </c>
    </row>
    <row r="119" spans="2:26" s="36" customFormat="1" ht="17.25" x14ac:dyDescent="0.25">
      <c r="B119" s="37" t="s">
        <v>25</v>
      </c>
      <c r="C119" s="36" t="s">
        <v>147</v>
      </c>
      <c r="D119" s="36" t="s">
        <v>322</v>
      </c>
      <c r="E119" s="82" t="s">
        <v>264</v>
      </c>
      <c r="F119" s="103">
        <f>MIN(F108:F117)</f>
        <v>1.4E-2</v>
      </c>
      <c r="G119" s="103" t="s">
        <v>137</v>
      </c>
      <c r="H119" s="103" t="s">
        <v>137</v>
      </c>
      <c r="I119" s="103"/>
      <c r="J119" s="103" t="s">
        <v>137</v>
      </c>
      <c r="K119" s="103"/>
      <c r="L119" s="103" t="s">
        <v>137</v>
      </c>
      <c r="M119" s="125"/>
      <c r="N119" s="103"/>
      <c r="O119" s="103"/>
      <c r="P119" s="103"/>
      <c r="Q119" s="103"/>
      <c r="R119" s="103"/>
      <c r="S119" s="103"/>
      <c r="T119" s="138"/>
      <c r="U119" s="103">
        <f>MIN(U108:U117)</f>
        <v>0.11</v>
      </c>
      <c r="V119" s="103">
        <f t="shared" ref="V119:Y119" si="19">MIN(V108:V117)</f>
        <v>3.1E-2</v>
      </c>
      <c r="W119" s="103" t="s">
        <v>137</v>
      </c>
      <c r="X119" s="103" t="s">
        <v>137</v>
      </c>
      <c r="Y119" s="125">
        <f t="shared" si="19"/>
        <v>0.14100000000000001</v>
      </c>
      <c r="Z119" s="152">
        <f t="shared" si="14"/>
        <v>0.14100000000000001</v>
      </c>
    </row>
    <row r="120" spans="2:26" s="44" customFormat="1" ht="17.25" x14ac:dyDescent="0.25">
      <c r="B120" s="42" t="s">
        <v>25</v>
      </c>
      <c r="C120" s="44" t="s">
        <v>148</v>
      </c>
      <c r="D120" s="44" t="s">
        <v>322</v>
      </c>
      <c r="E120" s="83" t="s">
        <v>264</v>
      </c>
      <c r="F120" s="106">
        <f>MAX(F108:F117)</f>
        <v>210</v>
      </c>
      <c r="G120" s="106">
        <f t="shared" ref="G120:L120" si="20">MAX(G108:G117)</f>
        <v>88</v>
      </c>
      <c r="H120" s="106">
        <f t="shared" si="20"/>
        <v>7.7</v>
      </c>
      <c r="I120" s="106"/>
      <c r="J120" s="106">
        <f t="shared" si="20"/>
        <v>6.9</v>
      </c>
      <c r="K120" s="106"/>
      <c r="L120" s="106">
        <f t="shared" si="20"/>
        <v>9.5</v>
      </c>
      <c r="M120" s="126"/>
      <c r="N120" s="106"/>
      <c r="O120" s="106"/>
      <c r="P120" s="106"/>
      <c r="Q120" s="106"/>
      <c r="R120" s="106"/>
      <c r="S120" s="106"/>
      <c r="T120" s="139"/>
      <c r="U120" s="106">
        <f>MAX(U108:U117)</f>
        <v>2800</v>
      </c>
      <c r="V120" s="106">
        <f t="shared" ref="V120:Y120" si="21">MAX(V108:V117)</f>
        <v>1100</v>
      </c>
      <c r="W120" s="106">
        <f t="shared" si="21"/>
        <v>27</v>
      </c>
      <c r="X120" s="106">
        <f t="shared" si="21"/>
        <v>11</v>
      </c>
      <c r="Y120" s="126">
        <f t="shared" si="21"/>
        <v>3928.5</v>
      </c>
      <c r="Z120" s="153">
        <f t="shared" si="14"/>
        <v>3928.5</v>
      </c>
    </row>
    <row r="121" spans="2:26" ht="17.25" x14ac:dyDescent="0.25">
      <c r="B121" s="3" t="s">
        <v>149</v>
      </c>
      <c r="C121" s="3" t="s">
        <v>36</v>
      </c>
      <c r="D121" s="3" t="s">
        <v>97</v>
      </c>
      <c r="E121" s="2" t="s">
        <v>264</v>
      </c>
      <c r="J121" s="12">
        <v>0.11</v>
      </c>
      <c r="K121" s="12">
        <v>0.34</v>
      </c>
      <c r="L121" s="12">
        <v>0.41</v>
      </c>
      <c r="M121" s="9">
        <f>SUM(J121:L121)</f>
        <v>0.86</v>
      </c>
      <c r="Z121" s="150">
        <f t="shared" si="14"/>
        <v>0.86</v>
      </c>
    </row>
    <row r="122" spans="2:26" ht="17.25" x14ac:dyDescent="0.25">
      <c r="B122" s="3" t="s">
        <v>149</v>
      </c>
      <c r="C122" s="3" t="s">
        <v>36</v>
      </c>
      <c r="D122" s="3" t="s">
        <v>150</v>
      </c>
      <c r="E122" s="2" t="s">
        <v>264</v>
      </c>
      <c r="J122" s="12" t="s">
        <v>4</v>
      </c>
      <c r="K122" s="12">
        <v>0.17</v>
      </c>
      <c r="L122" s="12">
        <v>0.23</v>
      </c>
      <c r="M122" s="9">
        <f>SUM(J122:L122)</f>
        <v>0.4</v>
      </c>
      <c r="Z122" s="150">
        <f t="shared" si="14"/>
        <v>0.4</v>
      </c>
    </row>
    <row r="123" spans="2:26" s="6" customFormat="1" ht="17.25" x14ac:dyDescent="0.25">
      <c r="B123" s="6" t="s">
        <v>149</v>
      </c>
      <c r="C123" s="6" t="s">
        <v>36</v>
      </c>
      <c r="D123" s="6" t="s">
        <v>151</v>
      </c>
      <c r="E123" s="23" t="s">
        <v>264</v>
      </c>
      <c r="F123" s="10"/>
      <c r="G123" s="10"/>
      <c r="H123" s="10"/>
      <c r="I123" s="10"/>
      <c r="J123" s="10">
        <v>20</v>
      </c>
      <c r="K123" s="10">
        <v>56</v>
      </c>
      <c r="L123" s="10">
        <v>64</v>
      </c>
      <c r="M123" s="127">
        <f>SUM(J123:L123)</f>
        <v>140</v>
      </c>
      <c r="N123" s="10"/>
      <c r="O123" s="10"/>
      <c r="P123" s="10"/>
      <c r="Q123" s="10"/>
      <c r="R123" s="10"/>
      <c r="S123" s="10"/>
      <c r="T123" s="140"/>
      <c r="U123" s="13"/>
      <c r="V123" s="13"/>
      <c r="W123" s="13"/>
      <c r="X123" s="13"/>
      <c r="Y123" s="127"/>
      <c r="Z123" s="154">
        <f t="shared" si="14"/>
        <v>140</v>
      </c>
    </row>
    <row r="124" spans="2:26" ht="17.25" x14ac:dyDescent="0.25">
      <c r="B124" s="3" t="s">
        <v>152</v>
      </c>
      <c r="C124" s="3" t="s">
        <v>153</v>
      </c>
      <c r="D124" s="3" t="s">
        <v>154</v>
      </c>
      <c r="E124" s="2" t="s">
        <v>253</v>
      </c>
      <c r="F124" s="12" t="s">
        <v>4</v>
      </c>
      <c r="M124" s="9" t="str">
        <f>F124</f>
        <v>n.d.</v>
      </c>
      <c r="U124" s="11" t="s">
        <v>4</v>
      </c>
      <c r="Y124" s="9" t="str">
        <f t="shared" ref="Y124:Y129" si="22">U124</f>
        <v>n.d.</v>
      </c>
      <c r="Z124" s="150" t="s">
        <v>4</v>
      </c>
    </row>
    <row r="125" spans="2:26" ht="17.25" x14ac:dyDescent="0.25">
      <c r="B125" s="3" t="s">
        <v>152</v>
      </c>
      <c r="C125" s="3" t="s">
        <v>153</v>
      </c>
      <c r="D125" s="3" t="s">
        <v>154</v>
      </c>
      <c r="E125" s="2" t="s">
        <v>253</v>
      </c>
      <c r="F125" s="12">
        <v>130</v>
      </c>
      <c r="M125" s="9">
        <f>F125</f>
        <v>130</v>
      </c>
      <c r="U125" s="11" t="s">
        <v>4</v>
      </c>
      <c r="Y125" s="9" t="str">
        <f t="shared" si="22"/>
        <v>n.d.</v>
      </c>
      <c r="Z125" s="150">
        <f>SUM(M125,T125,Y125)</f>
        <v>130</v>
      </c>
    </row>
    <row r="126" spans="2:26" ht="17.25" x14ac:dyDescent="0.25">
      <c r="B126" s="3" t="s">
        <v>152</v>
      </c>
      <c r="C126" s="3" t="s">
        <v>153</v>
      </c>
      <c r="D126" s="3" t="s">
        <v>154</v>
      </c>
      <c r="E126" s="2" t="s">
        <v>253</v>
      </c>
      <c r="F126" s="12" t="s">
        <v>4</v>
      </c>
      <c r="M126" s="9" t="str">
        <f>F126</f>
        <v>n.d.</v>
      </c>
      <c r="U126" s="11" t="s">
        <v>4</v>
      </c>
      <c r="Y126" s="9" t="str">
        <f t="shared" si="22"/>
        <v>n.d.</v>
      </c>
      <c r="Z126" s="150" t="s">
        <v>4</v>
      </c>
    </row>
    <row r="127" spans="2:26" ht="17.25" x14ac:dyDescent="0.25">
      <c r="B127" s="3" t="s">
        <v>152</v>
      </c>
      <c r="C127" s="3" t="s">
        <v>153</v>
      </c>
      <c r="D127" s="3" t="s">
        <v>154</v>
      </c>
      <c r="E127" s="2" t="s">
        <v>253</v>
      </c>
      <c r="F127" s="12">
        <v>120</v>
      </c>
      <c r="M127" s="9">
        <f>F127</f>
        <v>120</v>
      </c>
      <c r="U127" s="11" t="s">
        <v>4</v>
      </c>
      <c r="Y127" s="9" t="str">
        <f t="shared" si="22"/>
        <v>n.d.</v>
      </c>
      <c r="Z127" s="150">
        <f t="shared" ref="Z127:Z132" si="23">SUM(M127,T127,Y127)</f>
        <v>120</v>
      </c>
    </row>
    <row r="128" spans="2:26" ht="17.25" x14ac:dyDescent="0.25">
      <c r="B128" s="3" t="s">
        <v>152</v>
      </c>
      <c r="C128" s="3" t="s">
        <v>153</v>
      </c>
      <c r="D128" s="3" t="s">
        <v>154</v>
      </c>
      <c r="E128" s="2" t="s">
        <v>253</v>
      </c>
      <c r="F128" s="12">
        <v>270</v>
      </c>
      <c r="M128" s="9">
        <f>F128</f>
        <v>270</v>
      </c>
      <c r="U128" s="11" t="s">
        <v>4</v>
      </c>
      <c r="Y128" s="9" t="str">
        <f t="shared" si="22"/>
        <v>n.d.</v>
      </c>
      <c r="Z128" s="150">
        <f t="shared" si="23"/>
        <v>270</v>
      </c>
    </row>
    <row r="129" spans="2:26" ht="17.25" x14ac:dyDescent="0.25">
      <c r="B129" s="3" t="s">
        <v>152</v>
      </c>
      <c r="C129" s="3" t="s">
        <v>153</v>
      </c>
      <c r="D129" s="3" t="s">
        <v>154</v>
      </c>
      <c r="E129" s="2" t="s">
        <v>253</v>
      </c>
      <c r="F129" s="12" t="s">
        <v>4</v>
      </c>
      <c r="M129" s="9" t="s">
        <v>4</v>
      </c>
      <c r="U129" s="11" t="s">
        <v>4</v>
      </c>
      <c r="Y129" s="9" t="str">
        <f t="shared" si="22"/>
        <v>n.d.</v>
      </c>
      <c r="Z129" s="150">
        <f t="shared" si="23"/>
        <v>0</v>
      </c>
    </row>
    <row r="130" spans="2:26" ht="17.25" x14ac:dyDescent="0.25">
      <c r="B130" s="3" t="s">
        <v>152</v>
      </c>
      <c r="C130" s="3" t="s">
        <v>22</v>
      </c>
      <c r="D130" s="3" t="s">
        <v>154</v>
      </c>
      <c r="E130" s="2" t="s">
        <v>253</v>
      </c>
      <c r="F130" s="12">
        <v>60</v>
      </c>
      <c r="M130" s="9">
        <v>60</v>
      </c>
      <c r="U130" s="11" t="s">
        <v>4</v>
      </c>
      <c r="Z130" s="150">
        <f t="shared" si="23"/>
        <v>60</v>
      </c>
    </row>
    <row r="131" spans="2:26" ht="17.25" x14ac:dyDescent="0.25">
      <c r="B131" s="3" t="s">
        <v>152</v>
      </c>
      <c r="C131" s="3" t="s">
        <v>21</v>
      </c>
      <c r="D131" s="3" t="s">
        <v>154</v>
      </c>
      <c r="E131" s="2" t="s">
        <v>253</v>
      </c>
      <c r="F131" s="12" t="s">
        <v>4</v>
      </c>
      <c r="M131" s="9" t="s">
        <v>4</v>
      </c>
      <c r="U131" s="11" t="s">
        <v>4</v>
      </c>
      <c r="Z131" s="150">
        <f t="shared" si="23"/>
        <v>0</v>
      </c>
    </row>
    <row r="132" spans="2:26" s="6" customFormat="1" ht="17.25" x14ac:dyDescent="0.25">
      <c r="B132" s="6" t="s">
        <v>152</v>
      </c>
      <c r="C132" s="6" t="s">
        <v>20</v>
      </c>
      <c r="D132" s="6" t="s">
        <v>154</v>
      </c>
      <c r="E132" s="23" t="s">
        <v>253</v>
      </c>
      <c r="F132" s="10">
        <v>270</v>
      </c>
      <c r="G132" s="10"/>
      <c r="H132" s="10"/>
      <c r="I132" s="10"/>
      <c r="J132" s="10"/>
      <c r="K132" s="10"/>
      <c r="L132" s="10"/>
      <c r="M132" s="127">
        <v>270</v>
      </c>
      <c r="N132" s="10"/>
      <c r="O132" s="10"/>
      <c r="P132" s="10"/>
      <c r="Q132" s="10"/>
      <c r="R132" s="10"/>
      <c r="S132" s="10"/>
      <c r="T132" s="140"/>
      <c r="U132" s="13" t="s">
        <v>4</v>
      </c>
      <c r="V132" s="13"/>
      <c r="W132" s="13"/>
      <c r="X132" s="13"/>
      <c r="Y132" s="127"/>
      <c r="Z132" s="154">
        <f t="shared" si="23"/>
        <v>270</v>
      </c>
    </row>
    <row r="133" spans="2:26" ht="17.25" x14ac:dyDescent="0.25">
      <c r="B133" s="3" t="s">
        <v>155</v>
      </c>
      <c r="C133" s="3" t="s">
        <v>8</v>
      </c>
      <c r="D133" s="3" t="s">
        <v>254</v>
      </c>
      <c r="E133" s="2" t="s">
        <v>264</v>
      </c>
      <c r="J133" s="226">
        <v>0.25</v>
      </c>
      <c r="K133" s="226"/>
      <c r="L133" s="226"/>
      <c r="M133" s="9">
        <f t="shared" ref="M133:M145" si="24">J133</f>
        <v>0.25</v>
      </c>
      <c r="Z133" s="147">
        <f t="shared" ref="Z133:Z145" si="25">SUM(M133,T133,Y133)</f>
        <v>0.25</v>
      </c>
    </row>
    <row r="134" spans="2:26" ht="17.25" x14ac:dyDescent="0.25">
      <c r="B134" s="3" t="s">
        <v>155</v>
      </c>
      <c r="C134" s="3" t="s">
        <v>8</v>
      </c>
      <c r="D134" s="3" t="s">
        <v>255</v>
      </c>
      <c r="E134" s="2" t="s">
        <v>264</v>
      </c>
      <c r="J134" s="226">
        <v>0.67</v>
      </c>
      <c r="K134" s="226"/>
      <c r="L134" s="226"/>
      <c r="M134" s="9">
        <f t="shared" si="24"/>
        <v>0.67</v>
      </c>
      <c r="Z134" s="147">
        <f t="shared" si="25"/>
        <v>0.67</v>
      </c>
    </row>
    <row r="135" spans="2:26" ht="17.25" x14ac:dyDescent="0.25">
      <c r="B135" s="3" t="s">
        <v>155</v>
      </c>
      <c r="C135" s="3" t="s">
        <v>8</v>
      </c>
      <c r="D135" s="3" t="s">
        <v>256</v>
      </c>
      <c r="E135" s="2" t="s">
        <v>264</v>
      </c>
      <c r="J135" s="226">
        <v>0.52</v>
      </c>
      <c r="K135" s="226"/>
      <c r="L135" s="226"/>
      <c r="M135" s="9">
        <f t="shared" si="24"/>
        <v>0.52</v>
      </c>
      <c r="Z135" s="147">
        <f t="shared" si="25"/>
        <v>0.52</v>
      </c>
    </row>
    <row r="136" spans="2:26" ht="17.25" x14ac:dyDescent="0.25">
      <c r="B136" s="3" t="s">
        <v>155</v>
      </c>
      <c r="C136" s="3" t="s">
        <v>8</v>
      </c>
      <c r="D136" s="3" t="s">
        <v>257</v>
      </c>
      <c r="E136" s="2" t="s">
        <v>264</v>
      </c>
      <c r="J136" s="226">
        <v>0.42</v>
      </c>
      <c r="K136" s="226"/>
      <c r="L136" s="226"/>
      <c r="M136" s="9">
        <f t="shared" si="24"/>
        <v>0.42</v>
      </c>
      <c r="Z136" s="147">
        <f t="shared" si="25"/>
        <v>0.42</v>
      </c>
    </row>
    <row r="137" spans="2:26" ht="17.25" x14ac:dyDescent="0.25">
      <c r="B137" s="3" t="s">
        <v>155</v>
      </c>
      <c r="C137" s="3" t="s">
        <v>8</v>
      </c>
      <c r="D137" s="3" t="s">
        <v>258</v>
      </c>
      <c r="E137" s="2" t="s">
        <v>264</v>
      </c>
      <c r="J137" s="226">
        <v>0.54</v>
      </c>
      <c r="K137" s="226"/>
      <c r="L137" s="226"/>
      <c r="M137" s="9">
        <f t="shared" si="24"/>
        <v>0.54</v>
      </c>
      <c r="Z137" s="147">
        <f t="shared" si="25"/>
        <v>0.54</v>
      </c>
    </row>
    <row r="138" spans="2:26" ht="17.25" x14ac:dyDescent="0.25">
      <c r="B138" s="3" t="s">
        <v>155</v>
      </c>
      <c r="C138" s="3" t="s">
        <v>8</v>
      </c>
      <c r="D138" s="3" t="s">
        <v>259</v>
      </c>
      <c r="E138" s="2" t="s">
        <v>264</v>
      </c>
      <c r="J138" s="226">
        <v>0.08</v>
      </c>
      <c r="K138" s="226"/>
      <c r="L138" s="226"/>
      <c r="M138" s="9">
        <f t="shared" si="24"/>
        <v>0.08</v>
      </c>
      <c r="Z138" s="147">
        <f t="shared" si="25"/>
        <v>0.08</v>
      </c>
    </row>
    <row r="139" spans="2:26" ht="17.25" x14ac:dyDescent="0.25">
      <c r="B139" s="3" t="s">
        <v>155</v>
      </c>
      <c r="C139" s="3" t="s">
        <v>8</v>
      </c>
      <c r="D139" s="3" t="s">
        <v>260</v>
      </c>
      <c r="E139" s="2" t="s">
        <v>264</v>
      </c>
      <c r="J139" s="226">
        <v>7.0000000000000007E-2</v>
      </c>
      <c r="K139" s="226"/>
      <c r="L139" s="226"/>
      <c r="M139" s="9">
        <f t="shared" si="24"/>
        <v>7.0000000000000007E-2</v>
      </c>
      <c r="Z139" s="147">
        <f t="shared" si="25"/>
        <v>7.0000000000000007E-2</v>
      </c>
    </row>
    <row r="140" spans="2:26" ht="17.25" x14ac:dyDescent="0.25">
      <c r="B140" s="3" t="s">
        <v>155</v>
      </c>
      <c r="C140" s="3" t="s">
        <v>8</v>
      </c>
      <c r="D140" s="3" t="s">
        <v>261</v>
      </c>
      <c r="E140" s="2" t="s">
        <v>264</v>
      </c>
      <c r="J140" s="226">
        <v>0.09</v>
      </c>
      <c r="K140" s="226"/>
      <c r="L140" s="226"/>
      <c r="M140" s="9">
        <f t="shared" si="24"/>
        <v>0.09</v>
      </c>
      <c r="Z140" s="147">
        <f t="shared" si="25"/>
        <v>0.09</v>
      </c>
    </row>
    <row r="141" spans="2:26" ht="17.25" x14ac:dyDescent="0.25">
      <c r="B141" s="3" t="s">
        <v>155</v>
      </c>
      <c r="C141" s="3" t="s">
        <v>8</v>
      </c>
      <c r="D141" s="3" t="s">
        <v>262</v>
      </c>
      <c r="E141" s="2" t="s">
        <v>264</v>
      </c>
      <c r="J141" s="226">
        <v>0.05</v>
      </c>
      <c r="K141" s="226"/>
      <c r="L141" s="226"/>
      <c r="M141" s="9">
        <f t="shared" si="24"/>
        <v>0.05</v>
      </c>
      <c r="Z141" s="147">
        <f t="shared" si="25"/>
        <v>0.05</v>
      </c>
    </row>
    <row r="142" spans="2:26" ht="17.25" x14ac:dyDescent="0.25">
      <c r="B142" s="3" t="s">
        <v>155</v>
      </c>
      <c r="C142" s="3" t="s">
        <v>8</v>
      </c>
      <c r="D142" s="3" t="s">
        <v>97</v>
      </c>
      <c r="E142" s="2" t="s">
        <v>264</v>
      </c>
      <c r="M142" s="9">
        <f t="shared" si="24"/>
        <v>0</v>
      </c>
      <c r="Z142" s="147">
        <f t="shared" si="25"/>
        <v>0</v>
      </c>
    </row>
    <row r="143" spans="2:26" s="37" customFormat="1" ht="17.25" x14ac:dyDescent="0.25">
      <c r="B143" s="37" t="s">
        <v>155</v>
      </c>
      <c r="C143" s="37" t="s">
        <v>156</v>
      </c>
      <c r="D143" s="37" t="s">
        <v>97</v>
      </c>
      <c r="E143" s="82" t="s">
        <v>264</v>
      </c>
      <c r="F143" s="101"/>
      <c r="G143" s="101"/>
      <c r="H143" s="101"/>
      <c r="I143" s="101"/>
      <c r="J143" s="221">
        <f>MEDIAN(J133:L141)</f>
        <v>0.25</v>
      </c>
      <c r="K143" s="221"/>
      <c r="L143" s="221"/>
      <c r="M143" s="125">
        <f t="shared" si="24"/>
        <v>0.25</v>
      </c>
      <c r="N143" s="101"/>
      <c r="O143" s="101"/>
      <c r="P143" s="101"/>
      <c r="Q143" s="101"/>
      <c r="R143" s="101"/>
      <c r="S143" s="101"/>
      <c r="T143" s="138"/>
      <c r="U143" s="103"/>
      <c r="V143" s="103"/>
      <c r="W143" s="103"/>
      <c r="X143" s="103"/>
      <c r="Y143" s="125"/>
      <c r="Z143" s="148">
        <f t="shared" si="25"/>
        <v>0.25</v>
      </c>
    </row>
    <row r="144" spans="2:26" s="37" customFormat="1" ht="17.25" x14ac:dyDescent="0.25">
      <c r="B144" s="37" t="s">
        <v>155</v>
      </c>
      <c r="C144" s="37" t="s">
        <v>157</v>
      </c>
      <c r="D144" s="37" t="s">
        <v>97</v>
      </c>
      <c r="E144" s="82" t="s">
        <v>264</v>
      </c>
      <c r="F144" s="101"/>
      <c r="G144" s="101"/>
      <c r="H144" s="101"/>
      <c r="I144" s="101"/>
      <c r="J144" s="221">
        <f>MIN(J133:L141)</f>
        <v>0.05</v>
      </c>
      <c r="K144" s="221"/>
      <c r="L144" s="221"/>
      <c r="M144" s="125">
        <f t="shared" si="24"/>
        <v>0.05</v>
      </c>
      <c r="N144" s="101"/>
      <c r="O144" s="101"/>
      <c r="P144" s="101"/>
      <c r="Q144" s="101"/>
      <c r="R144" s="101"/>
      <c r="S144" s="101"/>
      <c r="T144" s="138"/>
      <c r="U144" s="103"/>
      <c r="V144" s="103"/>
      <c r="W144" s="103"/>
      <c r="X144" s="103"/>
      <c r="Y144" s="125"/>
      <c r="Z144" s="148">
        <f t="shared" si="25"/>
        <v>0.05</v>
      </c>
    </row>
    <row r="145" spans="2:26" s="42" customFormat="1" ht="17.25" x14ac:dyDescent="0.25">
      <c r="B145" s="42" t="s">
        <v>155</v>
      </c>
      <c r="C145" s="42" t="s">
        <v>158</v>
      </c>
      <c r="D145" s="42" t="s">
        <v>97</v>
      </c>
      <c r="E145" s="83" t="s">
        <v>264</v>
      </c>
      <c r="F145" s="104"/>
      <c r="G145" s="104"/>
      <c r="H145" s="104"/>
      <c r="I145" s="104"/>
      <c r="J145" s="220">
        <f>MAX(J133:L141)</f>
        <v>0.67</v>
      </c>
      <c r="K145" s="220"/>
      <c r="L145" s="220"/>
      <c r="M145" s="126">
        <f t="shared" si="24"/>
        <v>0.67</v>
      </c>
      <c r="N145" s="104"/>
      <c r="O145" s="104"/>
      <c r="P145" s="104"/>
      <c r="Q145" s="104"/>
      <c r="R145" s="104"/>
      <c r="S145" s="104"/>
      <c r="T145" s="139"/>
      <c r="U145" s="106"/>
      <c r="V145" s="106"/>
      <c r="W145" s="106"/>
      <c r="X145" s="106"/>
      <c r="Y145" s="126"/>
      <c r="Z145" s="149">
        <f t="shared" si="25"/>
        <v>0.67</v>
      </c>
    </row>
    <row r="146" spans="2:26" ht="17.25" x14ac:dyDescent="0.25">
      <c r="B146" s="3" t="s">
        <v>159</v>
      </c>
      <c r="C146" s="3" t="s">
        <v>136</v>
      </c>
      <c r="D146" s="3" t="s">
        <v>160</v>
      </c>
      <c r="E146" s="2" t="s">
        <v>266</v>
      </c>
      <c r="U146" s="28">
        <v>1.25</v>
      </c>
      <c r="V146" s="234" t="s">
        <v>323</v>
      </c>
      <c r="W146" s="234"/>
      <c r="X146" s="28"/>
      <c r="Y146" s="29">
        <f t="shared" ref="Y146:Y153" si="26">U146</f>
        <v>1.25</v>
      </c>
      <c r="Z146" s="147">
        <f t="shared" ref="Z146:Z153" si="27">U146</f>
        <v>1.25</v>
      </c>
    </row>
    <row r="147" spans="2:26" ht="17.25" x14ac:dyDescent="0.25">
      <c r="B147" s="3" t="s">
        <v>159</v>
      </c>
      <c r="C147" s="3" t="s">
        <v>136</v>
      </c>
      <c r="D147" s="3" t="s">
        <v>160</v>
      </c>
      <c r="E147" s="2" t="s">
        <v>266</v>
      </c>
      <c r="U147" s="28">
        <v>5.63</v>
      </c>
      <c r="V147" s="234" t="s">
        <v>323</v>
      </c>
      <c r="W147" s="234"/>
      <c r="X147" s="28"/>
      <c r="Y147" s="29">
        <f t="shared" si="26"/>
        <v>5.63</v>
      </c>
      <c r="Z147" s="147">
        <f t="shared" si="27"/>
        <v>5.63</v>
      </c>
    </row>
    <row r="148" spans="2:26" ht="17.25" x14ac:dyDescent="0.25">
      <c r="B148" s="3" t="s">
        <v>159</v>
      </c>
      <c r="C148" s="3" t="s">
        <v>136</v>
      </c>
      <c r="D148" s="3" t="s">
        <v>160</v>
      </c>
      <c r="E148" s="2" t="s">
        <v>266</v>
      </c>
      <c r="U148" s="28">
        <v>6.03</v>
      </c>
      <c r="V148" s="234" t="s">
        <v>323</v>
      </c>
      <c r="W148" s="234"/>
      <c r="X148" s="28"/>
      <c r="Y148" s="29">
        <f t="shared" si="26"/>
        <v>6.03</v>
      </c>
      <c r="Z148" s="147">
        <f t="shared" si="27"/>
        <v>6.03</v>
      </c>
    </row>
    <row r="149" spans="2:26" ht="17.25" x14ac:dyDescent="0.25">
      <c r="B149" s="3" t="s">
        <v>159</v>
      </c>
      <c r="C149" s="3" t="s">
        <v>136</v>
      </c>
      <c r="D149" s="3" t="s">
        <v>160</v>
      </c>
      <c r="E149" s="2" t="s">
        <v>266</v>
      </c>
      <c r="U149" s="28">
        <v>2.0499999999999998</v>
      </c>
      <c r="V149" s="234" t="s">
        <v>323</v>
      </c>
      <c r="W149" s="234"/>
      <c r="X149" s="28"/>
      <c r="Y149" s="29">
        <f t="shared" si="26"/>
        <v>2.0499999999999998</v>
      </c>
      <c r="Z149" s="147">
        <f t="shared" si="27"/>
        <v>2.0499999999999998</v>
      </c>
    </row>
    <row r="150" spans="2:26" ht="17.25" x14ac:dyDescent="0.25">
      <c r="B150" s="3" t="s">
        <v>159</v>
      </c>
      <c r="C150" s="3" t="s">
        <v>136</v>
      </c>
      <c r="D150" s="3" t="s">
        <v>160</v>
      </c>
      <c r="E150" s="2" t="s">
        <v>266</v>
      </c>
      <c r="U150" s="28">
        <v>0.92</v>
      </c>
      <c r="V150" s="234" t="s">
        <v>323</v>
      </c>
      <c r="W150" s="234"/>
      <c r="X150" s="28"/>
      <c r="Y150" s="29">
        <f t="shared" si="26"/>
        <v>0.92</v>
      </c>
      <c r="Z150" s="147">
        <f t="shared" si="27"/>
        <v>0.92</v>
      </c>
    </row>
    <row r="151" spans="2:26" s="37" customFormat="1" ht="17.25" x14ac:dyDescent="0.25">
      <c r="B151" s="37" t="s">
        <v>159</v>
      </c>
      <c r="C151" s="37" t="s">
        <v>12</v>
      </c>
      <c r="D151" s="37" t="s">
        <v>160</v>
      </c>
      <c r="E151" s="82" t="s">
        <v>266</v>
      </c>
      <c r="F151" s="101"/>
      <c r="G151" s="101"/>
      <c r="H151" s="101"/>
      <c r="I151" s="101"/>
      <c r="J151" s="101"/>
      <c r="K151" s="101"/>
      <c r="L151" s="101"/>
      <c r="M151" s="125"/>
      <c r="N151" s="101"/>
      <c r="O151" s="101"/>
      <c r="P151" s="101"/>
      <c r="Q151" s="101"/>
      <c r="R151" s="101"/>
      <c r="S151" s="101"/>
      <c r="T151" s="138"/>
      <c r="U151" s="41">
        <f>MEDIAN(U146:Y150)</f>
        <v>2.0499999999999998</v>
      </c>
      <c r="V151" s="235" t="s">
        <v>323</v>
      </c>
      <c r="W151" s="235"/>
      <c r="X151" s="41"/>
      <c r="Y151" s="50">
        <f t="shared" si="26"/>
        <v>2.0499999999999998</v>
      </c>
      <c r="Z151" s="148">
        <f t="shared" si="27"/>
        <v>2.0499999999999998</v>
      </c>
    </row>
    <row r="152" spans="2:26" s="37" customFormat="1" ht="17.25" x14ac:dyDescent="0.25">
      <c r="B152" s="37" t="s">
        <v>159</v>
      </c>
      <c r="C152" s="37" t="s">
        <v>11</v>
      </c>
      <c r="D152" s="37" t="s">
        <v>160</v>
      </c>
      <c r="E152" s="82" t="s">
        <v>266</v>
      </c>
      <c r="F152" s="101"/>
      <c r="G152" s="101"/>
      <c r="H152" s="101"/>
      <c r="I152" s="101"/>
      <c r="J152" s="101"/>
      <c r="K152" s="101"/>
      <c r="L152" s="101"/>
      <c r="M152" s="125"/>
      <c r="N152" s="101"/>
      <c r="O152" s="101"/>
      <c r="P152" s="101"/>
      <c r="Q152" s="101"/>
      <c r="R152" s="101"/>
      <c r="S152" s="101"/>
      <c r="T152" s="138"/>
      <c r="U152" s="41">
        <f>MIN(U146:Y150)</f>
        <v>0.92</v>
      </c>
      <c r="V152" s="235" t="s">
        <v>323</v>
      </c>
      <c r="W152" s="235"/>
      <c r="X152" s="41"/>
      <c r="Y152" s="50">
        <f t="shared" si="26"/>
        <v>0.92</v>
      </c>
      <c r="Z152" s="148">
        <f t="shared" si="27"/>
        <v>0.92</v>
      </c>
    </row>
    <row r="153" spans="2:26" s="42" customFormat="1" ht="17.25" x14ac:dyDescent="0.25">
      <c r="B153" s="42" t="s">
        <v>159</v>
      </c>
      <c r="C153" s="42" t="s">
        <v>10</v>
      </c>
      <c r="D153" s="42" t="s">
        <v>160</v>
      </c>
      <c r="E153" s="83" t="s">
        <v>266</v>
      </c>
      <c r="F153" s="104"/>
      <c r="G153" s="104"/>
      <c r="H153" s="104"/>
      <c r="I153" s="104"/>
      <c r="J153" s="104"/>
      <c r="K153" s="104"/>
      <c r="L153" s="104"/>
      <c r="M153" s="126"/>
      <c r="N153" s="104"/>
      <c r="O153" s="104"/>
      <c r="P153" s="104"/>
      <c r="Q153" s="104"/>
      <c r="R153" s="104"/>
      <c r="S153" s="104"/>
      <c r="T153" s="139"/>
      <c r="U153" s="45">
        <f>MAX(U146:Y150)</f>
        <v>6.03</v>
      </c>
      <c r="V153" s="232" t="s">
        <v>323</v>
      </c>
      <c r="W153" s="232"/>
      <c r="X153" s="45"/>
      <c r="Y153" s="51">
        <f t="shared" si="26"/>
        <v>6.03</v>
      </c>
      <c r="Z153" s="149">
        <f t="shared" si="27"/>
        <v>6.03</v>
      </c>
    </row>
    <row r="154" spans="2:26" x14ac:dyDescent="0.25">
      <c r="B154" s="3" t="s">
        <v>161</v>
      </c>
      <c r="D154" s="14" t="s">
        <v>162</v>
      </c>
      <c r="U154" s="12"/>
      <c r="V154" s="12"/>
      <c r="W154" s="12"/>
      <c r="X154" s="12"/>
    </row>
    <row r="155" spans="2:26" ht="17.25" x14ac:dyDescent="0.25">
      <c r="B155" s="3" t="s">
        <v>161</v>
      </c>
      <c r="C155" s="3" t="s">
        <v>136</v>
      </c>
      <c r="D155" s="3" t="s">
        <v>267</v>
      </c>
      <c r="E155" s="2" t="s">
        <v>253</v>
      </c>
      <c r="F155" s="12">
        <v>13000</v>
      </c>
      <c r="G155" s="12">
        <v>170</v>
      </c>
      <c r="H155" s="12" t="s">
        <v>4</v>
      </c>
      <c r="J155" s="12">
        <v>420</v>
      </c>
      <c r="K155" s="12">
        <v>1900</v>
      </c>
      <c r="M155" s="9">
        <f>SUM(F155:H155,J155:K155)</f>
        <v>15490</v>
      </c>
      <c r="N155" s="12">
        <v>1400</v>
      </c>
      <c r="O155" s="12">
        <v>650</v>
      </c>
      <c r="P155" s="12">
        <v>7700</v>
      </c>
      <c r="T155" s="16">
        <f>SUM(N155:P155)</f>
        <v>9750</v>
      </c>
      <c r="U155" s="11">
        <v>1400</v>
      </c>
      <c r="V155" s="11">
        <v>6500</v>
      </c>
      <c r="W155" s="11">
        <v>810</v>
      </c>
      <c r="X155" s="11">
        <v>1200</v>
      </c>
      <c r="Y155" s="9">
        <f>SUM(U155:X155)</f>
        <v>9910</v>
      </c>
      <c r="Z155" s="150">
        <f>Y155+T155+M155</f>
        <v>35150</v>
      </c>
    </row>
    <row r="156" spans="2:26" ht="17.25" x14ac:dyDescent="0.25">
      <c r="B156" s="3" t="s">
        <v>161</v>
      </c>
      <c r="C156" s="3" t="s">
        <v>136</v>
      </c>
      <c r="D156" s="3" t="s">
        <v>269</v>
      </c>
      <c r="E156" s="2" t="s">
        <v>253</v>
      </c>
      <c r="F156" s="12">
        <v>200000</v>
      </c>
      <c r="G156" s="12">
        <v>1300</v>
      </c>
      <c r="H156" s="12" t="s">
        <v>163</v>
      </c>
      <c r="J156" s="12">
        <v>17000</v>
      </c>
      <c r="K156" s="12">
        <v>74000</v>
      </c>
      <c r="M156" s="9">
        <f>SUM(F156:H156,J156:K156)</f>
        <v>292300</v>
      </c>
      <c r="N156" s="12">
        <v>4000</v>
      </c>
      <c r="O156" s="12">
        <v>3300</v>
      </c>
      <c r="P156" s="12">
        <v>27000</v>
      </c>
      <c r="T156" s="16">
        <f>SUM(N156:P156)</f>
        <v>34300</v>
      </c>
      <c r="U156" s="11">
        <v>170000</v>
      </c>
      <c r="V156" s="11">
        <v>110000</v>
      </c>
      <c r="W156" s="11">
        <v>18000</v>
      </c>
      <c r="X156" s="11">
        <v>8800</v>
      </c>
      <c r="Y156" s="9">
        <f>SUM(U156:X156)</f>
        <v>306800</v>
      </c>
      <c r="Z156" s="150">
        <f>Y156+T156+M156</f>
        <v>633400</v>
      </c>
    </row>
    <row r="157" spans="2:26" ht="17.25" x14ac:dyDescent="0.25">
      <c r="B157" s="3" t="s">
        <v>161</v>
      </c>
      <c r="C157" s="3" t="s">
        <v>136</v>
      </c>
      <c r="D157" s="3" t="s">
        <v>270</v>
      </c>
      <c r="E157" s="2" t="s">
        <v>253</v>
      </c>
      <c r="F157" s="12">
        <v>68444</v>
      </c>
      <c r="G157" s="12">
        <v>563</v>
      </c>
      <c r="H157" s="12">
        <v>240</v>
      </c>
      <c r="J157" s="12">
        <v>4046</v>
      </c>
      <c r="K157" s="12">
        <v>18100</v>
      </c>
      <c r="M157" s="9">
        <f>SUM(F157:H157,J157:K157)</f>
        <v>91393</v>
      </c>
      <c r="N157" s="12">
        <v>2400</v>
      </c>
      <c r="O157" s="12">
        <v>1601</v>
      </c>
      <c r="P157" s="12">
        <v>16967</v>
      </c>
      <c r="T157" s="16">
        <f>SUM(N157:P157)</f>
        <v>20968</v>
      </c>
      <c r="U157" s="11">
        <v>55111</v>
      </c>
      <c r="V157" s="11">
        <v>39278</v>
      </c>
      <c r="W157" s="11">
        <v>6901</v>
      </c>
      <c r="X157" s="11">
        <v>4233</v>
      </c>
      <c r="Y157" s="9">
        <f>SUM(U157:X157)</f>
        <v>105523</v>
      </c>
      <c r="Z157" s="150">
        <f>Y157+T157+M157</f>
        <v>217884</v>
      </c>
    </row>
    <row r="158" spans="2:26" x14ac:dyDescent="0.25">
      <c r="B158" s="3" t="s">
        <v>161</v>
      </c>
      <c r="C158" s="3" t="s">
        <v>136</v>
      </c>
      <c r="D158" s="6" t="s">
        <v>164</v>
      </c>
    </row>
    <row r="159" spans="2:26" s="7" customFormat="1" ht="17.25" x14ac:dyDescent="0.25">
      <c r="B159" s="7" t="s">
        <v>161</v>
      </c>
      <c r="C159" s="7" t="s">
        <v>136</v>
      </c>
      <c r="D159" s="7" t="s">
        <v>268</v>
      </c>
      <c r="E159" s="2" t="s">
        <v>253</v>
      </c>
      <c r="F159" s="18">
        <v>60</v>
      </c>
      <c r="G159" s="18" t="s">
        <v>4</v>
      </c>
      <c r="H159" s="18" t="s">
        <v>4</v>
      </c>
      <c r="I159" s="18"/>
      <c r="J159" s="18" t="s">
        <v>165</v>
      </c>
      <c r="K159" s="18" t="s">
        <v>166</v>
      </c>
      <c r="L159" s="18"/>
      <c r="M159" s="128">
        <f>SUM(F159:H159,J159:K159)</f>
        <v>60</v>
      </c>
      <c r="N159" s="18" t="s">
        <v>4</v>
      </c>
      <c r="O159" s="18" t="s">
        <v>4</v>
      </c>
      <c r="P159" s="18">
        <v>31</v>
      </c>
      <c r="Q159" s="18"/>
      <c r="R159" s="18"/>
      <c r="S159" s="18"/>
      <c r="T159" s="141">
        <f>SUM(N159:P159)</f>
        <v>31</v>
      </c>
      <c r="U159" s="18">
        <v>34</v>
      </c>
      <c r="V159" s="18">
        <v>26</v>
      </c>
      <c r="W159" s="18">
        <v>14</v>
      </c>
      <c r="X159" s="18">
        <v>14</v>
      </c>
      <c r="Y159" s="128">
        <f>SUM(U159:X159)</f>
        <v>88</v>
      </c>
      <c r="Z159" s="155">
        <f t="shared" ref="Z159:Z182" si="28">Y159+T159+M159</f>
        <v>179</v>
      </c>
    </row>
    <row r="160" spans="2:26" s="7" customFormat="1" ht="17.25" x14ac:dyDescent="0.25">
      <c r="B160" s="7" t="s">
        <v>161</v>
      </c>
      <c r="C160" s="7" t="s">
        <v>136</v>
      </c>
      <c r="D160" s="7" t="s">
        <v>269</v>
      </c>
      <c r="E160" s="2" t="s">
        <v>253</v>
      </c>
      <c r="F160" s="18">
        <v>790</v>
      </c>
      <c r="G160" s="18">
        <v>34</v>
      </c>
      <c r="H160" s="18" t="s">
        <v>167</v>
      </c>
      <c r="I160" s="18"/>
      <c r="J160" s="18">
        <v>830</v>
      </c>
      <c r="K160" s="18">
        <v>3500</v>
      </c>
      <c r="L160" s="18"/>
      <c r="M160" s="128">
        <f>SUM(F160:H160,J160:K160)</f>
        <v>5154</v>
      </c>
      <c r="N160" s="18">
        <v>45</v>
      </c>
      <c r="O160" s="18">
        <v>59</v>
      </c>
      <c r="P160" s="18">
        <v>1100</v>
      </c>
      <c r="Q160" s="18"/>
      <c r="R160" s="18"/>
      <c r="S160" s="18"/>
      <c r="T160" s="141">
        <f>SUM(N160:P160)</f>
        <v>1204</v>
      </c>
      <c r="U160" s="18">
        <v>500</v>
      </c>
      <c r="V160" s="18">
        <v>630</v>
      </c>
      <c r="W160" s="18">
        <v>270</v>
      </c>
      <c r="X160" s="18">
        <v>180</v>
      </c>
      <c r="Y160" s="128">
        <f>SUM(U160:X160)</f>
        <v>1580</v>
      </c>
      <c r="Z160" s="155">
        <f t="shared" si="28"/>
        <v>7938</v>
      </c>
    </row>
    <row r="161" spans="2:26" s="19" customFormat="1" ht="17.25" x14ac:dyDescent="0.25">
      <c r="B161" s="19" t="s">
        <v>161</v>
      </c>
      <c r="C161" s="19" t="s">
        <v>136</v>
      </c>
      <c r="D161" s="19" t="s">
        <v>270</v>
      </c>
      <c r="E161" s="23" t="s">
        <v>253</v>
      </c>
      <c r="F161" s="20">
        <v>378</v>
      </c>
      <c r="G161" s="20">
        <v>12</v>
      </c>
      <c r="H161" s="20"/>
      <c r="I161" s="20"/>
      <c r="J161" s="20">
        <v>163</v>
      </c>
      <c r="K161" s="20">
        <v>647</v>
      </c>
      <c r="L161" s="20"/>
      <c r="M161" s="129">
        <f>SUM(F161:H161,J161:K161)</f>
        <v>1200</v>
      </c>
      <c r="N161" s="20">
        <v>17</v>
      </c>
      <c r="O161" s="20">
        <v>10</v>
      </c>
      <c r="P161" s="20">
        <v>216</v>
      </c>
      <c r="Q161" s="20"/>
      <c r="R161" s="20"/>
      <c r="S161" s="20"/>
      <c r="T161" s="142">
        <f>SUM(N161:P161)</f>
        <v>243</v>
      </c>
      <c r="U161" s="20">
        <v>175</v>
      </c>
      <c r="V161" s="20">
        <v>177</v>
      </c>
      <c r="W161" s="20">
        <v>74</v>
      </c>
      <c r="X161" s="20">
        <v>85</v>
      </c>
      <c r="Y161" s="129">
        <f>SUM(U161:X161)</f>
        <v>511</v>
      </c>
      <c r="Z161" s="156">
        <f t="shared" si="28"/>
        <v>1954</v>
      </c>
    </row>
    <row r="162" spans="2:26" ht="17.25" x14ac:dyDescent="0.25">
      <c r="B162" s="3" t="s">
        <v>168</v>
      </c>
      <c r="C162" s="3" t="s">
        <v>99</v>
      </c>
      <c r="D162" s="3" t="s">
        <v>169</v>
      </c>
      <c r="E162" s="2" t="s">
        <v>264</v>
      </c>
      <c r="P162" s="12">
        <v>59</v>
      </c>
      <c r="T162" s="16">
        <f t="shared" ref="T162:T168" si="29">P162</f>
        <v>59</v>
      </c>
      <c r="Z162" s="150">
        <f t="shared" si="28"/>
        <v>59</v>
      </c>
    </row>
    <row r="163" spans="2:26" ht="17.25" x14ac:dyDescent="0.25">
      <c r="B163" s="3" t="s">
        <v>168</v>
      </c>
      <c r="C163" s="3" t="s">
        <v>99</v>
      </c>
      <c r="D163" s="3" t="s">
        <v>104</v>
      </c>
      <c r="E163" s="2" t="s">
        <v>264</v>
      </c>
      <c r="P163" s="12">
        <v>67</v>
      </c>
      <c r="T163" s="16">
        <f t="shared" si="29"/>
        <v>67</v>
      </c>
      <c r="Z163" s="150">
        <f t="shared" si="28"/>
        <v>67</v>
      </c>
    </row>
    <row r="164" spans="2:26" ht="17.25" x14ac:dyDescent="0.25">
      <c r="B164" s="3" t="s">
        <v>168</v>
      </c>
      <c r="C164" s="3" t="s">
        <v>99</v>
      </c>
      <c r="D164" s="3" t="s">
        <v>104</v>
      </c>
      <c r="E164" s="2" t="s">
        <v>264</v>
      </c>
      <c r="P164" s="12">
        <v>76</v>
      </c>
      <c r="T164" s="16">
        <f t="shared" si="29"/>
        <v>76</v>
      </c>
      <c r="Z164" s="150">
        <f t="shared" si="28"/>
        <v>76</v>
      </c>
    </row>
    <row r="165" spans="2:26" ht="17.25" x14ac:dyDescent="0.25">
      <c r="B165" s="3" t="s">
        <v>168</v>
      </c>
      <c r="C165" s="3" t="s">
        <v>99</v>
      </c>
      <c r="D165" s="3" t="s">
        <v>104</v>
      </c>
      <c r="E165" s="2" t="s">
        <v>264</v>
      </c>
      <c r="P165" s="12">
        <v>102</v>
      </c>
      <c r="T165" s="16">
        <f t="shared" si="29"/>
        <v>102</v>
      </c>
      <c r="Z165" s="150">
        <f t="shared" si="28"/>
        <v>102</v>
      </c>
    </row>
    <row r="166" spans="2:26" s="37" customFormat="1" ht="18" customHeight="1" x14ac:dyDescent="0.25">
      <c r="B166" s="37" t="s">
        <v>168</v>
      </c>
      <c r="C166" s="37" t="s">
        <v>170</v>
      </c>
      <c r="D166" s="37" t="s">
        <v>104</v>
      </c>
      <c r="E166" s="82" t="s">
        <v>264</v>
      </c>
      <c r="F166" s="101"/>
      <c r="G166" s="101"/>
      <c r="H166" s="101"/>
      <c r="I166" s="101"/>
      <c r="J166" s="101"/>
      <c r="K166" s="101"/>
      <c r="L166" s="101"/>
      <c r="M166" s="125"/>
      <c r="N166" s="101"/>
      <c r="O166" s="101"/>
      <c r="P166" s="101">
        <f>MEDIAN(P163:P165)</f>
        <v>76</v>
      </c>
      <c r="Q166" s="101"/>
      <c r="R166" s="101"/>
      <c r="S166" s="101"/>
      <c r="T166" s="138">
        <f t="shared" si="29"/>
        <v>76</v>
      </c>
      <c r="U166" s="103"/>
      <c r="V166" s="103"/>
      <c r="W166" s="103"/>
      <c r="X166" s="103"/>
      <c r="Y166" s="125"/>
      <c r="Z166" s="152">
        <f t="shared" si="28"/>
        <v>76</v>
      </c>
    </row>
    <row r="167" spans="2:26" s="37" customFormat="1" ht="17.25" x14ac:dyDescent="0.25">
      <c r="B167" s="37" t="s">
        <v>168</v>
      </c>
      <c r="C167" s="37" t="s">
        <v>171</v>
      </c>
      <c r="D167" s="37" t="s">
        <v>104</v>
      </c>
      <c r="E167" s="82" t="s">
        <v>264</v>
      </c>
      <c r="F167" s="101"/>
      <c r="G167" s="101"/>
      <c r="H167" s="101"/>
      <c r="I167" s="101"/>
      <c r="J167" s="101"/>
      <c r="K167" s="101"/>
      <c r="L167" s="101"/>
      <c r="M167" s="125"/>
      <c r="N167" s="101"/>
      <c r="O167" s="101"/>
      <c r="P167" s="101">
        <f>MIN(P163:P165)</f>
        <v>67</v>
      </c>
      <c r="Q167" s="101"/>
      <c r="R167" s="101"/>
      <c r="S167" s="101"/>
      <c r="T167" s="138">
        <f t="shared" si="29"/>
        <v>67</v>
      </c>
      <c r="U167" s="103"/>
      <c r="V167" s="103"/>
      <c r="W167" s="103"/>
      <c r="X167" s="103"/>
      <c r="Y167" s="125"/>
      <c r="Z167" s="152">
        <f t="shared" si="28"/>
        <v>67</v>
      </c>
    </row>
    <row r="168" spans="2:26" s="42" customFormat="1" ht="17.25" x14ac:dyDescent="0.25">
      <c r="B168" s="42" t="s">
        <v>168</v>
      </c>
      <c r="C168" s="42" t="s">
        <v>172</v>
      </c>
      <c r="D168" s="42" t="s">
        <v>104</v>
      </c>
      <c r="E168" s="83" t="s">
        <v>264</v>
      </c>
      <c r="F168" s="104"/>
      <c r="G168" s="104"/>
      <c r="H168" s="104"/>
      <c r="I168" s="104"/>
      <c r="J168" s="104"/>
      <c r="K168" s="104"/>
      <c r="L168" s="104"/>
      <c r="M168" s="126"/>
      <c r="N168" s="104"/>
      <c r="O168" s="104"/>
      <c r="P168" s="104">
        <f>MAX(P163:P165)</f>
        <v>102</v>
      </c>
      <c r="Q168" s="104"/>
      <c r="R168" s="104"/>
      <c r="S168" s="104"/>
      <c r="T168" s="139">
        <f t="shared" si="29"/>
        <v>102</v>
      </c>
      <c r="U168" s="106"/>
      <c r="V168" s="106"/>
      <c r="W168" s="106"/>
      <c r="X168" s="106"/>
      <c r="Y168" s="126"/>
      <c r="Z168" s="153">
        <f t="shared" si="28"/>
        <v>102</v>
      </c>
    </row>
    <row r="169" spans="2:26" ht="17.25" x14ac:dyDescent="0.25">
      <c r="B169" s="3" t="s">
        <v>1046</v>
      </c>
      <c r="C169" s="3" t="s">
        <v>26</v>
      </c>
      <c r="D169" s="3" t="s">
        <v>173</v>
      </c>
      <c r="E169" s="2" t="s">
        <v>253</v>
      </c>
      <c r="F169" s="12">
        <v>0</v>
      </c>
      <c r="M169" s="9">
        <f t="shared" ref="M169:M182" si="30">F169</f>
        <v>0</v>
      </c>
      <c r="U169" s="11">
        <v>0</v>
      </c>
      <c r="V169" s="11">
        <v>0</v>
      </c>
      <c r="Y169" s="9">
        <f t="shared" ref="Y169:Y178" si="31">SUM(U169:V169)</f>
        <v>0</v>
      </c>
      <c r="Z169" s="150">
        <f t="shared" si="28"/>
        <v>0</v>
      </c>
    </row>
    <row r="170" spans="2:26" ht="17.25" x14ac:dyDescent="0.25">
      <c r="B170" s="3" t="s">
        <v>1046</v>
      </c>
      <c r="C170" s="3" t="s">
        <v>26</v>
      </c>
      <c r="D170" s="3" t="s">
        <v>173</v>
      </c>
      <c r="E170" s="2" t="s">
        <v>253</v>
      </c>
      <c r="F170" s="12">
        <v>4000</v>
      </c>
      <c r="M170" s="9">
        <f t="shared" si="30"/>
        <v>4000</v>
      </c>
      <c r="U170" s="11">
        <v>2100</v>
      </c>
      <c r="V170" s="11">
        <v>4000</v>
      </c>
      <c r="Y170" s="9">
        <f t="shared" si="31"/>
        <v>6100</v>
      </c>
      <c r="Z170" s="150">
        <f t="shared" si="28"/>
        <v>10100</v>
      </c>
    </row>
    <row r="171" spans="2:26" ht="17.25" x14ac:dyDescent="0.25">
      <c r="B171" s="3" t="s">
        <v>1046</v>
      </c>
      <c r="C171" s="3" t="s">
        <v>26</v>
      </c>
      <c r="D171" s="3" t="s">
        <v>173</v>
      </c>
      <c r="E171" s="2" t="s">
        <v>253</v>
      </c>
      <c r="F171" s="12">
        <v>2300</v>
      </c>
      <c r="M171" s="9">
        <f t="shared" si="30"/>
        <v>2300</v>
      </c>
      <c r="U171" s="11">
        <v>170</v>
      </c>
      <c r="V171" s="11">
        <v>890</v>
      </c>
      <c r="Y171" s="9">
        <f t="shared" si="31"/>
        <v>1060</v>
      </c>
      <c r="Z171" s="150">
        <f t="shared" si="28"/>
        <v>3360</v>
      </c>
    </row>
    <row r="172" spans="2:26" ht="17.25" x14ac:dyDescent="0.25">
      <c r="B172" s="3" t="s">
        <v>1046</v>
      </c>
      <c r="C172" s="3" t="s">
        <v>26</v>
      </c>
      <c r="D172" s="3" t="s">
        <v>173</v>
      </c>
      <c r="E172" s="2" t="s">
        <v>253</v>
      </c>
      <c r="F172" s="12">
        <v>0</v>
      </c>
      <c r="M172" s="9">
        <f t="shared" si="30"/>
        <v>0</v>
      </c>
      <c r="U172" s="11">
        <v>0</v>
      </c>
      <c r="V172" s="11">
        <v>0</v>
      </c>
      <c r="Y172" s="9">
        <f t="shared" si="31"/>
        <v>0</v>
      </c>
      <c r="Z172" s="150">
        <f t="shared" si="28"/>
        <v>0</v>
      </c>
    </row>
    <row r="173" spans="2:26" ht="17.25" x14ac:dyDescent="0.25">
      <c r="B173" s="3" t="s">
        <v>1046</v>
      </c>
      <c r="C173" s="3" t="s">
        <v>26</v>
      </c>
      <c r="D173" s="3" t="s">
        <v>173</v>
      </c>
      <c r="E173" s="2" t="s">
        <v>253</v>
      </c>
      <c r="F173" s="12">
        <v>0</v>
      </c>
      <c r="M173" s="9">
        <f t="shared" si="30"/>
        <v>0</v>
      </c>
      <c r="U173" s="11">
        <v>0</v>
      </c>
      <c r="V173" s="11">
        <v>0</v>
      </c>
      <c r="Y173" s="9">
        <f t="shared" si="31"/>
        <v>0</v>
      </c>
      <c r="Z173" s="150">
        <f t="shared" si="28"/>
        <v>0</v>
      </c>
    </row>
    <row r="174" spans="2:26" ht="17.25" x14ac:dyDescent="0.25">
      <c r="B174" s="3" t="s">
        <v>1046</v>
      </c>
      <c r="C174" s="3" t="s">
        <v>26</v>
      </c>
      <c r="D174" s="3" t="s">
        <v>173</v>
      </c>
      <c r="E174" s="2" t="s">
        <v>253</v>
      </c>
      <c r="F174" s="12">
        <v>4000</v>
      </c>
      <c r="M174" s="9">
        <f t="shared" si="30"/>
        <v>4000</v>
      </c>
      <c r="U174" s="11">
        <v>150</v>
      </c>
      <c r="V174" s="11">
        <v>190</v>
      </c>
      <c r="Y174" s="9">
        <f t="shared" si="31"/>
        <v>340</v>
      </c>
      <c r="Z174" s="150">
        <f t="shared" si="28"/>
        <v>4340</v>
      </c>
    </row>
    <row r="175" spans="2:26" ht="17.25" x14ac:dyDescent="0.25">
      <c r="B175" s="3" t="s">
        <v>1046</v>
      </c>
      <c r="C175" s="3" t="s">
        <v>26</v>
      </c>
      <c r="D175" s="3" t="s">
        <v>173</v>
      </c>
      <c r="E175" s="2" t="s">
        <v>253</v>
      </c>
      <c r="F175" s="12">
        <v>0</v>
      </c>
      <c r="M175" s="9">
        <f t="shared" si="30"/>
        <v>0</v>
      </c>
      <c r="U175" s="11">
        <v>0</v>
      </c>
      <c r="V175" s="11">
        <v>0</v>
      </c>
      <c r="Y175" s="9">
        <f t="shared" si="31"/>
        <v>0</v>
      </c>
      <c r="Z175" s="150">
        <f t="shared" si="28"/>
        <v>0</v>
      </c>
    </row>
    <row r="176" spans="2:26" ht="17.25" x14ac:dyDescent="0.25">
      <c r="B176" s="3" t="s">
        <v>1046</v>
      </c>
      <c r="C176" s="3" t="s">
        <v>26</v>
      </c>
      <c r="D176" s="3" t="s">
        <v>173</v>
      </c>
      <c r="E176" s="2" t="s">
        <v>253</v>
      </c>
      <c r="F176" s="12">
        <v>0</v>
      </c>
      <c r="M176" s="9">
        <f t="shared" si="30"/>
        <v>0</v>
      </c>
      <c r="U176" s="11">
        <v>0</v>
      </c>
      <c r="V176" s="11">
        <v>0</v>
      </c>
      <c r="Y176" s="9">
        <f t="shared" si="31"/>
        <v>0</v>
      </c>
      <c r="Z176" s="150">
        <f t="shared" si="28"/>
        <v>0</v>
      </c>
    </row>
    <row r="177" spans="2:28" ht="17.25" x14ac:dyDescent="0.25">
      <c r="B177" s="3" t="s">
        <v>1046</v>
      </c>
      <c r="C177" s="3" t="s">
        <v>26</v>
      </c>
      <c r="D177" s="3" t="s">
        <v>173</v>
      </c>
      <c r="E177" s="2" t="s">
        <v>253</v>
      </c>
      <c r="F177" s="12">
        <v>0</v>
      </c>
      <c r="M177" s="9">
        <f t="shared" si="30"/>
        <v>0</v>
      </c>
      <c r="U177" s="11">
        <v>0</v>
      </c>
      <c r="V177" s="11">
        <v>0</v>
      </c>
      <c r="Y177" s="9">
        <f t="shared" si="31"/>
        <v>0</v>
      </c>
      <c r="Z177" s="150">
        <f t="shared" si="28"/>
        <v>0</v>
      </c>
    </row>
    <row r="178" spans="2:28" ht="17.25" x14ac:dyDescent="0.25">
      <c r="B178" s="3" t="s">
        <v>1046</v>
      </c>
      <c r="C178" s="3" t="s">
        <v>26</v>
      </c>
      <c r="D178" s="3" t="s">
        <v>173</v>
      </c>
      <c r="E178" s="2" t="s">
        <v>253</v>
      </c>
      <c r="F178" s="12">
        <v>0</v>
      </c>
      <c r="M178" s="9">
        <f t="shared" si="30"/>
        <v>0</v>
      </c>
      <c r="U178" s="11">
        <v>0</v>
      </c>
      <c r="V178" s="11">
        <v>0</v>
      </c>
      <c r="Y178" s="9">
        <f t="shared" si="31"/>
        <v>0</v>
      </c>
      <c r="Z178" s="150">
        <f t="shared" si="28"/>
        <v>0</v>
      </c>
    </row>
    <row r="179" spans="2:28" s="37" customFormat="1" ht="17.25" x14ac:dyDescent="0.25">
      <c r="B179" s="37" t="s">
        <v>1046</v>
      </c>
      <c r="C179" s="37" t="s">
        <v>113</v>
      </c>
      <c r="D179" s="37" t="s">
        <v>173</v>
      </c>
      <c r="E179" s="82" t="s">
        <v>253</v>
      </c>
      <c r="F179" s="101">
        <f>AVERAGE(F169:F178)</f>
        <v>1030</v>
      </c>
      <c r="G179" s="101"/>
      <c r="H179" s="101"/>
      <c r="I179" s="101"/>
      <c r="J179" s="101"/>
      <c r="K179" s="101"/>
      <c r="L179" s="101"/>
      <c r="M179" s="125">
        <f t="shared" si="30"/>
        <v>1030</v>
      </c>
      <c r="N179" s="101"/>
      <c r="O179" s="101"/>
      <c r="P179" s="101"/>
      <c r="Q179" s="101"/>
      <c r="R179" s="101"/>
      <c r="S179" s="101"/>
      <c r="T179" s="138"/>
      <c r="U179" s="103">
        <f>AVERAGE(U169:U178)</f>
        <v>242</v>
      </c>
      <c r="V179" s="103">
        <f>AVERAGE(V169:V178)</f>
        <v>508</v>
      </c>
      <c r="W179" s="103"/>
      <c r="X179" s="103"/>
      <c r="Y179" s="125"/>
      <c r="Z179" s="152">
        <f t="shared" si="28"/>
        <v>1030</v>
      </c>
    </row>
    <row r="180" spans="2:28" s="37" customFormat="1" ht="17.25" x14ac:dyDescent="0.25">
      <c r="B180" s="37" t="s">
        <v>1046</v>
      </c>
      <c r="C180" s="37" t="s">
        <v>146</v>
      </c>
      <c r="D180" s="37" t="s">
        <v>173</v>
      </c>
      <c r="E180" s="82" t="s">
        <v>253</v>
      </c>
      <c r="F180" s="101">
        <f>MEDIAN(F169:F178)</f>
        <v>0</v>
      </c>
      <c r="G180" s="101"/>
      <c r="H180" s="101"/>
      <c r="I180" s="101"/>
      <c r="J180" s="101"/>
      <c r="K180" s="101"/>
      <c r="L180" s="101"/>
      <c r="M180" s="125">
        <f t="shared" si="30"/>
        <v>0</v>
      </c>
      <c r="N180" s="101"/>
      <c r="O180" s="101"/>
      <c r="P180" s="101"/>
      <c r="Q180" s="101"/>
      <c r="R180" s="101"/>
      <c r="S180" s="101"/>
      <c r="T180" s="138"/>
      <c r="U180" s="101">
        <f>MEDIAN(U169:U178)</f>
        <v>0</v>
      </c>
      <c r="V180" s="101">
        <f>MEDIAN(V169:V178)</f>
        <v>0</v>
      </c>
      <c r="W180" s="103"/>
      <c r="X180" s="103"/>
      <c r="Y180" s="125"/>
      <c r="Z180" s="152">
        <f t="shared" si="28"/>
        <v>0</v>
      </c>
    </row>
    <row r="181" spans="2:28" s="37" customFormat="1" ht="17.25" x14ac:dyDescent="0.25">
      <c r="B181" s="37" t="s">
        <v>1046</v>
      </c>
      <c r="C181" s="37" t="s">
        <v>147</v>
      </c>
      <c r="D181" s="37" t="s">
        <v>173</v>
      </c>
      <c r="E181" s="82" t="s">
        <v>253</v>
      </c>
      <c r="F181" s="101">
        <f>MIN(F169:F180)</f>
        <v>0</v>
      </c>
      <c r="G181" s="101"/>
      <c r="H181" s="101"/>
      <c r="I181" s="101"/>
      <c r="J181" s="101"/>
      <c r="K181" s="101"/>
      <c r="L181" s="101"/>
      <c r="M181" s="125">
        <f t="shared" si="30"/>
        <v>0</v>
      </c>
      <c r="N181" s="101"/>
      <c r="O181" s="101"/>
      <c r="P181" s="101"/>
      <c r="Q181" s="101"/>
      <c r="R181" s="101"/>
      <c r="S181" s="101"/>
      <c r="T181" s="138"/>
      <c r="U181" s="101">
        <f>MIN(U169:U180)</f>
        <v>0</v>
      </c>
      <c r="V181" s="101">
        <f>MIN(V169:V180)</f>
        <v>0</v>
      </c>
      <c r="W181" s="103"/>
      <c r="X181" s="103"/>
      <c r="Y181" s="125"/>
      <c r="Z181" s="152">
        <f t="shared" si="28"/>
        <v>0</v>
      </c>
    </row>
    <row r="182" spans="2:28" s="42" customFormat="1" ht="17.25" x14ac:dyDescent="0.25">
      <c r="B182" s="42" t="s">
        <v>1046</v>
      </c>
      <c r="C182" s="42" t="s">
        <v>174</v>
      </c>
      <c r="D182" s="42" t="s">
        <v>173</v>
      </c>
      <c r="E182" s="83" t="s">
        <v>253</v>
      </c>
      <c r="F182" s="104">
        <f>MAX(F169:F178)</f>
        <v>4000</v>
      </c>
      <c r="G182" s="104"/>
      <c r="H182" s="104"/>
      <c r="I182" s="104"/>
      <c r="J182" s="104"/>
      <c r="K182" s="104"/>
      <c r="L182" s="104"/>
      <c r="M182" s="126">
        <f t="shared" si="30"/>
        <v>4000</v>
      </c>
      <c r="N182" s="104"/>
      <c r="O182" s="104"/>
      <c r="P182" s="104"/>
      <c r="Q182" s="104"/>
      <c r="R182" s="104"/>
      <c r="S182" s="104"/>
      <c r="T182" s="139"/>
      <c r="U182" s="104">
        <f>MAX(U169:U178)</f>
        <v>2100</v>
      </c>
      <c r="V182" s="104">
        <f>MAX(V169:V178)</f>
        <v>4000</v>
      </c>
      <c r="W182" s="106"/>
      <c r="X182" s="106"/>
      <c r="Y182" s="126"/>
      <c r="Z182" s="153">
        <f t="shared" si="28"/>
        <v>4000</v>
      </c>
    </row>
    <row r="183" spans="2:28" s="89" customFormat="1" ht="17.25" x14ac:dyDescent="0.25">
      <c r="B183" s="89" t="s">
        <v>175</v>
      </c>
      <c r="C183" s="89" t="s">
        <v>24</v>
      </c>
      <c r="D183" s="90" t="s">
        <v>176</v>
      </c>
      <c r="E183" s="2" t="s">
        <v>264</v>
      </c>
      <c r="F183" s="91">
        <v>14</v>
      </c>
      <c r="G183" s="91">
        <v>1.3</v>
      </c>
      <c r="H183" s="91">
        <v>0.21</v>
      </c>
      <c r="I183" s="15"/>
      <c r="J183" s="91">
        <v>0.28999999999999998</v>
      </c>
      <c r="K183" s="15"/>
      <c r="L183" s="91">
        <v>1.4</v>
      </c>
      <c r="M183" s="16">
        <f>F183+G183+H183+J183+L183</f>
        <v>17.2</v>
      </c>
      <c r="N183" s="15">
        <v>0.43</v>
      </c>
      <c r="O183" s="91">
        <v>0.13</v>
      </c>
      <c r="P183" s="91">
        <v>1.3</v>
      </c>
      <c r="Q183" s="15"/>
      <c r="R183" s="15"/>
      <c r="S183" s="15"/>
      <c r="T183" s="16">
        <f>SUM(N183:P183)</f>
        <v>1.86</v>
      </c>
      <c r="U183" s="92">
        <v>130</v>
      </c>
      <c r="V183" s="92">
        <v>39</v>
      </c>
      <c r="W183" s="92">
        <v>0.86</v>
      </c>
      <c r="X183" s="92">
        <v>0.36</v>
      </c>
      <c r="Y183" s="16">
        <f>SUM(U183:X183)</f>
        <v>170.22000000000003</v>
      </c>
      <c r="Z183" s="150">
        <f>SUM(M183,T183,Y183)</f>
        <v>189.28000000000003</v>
      </c>
      <c r="AA183" s="25"/>
      <c r="AB183" s="25"/>
    </row>
    <row r="184" spans="2:28" s="89" customFormat="1" ht="17.25" x14ac:dyDescent="0.25">
      <c r="B184" s="89" t="s">
        <v>175</v>
      </c>
      <c r="C184" s="89" t="s">
        <v>24</v>
      </c>
      <c r="D184" s="90" t="s">
        <v>180</v>
      </c>
      <c r="E184" s="2" t="s">
        <v>264</v>
      </c>
      <c r="F184" s="93">
        <v>3.4</v>
      </c>
      <c r="G184" s="93">
        <v>7.2</v>
      </c>
      <c r="H184" s="94" t="s">
        <v>44</v>
      </c>
      <c r="I184" s="94"/>
      <c r="J184" s="93">
        <v>0.41</v>
      </c>
      <c r="K184" s="94"/>
      <c r="L184" s="93">
        <v>1.7</v>
      </c>
      <c r="M184" s="16">
        <f>F184+G184+J184+L184</f>
        <v>12.709999999999999</v>
      </c>
      <c r="N184" s="91">
        <v>0.95</v>
      </c>
      <c r="O184" s="91">
        <v>0.11</v>
      </c>
      <c r="P184" s="91">
        <v>1.3</v>
      </c>
      <c r="Q184" s="15"/>
      <c r="R184" s="15"/>
      <c r="S184" s="15"/>
      <c r="T184" s="16">
        <f t="shared" ref="T184:T190" si="32">N184+O184+P184</f>
        <v>2.3600000000000003</v>
      </c>
      <c r="U184" s="92">
        <v>10</v>
      </c>
      <c r="V184" s="92">
        <v>4.5999999999999996</v>
      </c>
      <c r="W184" s="92">
        <v>0.68</v>
      </c>
      <c r="X184" s="92">
        <v>0.6</v>
      </c>
      <c r="Y184" s="16">
        <f t="shared" ref="Y184:Y209" si="33">SUM(U184:X184)</f>
        <v>15.879999999999999</v>
      </c>
      <c r="Z184" s="150">
        <f t="shared" ref="Z184:Z212" si="34">SUM(M184,T184,Y184)</f>
        <v>30.95</v>
      </c>
      <c r="AA184" s="25"/>
      <c r="AB184" s="25"/>
    </row>
    <row r="185" spans="2:28" s="89" customFormat="1" ht="17.25" x14ac:dyDescent="0.25">
      <c r="B185" s="89" t="s">
        <v>175</v>
      </c>
      <c r="C185" s="89" t="s">
        <v>24</v>
      </c>
      <c r="D185" s="90" t="s">
        <v>183</v>
      </c>
      <c r="E185" s="2" t="s">
        <v>264</v>
      </c>
      <c r="F185" s="93">
        <v>6.1</v>
      </c>
      <c r="G185" s="93">
        <v>3.7999999999999999E-2</v>
      </c>
      <c r="H185" s="93">
        <v>1.3</v>
      </c>
      <c r="I185" s="94"/>
      <c r="J185" s="93">
        <v>0.28000000000000003</v>
      </c>
      <c r="K185" s="94"/>
      <c r="L185" s="93">
        <v>1.2</v>
      </c>
      <c r="M185" s="16">
        <f t="shared" ref="M185:M190" si="35">F185+G185+H185+J185+L185</f>
        <v>8.9179999999999993</v>
      </c>
      <c r="N185" s="91">
        <v>0.68</v>
      </c>
      <c r="O185" s="91">
        <v>4.9000000000000002E-2</v>
      </c>
      <c r="P185" s="91">
        <v>1.1000000000000001</v>
      </c>
      <c r="Q185" s="15"/>
      <c r="R185" s="15"/>
      <c r="S185" s="15"/>
      <c r="T185" s="16">
        <f t="shared" si="32"/>
        <v>1.8290000000000002</v>
      </c>
      <c r="U185" s="92">
        <v>11</v>
      </c>
      <c r="V185" s="92">
        <v>4.5999999999999996</v>
      </c>
      <c r="W185" s="92">
        <v>0.39</v>
      </c>
      <c r="X185" s="92">
        <v>0.43</v>
      </c>
      <c r="Y185" s="16">
        <f t="shared" si="33"/>
        <v>16.420000000000002</v>
      </c>
      <c r="Z185" s="150">
        <f t="shared" si="34"/>
        <v>27.167000000000002</v>
      </c>
      <c r="AA185" s="25"/>
      <c r="AB185" s="25"/>
    </row>
    <row r="186" spans="2:28" s="89" customFormat="1" ht="17.25" x14ac:dyDescent="0.25">
      <c r="B186" s="89" t="s">
        <v>175</v>
      </c>
      <c r="C186" s="89" t="s">
        <v>24</v>
      </c>
      <c r="D186" s="90" t="s">
        <v>185</v>
      </c>
      <c r="E186" s="2" t="s">
        <v>264</v>
      </c>
      <c r="F186" s="93">
        <v>8</v>
      </c>
      <c r="G186" s="93">
        <v>3.4000000000000002E-2</v>
      </c>
      <c r="H186" s="93">
        <v>4.2000000000000003E-2</v>
      </c>
      <c r="I186" s="94"/>
      <c r="J186" s="93">
        <v>0.89</v>
      </c>
      <c r="K186" s="94"/>
      <c r="L186" s="93">
        <v>1.7</v>
      </c>
      <c r="M186" s="16">
        <f t="shared" si="35"/>
        <v>10.666</v>
      </c>
      <c r="N186" s="91">
        <v>0.16</v>
      </c>
      <c r="O186" s="91">
        <v>0.16</v>
      </c>
      <c r="P186" s="91">
        <v>6.3</v>
      </c>
      <c r="Q186" s="15"/>
      <c r="R186" s="15"/>
      <c r="S186" s="15"/>
      <c r="T186" s="16">
        <f t="shared" si="32"/>
        <v>6.62</v>
      </c>
      <c r="U186" s="92">
        <v>7.2</v>
      </c>
      <c r="V186" s="92">
        <v>5</v>
      </c>
      <c r="W186" s="92">
        <v>0.35</v>
      </c>
      <c r="X186" s="92">
        <v>0.27</v>
      </c>
      <c r="Y186" s="16">
        <f t="shared" si="33"/>
        <v>12.819999999999999</v>
      </c>
      <c r="Z186" s="150">
        <f t="shared" si="34"/>
        <v>30.106000000000002</v>
      </c>
      <c r="AA186" s="25"/>
      <c r="AB186" s="25"/>
    </row>
    <row r="187" spans="2:28" s="89" customFormat="1" ht="17.25" x14ac:dyDescent="0.25">
      <c r="B187" s="89" t="s">
        <v>175</v>
      </c>
      <c r="C187" s="89" t="s">
        <v>24</v>
      </c>
      <c r="D187" s="90" t="s">
        <v>185</v>
      </c>
      <c r="E187" s="2" t="s">
        <v>264</v>
      </c>
      <c r="F187" s="93">
        <v>6.9</v>
      </c>
      <c r="G187" s="93">
        <v>1.7000000000000001E-2</v>
      </c>
      <c r="H187" s="93">
        <v>3.5999999999999997E-2</v>
      </c>
      <c r="I187" s="94"/>
      <c r="J187" s="93">
        <v>0.71</v>
      </c>
      <c r="K187" s="94"/>
      <c r="L187" s="93">
        <v>1.6</v>
      </c>
      <c r="M187" s="16">
        <f t="shared" si="35"/>
        <v>9.2629999999999999</v>
      </c>
      <c r="N187" s="91">
        <v>0.13</v>
      </c>
      <c r="O187" s="91">
        <v>0.18</v>
      </c>
      <c r="P187" s="91">
        <v>6.6</v>
      </c>
      <c r="Q187" s="15"/>
      <c r="R187" s="15"/>
      <c r="S187" s="15"/>
      <c r="T187" s="16">
        <f t="shared" si="32"/>
        <v>6.9099999999999993</v>
      </c>
      <c r="U187" s="92">
        <v>4.9000000000000004</v>
      </c>
      <c r="V187" s="92">
        <v>2.4</v>
      </c>
      <c r="W187" s="92">
        <v>0.18</v>
      </c>
      <c r="X187" s="92">
        <v>0.14000000000000001</v>
      </c>
      <c r="Y187" s="16">
        <f t="shared" si="33"/>
        <v>7.62</v>
      </c>
      <c r="Z187" s="150">
        <f t="shared" si="34"/>
        <v>23.792999999999999</v>
      </c>
      <c r="AA187" s="25"/>
      <c r="AB187" s="25"/>
    </row>
    <row r="188" spans="2:28" s="89" customFormat="1" ht="17.25" x14ac:dyDescent="0.25">
      <c r="B188" s="89" t="s">
        <v>175</v>
      </c>
      <c r="C188" s="89" t="s">
        <v>24</v>
      </c>
      <c r="D188" s="90" t="s">
        <v>188</v>
      </c>
      <c r="E188" s="2" t="s">
        <v>264</v>
      </c>
      <c r="F188" s="93">
        <v>11</v>
      </c>
      <c r="G188" s="93">
        <v>0.46</v>
      </c>
      <c r="H188" s="93">
        <v>0.28000000000000003</v>
      </c>
      <c r="I188" s="94"/>
      <c r="J188" s="93">
        <v>0.53</v>
      </c>
      <c r="K188" s="94"/>
      <c r="L188" s="93">
        <v>1.5</v>
      </c>
      <c r="M188" s="16">
        <f t="shared" si="35"/>
        <v>13.77</v>
      </c>
      <c r="N188" s="91">
        <v>0.41</v>
      </c>
      <c r="O188" s="91">
        <v>0.17</v>
      </c>
      <c r="P188" s="91">
        <v>3.6</v>
      </c>
      <c r="Q188" s="15"/>
      <c r="R188" s="15"/>
      <c r="S188" s="15"/>
      <c r="T188" s="16">
        <f t="shared" si="32"/>
        <v>4.18</v>
      </c>
      <c r="U188" s="92">
        <v>47</v>
      </c>
      <c r="V188" s="92">
        <v>22</v>
      </c>
      <c r="W188" s="92">
        <v>1.7</v>
      </c>
      <c r="X188" s="92">
        <v>0.45</v>
      </c>
      <c r="Y188" s="16">
        <f t="shared" si="33"/>
        <v>71.150000000000006</v>
      </c>
      <c r="Z188" s="150">
        <f t="shared" si="34"/>
        <v>89.100000000000009</v>
      </c>
      <c r="AA188" s="25"/>
      <c r="AB188" s="25"/>
    </row>
    <row r="189" spans="2:28" s="89" customFormat="1" ht="17.25" x14ac:dyDescent="0.25">
      <c r="B189" s="89" t="s">
        <v>175</v>
      </c>
      <c r="C189" s="89" t="s">
        <v>24</v>
      </c>
      <c r="D189" s="90" t="s">
        <v>191</v>
      </c>
      <c r="E189" s="2" t="s">
        <v>264</v>
      </c>
      <c r="F189" s="93">
        <v>4.5</v>
      </c>
      <c r="G189" s="93">
        <v>4.2000000000000003E-2</v>
      </c>
      <c r="H189" s="93">
        <v>9.5000000000000001E-2</v>
      </c>
      <c r="I189" s="94"/>
      <c r="J189" s="93">
        <v>0.53</v>
      </c>
      <c r="K189" s="94"/>
      <c r="L189" s="93">
        <v>1.2</v>
      </c>
      <c r="M189" s="16">
        <f t="shared" si="35"/>
        <v>6.367</v>
      </c>
      <c r="N189" s="91">
        <v>6.8000000000000005E-2</v>
      </c>
      <c r="O189" s="91">
        <v>5.8999999999999997E-2</v>
      </c>
      <c r="P189" s="91">
        <v>2.2000000000000002</v>
      </c>
      <c r="Q189" s="15"/>
      <c r="R189" s="15"/>
      <c r="S189" s="15"/>
      <c r="T189" s="16">
        <f t="shared" si="32"/>
        <v>2.327</v>
      </c>
      <c r="U189" s="92">
        <v>12</v>
      </c>
      <c r="V189" s="92">
        <v>4.3</v>
      </c>
      <c r="W189" s="92">
        <v>0.33</v>
      </c>
      <c r="X189" s="92">
        <v>0.32</v>
      </c>
      <c r="Y189" s="16">
        <f t="shared" si="33"/>
        <v>16.95</v>
      </c>
      <c r="Z189" s="150">
        <f t="shared" si="34"/>
        <v>25.643999999999998</v>
      </c>
      <c r="AA189" s="25"/>
      <c r="AB189" s="25"/>
    </row>
    <row r="190" spans="2:28" s="89" customFormat="1" ht="17.25" x14ac:dyDescent="0.25">
      <c r="B190" s="89" t="s">
        <v>175</v>
      </c>
      <c r="C190" s="89" t="s">
        <v>24</v>
      </c>
      <c r="D190" s="90" t="s">
        <v>194</v>
      </c>
      <c r="E190" s="2" t="s">
        <v>264</v>
      </c>
      <c r="F190" s="93">
        <v>18</v>
      </c>
      <c r="G190" s="93">
        <v>0.16</v>
      </c>
      <c r="H190" s="93">
        <v>7.4999999999999997E-2</v>
      </c>
      <c r="I190" s="94"/>
      <c r="J190" s="93">
        <v>0.46</v>
      </c>
      <c r="K190" s="94"/>
      <c r="L190" s="93">
        <v>1.2</v>
      </c>
      <c r="M190" s="16">
        <f t="shared" si="35"/>
        <v>19.895</v>
      </c>
      <c r="N190" s="91">
        <v>0.14000000000000001</v>
      </c>
      <c r="O190" s="91">
        <v>9.0999999999999998E-2</v>
      </c>
      <c r="P190" s="91">
        <v>2.5</v>
      </c>
      <c r="Q190" s="15"/>
      <c r="R190" s="15"/>
      <c r="S190" s="15"/>
      <c r="T190" s="16">
        <f t="shared" si="32"/>
        <v>2.7309999999999999</v>
      </c>
      <c r="U190" s="92">
        <v>22</v>
      </c>
      <c r="V190" s="92">
        <v>11</v>
      </c>
      <c r="W190" s="92">
        <v>0.54</v>
      </c>
      <c r="X190" s="92">
        <v>0.49</v>
      </c>
      <c r="Y190" s="16">
        <f t="shared" si="33"/>
        <v>34.03</v>
      </c>
      <c r="Z190" s="150">
        <f t="shared" si="34"/>
        <v>56.655999999999999</v>
      </c>
      <c r="AA190" s="25"/>
      <c r="AB190" s="25"/>
    </row>
    <row r="191" spans="2:28" s="37" customFormat="1" ht="17.25" x14ac:dyDescent="0.25">
      <c r="B191" s="109" t="s">
        <v>175</v>
      </c>
      <c r="C191" s="37" t="s">
        <v>197</v>
      </c>
      <c r="D191" s="110" t="s">
        <v>327</v>
      </c>
      <c r="E191" s="82" t="s">
        <v>264</v>
      </c>
      <c r="F191" s="101">
        <f>MEDIAN(F183:F190)</f>
        <v>7.45</v>
      </c>
      <c r="G191" s="101">
        <f t="shared" ref="G191:X191" si="36">MEDIAN(G183:G190)</f>
        <v>0.10100000000000001</v>
      </c>
      <c r="H191" s="101">
        <f t="shared" si="36"/>
        <v>9.5000000000000001E-2</v>
      </c>
      <c r="I191" s="101"/>
      <c r="J191" s="101">
        <f t="shared" si="36"/>
        <v>0.495</v>
      </c>
      <c r="K191" s="101"/>
      <c r="L191" s="101">
        <f t="shared" si="36"/>
        <v>1.45</v>
      </c>
      <c r="M191" s="130">
        <f t="shared" si="36"/>
        <v>11.687999999999999</v>
      </c>
      <c r="N191" s="101">
        <f t="shared" si="36"/>
        <v>0.28499999999999998</v>
      </c>
      <c r="O191" s="101">
        <f t="shared" si="36"/>
        <v>0.12</v>
      </c>
      <c r="P191" s="101">
        <f t="shared" si="36"/>
        <v>2.35</v>
      </c>
      <c r="Q191" s="101"/>
      <c r="R191" s="101"/>
      <c r="S191" s="101"/>
      <c r="T191" s="130">
        <f t="shared" si="36"/>
        <v>2.5455000000000001</v>
      </c>
      <c r="U191" s="101">
        <f t="shared" si="36"/>
        <v>11.5</v>
      </c>
      <c r="V191" s="101">
        <f t="shared" si="36"/>
        <v>4.8</v>
      </c>
      <c r="W191" s="101">
        <f t="shared" si="36"/>
        <v>0.46500000000000002</v>
      </c>
      <c r="X191" s="101">
        <f t="shared" si="36"/>
        <v>0.39500000000000002</v>
      </c>
      <c r="Y191" s="138">
        <f t="shared" si="33"/>
        <v>17.16</v>
      </c>
      <c r="Z191" s="152">
        <f t="shared" si="34"/>
        <v>31.3935</v>
      </c>
    </row>
    <row r="192" spans="2:28" s="37" customFormat="1" ht="17.25" x14ac:dyDescent="0.25">
      <c r="B192" s="109" t="s">
        <v>175</v>
      </c>
      <c r="C192" s="37" t="s">
        <v>198</v>
      </c>
      <c r="D192" s="110" t="s">
        <v>327</v>
      </c>
      <c r="E192" s="82" t="s">
        <v>264</v>
      </c>
      <c r="F192" s="101">
        <f>MIN(F183:F190)</f>
        <v>3.4</v>
      </c>
      <c r="G192" s="101">
        <f t="shared" ref="G192:X192" si="37">MIN(G183:G190)</f>
        <v>1.7000000000000001E-2</v>
      </c>
      <c r="H192" s="101">
        <f t="shared" si="37"/>
        <v>3.5999999999999997E-2</v>
      </c>
      <c r="I192" s="101"/>
      <c r="J192" s="101">
        <f t="shared" si="37"/>
        <v>0.28000000000000003</v>
      </c>
      <c r="K192" s="101"/>
      <c r="L192" s="101">
        <f t="shared" si="37"/>
        <v>1.2</v>
      </c>
      <c r="M192" s="130">
        <f t="shared" si="37"/>
        <v>6.367</v>
      </c>
      <c r="N192" s="101">
        <f t="shared" si="37"/>
        <v>6.8000000000000005E-2</v>
      </c>
      <c r="O192" s="101">
        <f t="shared" si="37"/>
        <v>4.9000000000000002E-2</v>
      </c>
      <c r="P192" s="101">
        <f t="shared" si="37"/>
        <v>1.1000000000000001</v>
      </c>
      <c r="Q192" s="101"/>
      <c r="R192" s="101"/>
      <c r="S192" s="101"/>
      <c r="T192" s="130">
        <f t="shared" si="37"/>
        <v>1.8290000000000002</v>
      </c>
      <c r="U192" s="101">
        <f t="shared" si="37"/>
        <v>4.9000000000000004</v>
      </c>
      <c r="V192" s="101">
        <f t="shared" si="37"/>
        <v>2.4</v>
      </c>
      <c r="W192" s="101">
        <f t="shared" si="37"/>
        <v>0.18</v>
      </c>
      <c r="X192" s="101">
        <f t="shared" si="37"/>
        <v>0.14000000000000001</v>
      </c>
      <c r="Y192" s="138">
        <f t="shared" si="33"/>
        <v>7.62</v>
      </c>
      <c r="Z192" s="152">
        <f t="shared" si="34"/>
        <v>15.815999999999999</v>
      </c>
    </row>
    <row r="193" spans="2:28" s="37" customFormat="1" ht="17.25" x14ac:dyDescent="0.25">
      <c r="B193" s="109" t="s">
        <v>175</v>
      </c>
      <c r="C193" s="37" t="s">
        <v>199</v>
      </c>
      <c r="D193" s="110" t="s">
        <v>327</v>
      </c>
      <c r="E193" s="82" t="s">
        <v>264</v>
      </c>
      <c r="F193" s="101">
        <f>MAX(F183:F190)</f>
        <v>18</v>
      </c>
      <c r="G193" s="101">
        <f t="shared" ref="G193:X193" si="38">MAX(G183:G190)</f>
        <v>7.2</v>
      </c>
      <c r="H193" s="101">
        <f t="shared" si="38"/>
        <v>1.3</v>
      </c>
      <c r="I193" s="101"/>
      <c r="J193" s="101">
        <f t="shared" si="38"/>
        <v>0.89</v>
      </c>
      <c r="K193" s="101"/>
      <c r="L193" s="101">
        <f t="shared" si="38"/>
        <v>1.7</v>
      </c>
      <c r="M193" s="130">
        <f t="shared" si="38"/>
        <v>19.895</v>
      </c>
      <c r="N193" s="101">
        <f t="shared" si="38"/>
        <v>0.95</v>
      </c>
      <c r="O193" s="101">
        <f t="shared" si="38"/>
        <v>0.18</v>
      </c>
      <c r="P193" s="101">
        <f t="shared" si="38"/>
        <v>6.6</v>
      </c>
      <c r="Q193" s="101"/>
      <c r="R193" s="101"/>
      <c r="S193" s="101"/>
      <c r="T193" s="130">
        <f t="shared" si="38"/>
        <v>6.9099999999999993</v>
      </c>
      <c r="U193" s="101">
        <f t="shared" si="38"/>
        <v>130</v>
      </c>
      <c r="V193" s="101">
        <f t="shared" si="38"/>
        <v>39</v>
      </c>
      <c r="W193" s="101">
        <f t="shared" si="38"/>
        <v>1.7</v>
      </c>
      <c r="X193" s="101">
        <f t="shared" si="38"/>
        <v>0.6</v>
      </c>
      <c r="Y193" s="138">
        <f t="shared" si="33"/>
        <v>171.29999999999998</v>
      </c>
      <c r="Z193" s="152">
        <f t="shared" si="34"/>
        <v>198.10499999999999</v>
      </c>
    </row>
    <row r="194" spans="2:28" s="89" customFormat="1" ht="17.25" x14ac:dyDescent="0.25">
      <c r="B194" s="89" t="s">
        <v>175</v>
      </c>
      <c r="C194" s="89" t="s">
        <v>24</v>
      </c>
      <c r="D194" s="90" t="s">
        <v>178</v>
      </c>
      <c r="E194" s="2" t="s">
        <v>264</v>
      </c>
      <c r="F194" s="91">
        <v>13</v>
      </c>
      <c r="G194" s="15" t="s">
        <v>179</v>
      </c>
      <c r="H194" s="91">
        <v>3.5000000000000003E-2</v>
      </c>
      <c r="I194" s="15"/>
      <c r="J194" s="91">
        <v>1.1000000000000001</v>
      </c>
      <c r="K194" s="15"/>
      <c r="L194" s="91">
        <v>5.9</v>
      </c>
      <c r="M194" s="16">
        <f>F194+H194+J194+L194</f>
        <v>20.035</v>
      </c>
      <c r="N194" s="91">
        <v>0.28999999999999998</v>
      </c>
      <c r="O194" s="91">
        <v>0.5</v>
      </c>
      <c r="P194" s="91">
        <v>6.1</v>
      </c>
      <c r="Q194" s="15"/>
      <c r="R194" s="15"/>
      <c r="S194" s="15"/>
      <c r="T194" s="16">
        <f>N194+O194+P194</f>
        <v>6.89</v>
      </c>
      <c r="U194" s="92">
        <v>48</v>
      </c>
      <c r="V194" s="92">
        <v>16</v>
      </c>
      <c r="W194" s="92">
        <v>2.4</v>
      </c>
      <c r="X194" s="92">
        <v>1.7</v>
      </c>
      <c r="Y194" s="16">
        <f t="shared" si="33"/>
        <v>68.100000000000009</v>
      </c>
      <c r="Z194" s="150">
        <f t="shared" si="34"/>
        <v>95.025000000000006</v>
      </c>
      <c r="AA194" s="25"/>
      <c r="AB194" s="25"/>
    </row>
    <row r="195" spans="2:28" s="89" customFormat="1" ht="17.25" x14ac:dyDescent="0.25">
      <c r="B195" s="89" t="s">
        <v>175</v>
      </c>
      <c r="C195" s="89" t="s">
        <v>24</v>
      </c>
      <c r="D195" s="90" t="s">
        <v>182</v>
      </c>
      <c r="E195" s="2" t="s">
        <v>264</v>
      </c>
      <c r="F195" s="93">
        <v>15</v>
      </c>
      <c r="G195" s="93">
        <v>6.8000000000000005E-2</v>
      </c>
      <c r="H195" s="93">
        <v>1.7</v>
      </c>
      <c r="I195" s="94"/>
      <c r="J195" s="93">
        <v>0.4</v>
      </c>
      <c r="K195" s="94"/>
      <c r="L195" s="93">
        <v>2</v>
      </c>
      <c r="M195" s="16">
        <f>F195+G195+H195+J195+L195</f>
        <v>19.167999999999999</v>
      </c>
      <c r="N195" s="91">
        <v>0.13</v>
      </c>
      <c r="O195" s="91">
        <v>0.13</v>
      </c>
      <c r="P195" s="91">
        <v>2.1</v>
      </c>
      <c r="Q195" s="15"/>
      <c r="R195" s="15"/>
      <c r="S195" s="15"/>
      <c r="T195" s="16">
        <f>N195+O195+P195</f>
        <v>2.3600000000000003</v>
      </c>
      <c r="U195" s="92">
        <v>24</v>
      </c>
      <c r="V195" s="92">
        <v>13</v>
      </c>
      <c r="W195" s="92">
        <v>0.78</v>
      </c>
      <c r="X195" s="92">
        <v>0.56999999999999995</v>
      </c>
      <c r="Y195" s="16">
        <f t="shared" si="33"/>
        <v>38.35</v>
      </c>
      <c r="Z195" s="150">
        <f t="shared" si="34"/>
        <v>59.878</v>
      </c>
      <c r="AA195" s="25"/>
      <c r="AB195" s="25"/>
    </row>
    <row r="196" spans="2:28" s="89" customFormat="1" ht="17.25" x14ac:dyDescent="0.25">
      <c r="B196" s="89" t="s">
        <v>175</v>
      </c>
      <c r="C196" s="89" t="s">
        <v>24</v>
      </c>
      <c r="D196" s="90" t="s">
        <v>187</v>
      </c>
      <c r="E196" s="2" t="s">
        <v>264</v>
      </c>
      <c r="F196" s="93">
        <v>30</v>
      </c>
      <c r="G196" s="93">
        <v>1.6</v>
      </c>
      <c r="H196" s="93">
        <v>0.21</v>
      </c>
      <c r="I196" s="94"/>
      <c r="J196" s="93">
        <v>0.17</v>
      </c>
      <c r="K196" s="94"/>
      <c r="L196" s="93">
        <v>2.4</v>
      </c>
      <c r="M196" s="16">
        <f>F196+G196+H196+J196+L196</f>
        <v>34.380000000000003</v>
      </c>
      <c r="N196" s="91">
        <v>0.49</v>
      </c>
      <c r="O196" s="91">
        <v>0.28000000000000003</v>
      </c>
      <c r="P196" s="91">
        <v>4.2</v>
      </c>
      <c r="Q196" s="15"/>
      <c r="R196" s="15"/>
      <c r="S196" s="15"/>
      <c r="T196" s="16">
        <f>N196+O196+P196</f>
        <v>4.9700000000000006</v>
      </c>
      <c r="U196" s="92">
        <v>170</v>
      </c>
      <c r="V196" s="92">
        <v>77</v>
      </c>
      <c r="W196" s="92">
        <v>3.2</v>
      </c>
      <c r="X196" s="92">
        <v>1</v>
      </c>
      <c r="Y196" s="16">
        <f t="shared" si="33"/>
        <v>251.2</v>
      </c>
      <c r="Z196" s="150">
        <f t="shared" si="34"/>
        <v>290.55</v>
      </c>
      <c r="AA196" s="25"/>
      <c r="AB196" s="25"/>
    </row>
    <row r="197" spans="2:28" s="89" customFormat="1" ht="15" customHeight="1" x14ac:dyDescent="0.25">
      <c r="B197" s="89" t="s">
        <v>175</v>
      </c>
      <c r="C197" s="89" t="s">
        <v>24</v>
      </c>
      <c r="D197" s="90" t="s">
        <v>190</v>
      </c>
      <c r="E197" s="2" t="s">
        <v>264</v>
      </c>
      <c r="F197" s="93">
        <v>18</v>
      </c>
      <c r="G197" s="93">
        <v>0.17</v>
      </c>
      <c r="H197" s="93">
        <v>0.12</v>
      </c>
      <c r="I197" s="94"/>
      <c r="J197" s="93">
        <v>1.2</v>
      </c>
      <c r="K197" s="94"/>
      <c r="L197" s="93">
        <v>4</v>
      </c>
      <c r="M197" s="16">
        <f>F197+G197+H197+J197+L197</f>
        <v>23.490000000000002</v>
      </c>
      <c r="N197" s="91">
        <v>0.32</v>
      </c>
      <c r="O197" s="91">
        <v>0.38</v>
      </c>
      <c r="P197" s="91">
        <v>9.1</v>
      </c>
      <c r="Q197" s="15"/>
      <c r="R197" s="15"/>
      <c r="S197" s="15"/>
      <c r="T197" s="16">
        <f>N197+O197+P197</f>
        <v>9.7999999999999989</v>
      </c>
      <c r="U197" s="92">
        <v>57</v>
      </c>
      <c r="V197" s="92">
        <v>26</v>
      </c>
      <c r="W197" s="92">
        <v>1.9</v>
      </c>
      <c r="X197" s="92">
        <v>1.3</v>
      </c>
      <c r="Y197" s="16">
        <f>SUM(U197:X197)</f>
        <v>86.2</v>
      </c>
      <c r="Z197" s="150">
        <f>SUM(M197,T197,Y197)</f>
        <v>119.49000000000001</v>
      </c>
      <c r="AA197" s="25"/>
      <c r="AB197" s="25"/>
    </row>
    <row r="198" spans="2:28" s="89" customFormat="1" ht="17.25" x14ac:dyDescent="0.25">
      <c r="B198" s="89" t="s">
        <v>175</v>
      </c>
      <c r="C198" s="89" t="s">
        <v>24</v>
      </c>
      <c r="D198" s="90" t="s">
        <v>193</v>
      </c>
      <c r="E198" s="2" t="s">
        <v>264</v>
      </c>
      <c r="F198" s="93">
        <v>41</v>
      </c>
      <c r="G198" s="93">
        <v>0.22</v>
      </c>
      <c r="H198" s="93">
        <v>0.1</v>
      </c>
      <c r="I198" s="94"/>
      <c r="J198" s="93">
        <v>1.1000000000000001</v>
      </c>
      <c r="K198" s="94"/>
      <c r="L198" s="93">
        <v>3.5</v>
      </c>
      <c r="M198" s="16">
        <f>F198+G198+H198+J198+L198</f>
        <v>45.92</v>
      </c>
      <c r="N198" s="91">
        <v>0.22</v>
      </c>
      <c r="O198" s="91">
        <v>0.3</v>
      </c>
      <c r="P198" s="91">
        <v>5.9</v>
      </c>
      <c r="Q198" s="15"/>
      <c r="R198" s="15"/>
      <c r="S198" s="15"/>
      <c r="T198" s="16">
        <f>N198+O198+P198</f>
        <v>6.42</v>
      </c>
      <c r="U198" s="92">
        <v>51</v>
      </c>
      <c r="V198" s="92">
        <v>25</v>
      </c>
      <c r="W198" s="92">
        <v>0.66</v>
      </c>
      <c r="X198" s="92">
        <v>0.69</v>
      </c>
      <c r="Y198" s="16">
        <f>SUM(U198:X198)</f>
        <v>77.349999999999994</v>
      </c>
      <c r="Z198" s="150">
        <f>SUM(M198,T198,Y198)</f>
        <v>129.69</v>
      </c>
      <c r="AA198" s="25"/>
      <c r="AB198" s="25"/>
    </row>
    <row r="199" spans="2:28" s="37" customFormat="1" ht="17.25" x14ac:dyDescent="0.25">
      <c r="B199" s="109" t="s">
        <v>175</v>
      </c>
      <c r="C199" s="37" t="s">
        <v>12</v>
      </c>
      <c r="D199" s="110" t="s">
        <v>328</v>
      </c>
      <c r="E199" s="82" t="s">
        <v>264</v>
      </c>
      <c r="F199" s="101">
        <f>MEDIAN(F194:F198)</f>
        <v>18</v>
      </c>
      <c r="G199" s="101">
        <f t="shared" ref="G199:Y199" si="39">MEDIAN(G194:G198)</f>
        <v>0.19500000000000001</v>
      </c>
      <c r="H199" s="101">
        <f t="shared" si="39"/>
        <v>0.12</v>
      </c>
      <c r="I199" s="101"/>
      <c r="J199" s="101">
        <f t="shared" si="39"/>
        <v>1.1000000000000001</v>
      </c>
      <c r="K199" s="101"/>
      <c r="L199" s="101">
        <f t="shared" si="39"/>
        <v>3.5</v>
      </c>
      <c r="M199" s="130">
        <f t="shared" si="39"/>
        <v>23.490000000000002</v>
      </c>
      <c r="N199" s="101">
        <f t="shared" si="39"/>
        <v>0.28999999999999998</v>
      </c>
      <c r="O199" s="101">
        <f t="shared" si="39"/>
        <v>0.3</v>
      </c>
      <c r="P199" s="101">
        <f t="shared" si="39"/>
        <v>5.9</v>
      </c>
      <c r="Q199" s="101"/>
      <c r="R199" s="101"/>
      <c r="S199" s="101"/>
      <c r="T199" s="130">
        <f t="shared" si="39"/>
        <v>6.42</v>
      </c>
      <c r="U199" s="101">
        <f t="shared" si="39"/>
        <v>51</v>
      </c>
      <c r="V199" s="101">
        <f t="shared" si="39"/>
        <v>25</v>
      </c>
      <c r="W199" s="101">
        <f t="shared" si="39"/>
        <v>1.9</v>
      </c>
      <c r="X199" s="101">
        <f t="shared" si="39"/>
        <v>1</v>
      </c>
      <c r="Y199" s="130">
        <f t="shared" si="39"/>
        <v>77.349999999999994</v>
      </c>
      <c r="Z199" s="152">
        <f t="shared" si="34"/>
        <v>107.25999999999999</v>
      </c>
    </row>
    <row r="200" spans="2:28" s="37" customFormat="1" ht="17.25" x14ac:dyDescent="0.25">
      <c r="B200" s="109" t="s">
        <v>175</v>
      </c>
      <c r="C200" s="37" t="s">
        <v>12</v>
      </c>
      <c r="D200" s="110" t="s">
        <v>328</v>
      </c>
      <c r="E200" s="82" t="s">
        <v>264</v>
      </c>
      <c r="F200" s="101">
        <f>MIN(F194:F198)</f>
        <v>13</v>
      </c>
      <c r="G200" s="101">
        <f t="shared" ref="G200:Y200" si="40">MIN(G194:G198)</f>
        <v>6.8000000000000005E-2</v>
      </c>
      <c r="H200" s="101">
        <f t="shared" si="40"/>
        <v>3.5000000000000003E-2</v>
      </c>
      <c r="I200" s="101"/>
      <c r="J200" s="101">
        <f t="shared" si="40"/>
        <v>0.17</v>
      </c>
      <c r="K200" s="101"/>
      <c r="L200" s="101">
        <f t="shared" si="40"/>
        <v>2</v>
      </c>
      <c r="M200" s="130">
        <f t="shared" si="40"/>
        <v>19.167999999999999</v>
      </c>
      <c r="N200" s="101">
        <f t="shared" si="40"/>
        <v>0.13</v>
      </c>
      <c r="O200" s="101">
        <f t="shared" si="40"/>
        <v>0.13</v>
      </c>
      <c r="P200" s="101">
        <f t="shared" si="40"/>
        <v>2.1</v>
      </c>
      <c r="Q200" s="101"/>
      <c r="R200" s="101"/>
      <c r="S200" s="101"/>
      <c r="T200" s="130">
        <f t="shared" si="40"/>
        <v>2.3600000000000003</v>
      </c>
      <c r="U200" s="101">
        <f t="shared" si="40"/>
        <v>24</v>
      </c>
      <c r="V200" s="101">
        <f t="shared" si="40"/>
        <v>13</v>
      </c>
      <c r="W200" s="101">
        <f t="shared" si="40"/>
        <v>0.66</v>
      </c>
      <c r="X200" s="101">
        <f t="shared" si="40"/>
        <v>0.56999999999999995</v>
      </c>
      <c r="Y200" s="130">
        <f t="shared" si="40"/>
        <v>38.35</v>
      </c>
      <c r="Z200" s="152">
        <f>SUM(M200,T200,Y200)</f>
        <v>59.878</v>
      </c>
    </row>
    <row r="201" spans="2:28" s="42" customFormat="1" ht="17.25" x14ac:dyDescent="0.25">
      <c r="B201" s="115" t="s">
        <v>175</v>
      </c>
      <c r="C201" s="42" t="s">
        <v>12</v>
      </c>
      <c r="D201" s="116" t="s">
        <v>328</v>
      </c>
      <c r="E201" s="83" t="s">
        <v>264</v>
      </c>
      <c r="F201" s="104">
        <f>MAX(F194:F198)</f>
        <v>41</v>
      </c>
      <c r="G201" s="104">
        <f t="shared" ref="G201:Y201" si="41">MAX(G194:G198)</f>
        <v>1.6</v>
      </c>
      <c r="H201" s="104">
        <f t="shared" si="41"/>
        <v>1.7</v>
      </c>
      <c r="I201" s="104"/>
      <c r="J201" s="104">
        <f t="shared" si="41"/>
        <v>1.2</v>
      </c>
      <c r="K201" s="104"/>
      <c r="L201" s="104">
        <f t="shared" si="41"/>
        <v>5.9</v>
      </c>
      <c r="M201" s="131">
        <f t="shared" si="41"/>
        <v>45.92</v>
      </c>
      <c r="N201" s="104">
        <f t="shared" si="41"/>
        <v>0.49</v>
      </c>
      <c r="O201" s="104">
        <f t="shared" si="41"/>
        <v>0.5</v>
      </c>
      <c r="P201" s="104">
        <f t="shared" si="41"/>
        <v>9.1</v>
      </c>
      <c r="Q201" s="104"/>
      <c r="R201" s="104"/>
      <c r="S201" s="104"/>
      <c r="T201" s="131">
        <f t="shared" si="41"/>
        <v>9.7999999999999989</v>
      </c>
      <c r="U201" s="104">
        <f t="shared" si="41"/>
        <v>170</v>
      </c>
      <c r="V201" s="104">
        <f t="shared" si="41"/>
        <v>77</v>
      </c>
      <c r="W201" s="104">
        <f t="shared" si="41"/>
        <v>3.2</v>
      </c>
      <c r="X201" s="104">
        <f t="shared" si="41"/>
        <v>1.7</v>
      </c>
      <c r="Y201" s="131">
        <f t="shared" si="41"/>
        <v>251.2</v>
      </c>
      <c r="Z201" s="153">
        <f>SUM(M201,T201,Y201)</f>
        <v>306.91999999999996</v>
      </c>
    </row>
    <row r="202" spans="2:28" s="89" customFormat="1" ht="17.25" x14ac:dyDescent="0.25">
      <c r="B202" s="89" t="s">
        <v>175</v>
      </c>
      <c r="C202" s="89" t="s">
        <v>24</v>
      </c>
      <c r="D202" s="90" t="s">
        <v>177</v>
      </c>
      <c r="E202" s="2" t="s">
        <v>264</v>
      </c>
      <c r="F202" s="91">
        <v>2.4E-2</v>
      </c>
      <c r="G202" s="15" t="s">
        <v>44</v>
      </c>
      <c r="H202" s="15" t="s">
        <v>4</v>
      </c>
      <c r="I202" s="15"/>
      <c r="J202" s="15" t="s">
        <v>44</v>
      </c>
      <c r="K202" s="15"/>
      <c r="L202" s="91">
        <v>2.5999999999999999E-2</v>
      </c>
      <c r="M202" s="16">
        <f>F202+L202</f>
        <v>0.05</v>
      </c>
      <c r="N202" s="15" t="s">
        <v>4</v>
      </c>
      <c r="O202" s="15" t="s">
        <v>4</v>
      </c>
      <c r="P202" s="15" t="s">
        <v>4</v>
      </c>
      <c r="Q202" s="15"/>
      <c r="R202" s="15"/>
      <c r="S202" s="15"/>
      <c r="T202" s="16">
        <v>0</v>
      </c>
      <c r="U202" s="92">
        <v>0.15</v>
      </c>
      <c r="V202" s="92">
        <v>5.1999999999999998E-2</v>
      </c>
      <c r="W202" s="17" t="s">
        <v>44</v>
      </c>
      <c r="X202" s="17" t="s">
        <v>4</v>
      </c>
      <c r="Y202" s="16">
        <f t="shared" si="33"/>
        <v>0.20199999999999999</v>
      </c>
      <c r="Z202" s="150">
        <f t="shared" si="34"/>
        <v>0.252</v>
      </c>
      <c r="AA202" s="25"/>
      <c r="AB202" s="25"/>
    </row>
    <row r="203" spans="2:28" s="89" customFormat="1" ht="17.25" x14ac:dyDescent="0.25">
      <c r="B203" s="89" t="s">
        <v>175</v>
      </c>
      <c r="C203" s="89" t="s">
        <v>24</v>
      </c>
      <c r="D203" s="90" t="s">
        <v>181</v>
      </c>
      <c r="E203" s="2" t="s">
        <v>264</v>
      </c>
      <c r="F203" s="93">
        <v>0.85</v>
      </c>
      <c r="G203" s="93">
        <v>1.6E-2</v>
      </c>
      <c r="H203" s="94" t="s">
        <v>4</v>
      </c>
      <c r="I203" s="94"/>
      <c r="J203" s="93">
        <v>0.06</v>
      </c>
      <c r="K203" s="94"/>
      <c r="L203" s="93">
        <v>0.21</v>
      </c>
      <c r="M203" s="16">
        <f>F203+G203+J203+L203</f>
        <v>1.1359999999999999</v>
      </c>
      <c r="N203" s="15" t="s">
        <v>4</v>
      </c>
      <c r="O203" s="91">
        <v>1.6E-2</v>
      </c>
      <c r="P203" s="91">
        <v>0.4</v>
      </c>
      <c r="Q203" s="15"/>
      <c r="R203" s="15"/>
      <c r="S203" s="15"/>
      <c r="T203" s="16">
        <f>O203+P203</f>
        <v>0.41600000000000004</v>
      </c>
      <c r="U203" s="92">
        <v>0.89</v>
      </c>
      <c r="V203" s="92">
        <v>0.61</v>
      </c>
      <c r="W203" s="92">
        <v>0.16</v>
      </c>
      <c r="X203" s="92">
        <v>8.5000000000000006E-2</v>
      </c>
      <c r="Y203" s="16">
        <f t="shared" si="33"/>
        <v>1.7449999999999999</v>
      </c>
      <c r="Z203" s="150">
        <f t="shared" si="34"/>
        <v>3.2969999999999997</v>
      </c>
      <c r="AA203" s="25"/>
      <c r="AB203" s="25"/>
    </row>
    <row r="204" spans="2:28" s="89" customFormat="1" ht="17.25" x14ac:dyDescent="0.25">
      <c r="B204" s="89" t="s">
        <v>175</v>
      </c>
      <c r="C204" s="89" t="s">
        <v>24</v>
      </c>
      <c r="D204" s="90" t="s">
        <v>184</v>
      </c>
      <c r="E204" s="2" t="s">
        <v>264</v>
      </c>
      <c r="F204" s="93">
        <v>7.8E-2</v>
      </c>
      <c r="G204" s="94" t="s">
        <v>44</v>
      </c>
      <c r="H204" s="93">
        <v>0.26</v>
      </c>
      <c r="I204" s="94"/>
      <c r="J204" s="95">
        <v>2.4E-2</v>
      </c>
      <c r="K204" s="94"/>
      <c r="L204" s="94" t="s">
        <v>4</v>
      </c>
      <c r="M204" s="16">
        <f>F204++H204+J204</f>
        <v>0.36200000000000004</v>
      </c>
      <c r="N204" s="15" t="s">
        <v>4</v>
      </c>
      <c r="O204" s="15" t="s">
        <v>4</v>
      </c>
      <c r="P204" s="91">
        <v>2.4E-2</v>
      </c>
      <c r="Q204" s="15"/>
      <c r="R204" s="15"/>
      <c r="S204" s="15"/>
      <c r="T204" s="16">
        <f>P204</f>
        <v>2.4E-2</v>
      </c>
      <c r="U204" s="92">
        <v>0.14000000000000001</v>
      </c>
      <c r="V204" s="92">
        <v>9.8000000000000004E-2</v>
      </c>
      <c r="W204" s="92">
        <v>2.5999999999999999E-2</v>
      </c>
      <c r="X204" s="17" t="s">
        <v>44</v>
      </c>
      <c r="Y204" s="16">
        <f t="shared" si="33"/>
        <v>0.26400000000000001</v>
      </c>
      <c r="Z204" s="150">
        <f t="shared" si="34"/>
        <v>0.65000000000000013</v>
      </c>
      <c r="AA204" s="25"/>
      <c r="AB204" s="25"/>
    </row>
    <row r="205" spans="2:28" s="89" customFormat="1" ht="17.25" x14ac:dyDescent="0.25">
      <c r="B205" s="89" t="s">
        <v>175</v>
      </c>
      <c r="C205" s="89" t="s">
        <v>24</v>
      </c>
      <c r="D205" s="90" t="s">
        <v>186</v>
      </c>
      <c r="E205" s="2" t="s">
        <v>264</v>
      </c>
      <c r="F205" s="94">
        <v>0</v>
      </c>
      <c r="G205" s="94" t="s">
        <v>4</v>
      </c>
      <c r="H205" s="94" t="s">
        <v>4</v>
      </c>
      <c r="I205" s="94"/>
      <c r="J205" s="94" t="s">
        <v>4</v>
      </c>
      <c r="K205" s="94"/>
      <c r="L205" s="94" t="s">
        <v>4</v>
      </c>
      <c r="M205" s="16" t="s">
        <v>44</v>
      </c>
      <c r="N205" s="15" t="s">
        <v>4</v>
      </c>
      <c r="O205" s="15" t="s">
        <v>4</v>
      </c>
      <c r="P205" s="91">
        <v>0.06</v>
      </c>
      <c r="Q205" s="15"/>
      <c r="R205" s="15"/>
      <c r="S205" s="15"/>
      <c r="T205" s="16">
        <f>P205</f>
        <v>0.06</v>
      </c>
      <c r="U205" s="92">
        <v>2.1</v>
      </c>
      <c r="V205" s="92">
        <v>0.24</v>
      </c>
      <c r="W205" s="17" t="s">
        <v>4</v>
      </c>
      <c r="X205" s="17" t="s">
        <v>4</v>
      </c>
      <c r="Y205" s="16">
        <f t="shared" si="33"/>
        <v>2.34</v>
      </c>
      <c r="Z205" s="150">
        <f t="shared" si="34"/>
        <v>2.4</v>
      </c>
      <c r="AA205" s="25"/>
      <c r="AB205" s="25"/>
    </row>
    <row r="206" spans="2:28" s="89" customFormat="1" ht="15" customHeight="1" x14ac:dyDescent="0.25">
      <c r="B206" s="89" t="s">
        <v>175</v>
      </c>
      <c r="C206" s="89" t="s">
        <v>24</v>
      </c>
      <c r="D206" s="90" t="s">
        <v>186</v>
      </c>
      <c r="E206" s="2" t="s">
        <v>264</v>
      </c>
      <c r="F206" s="94">
        <v>0</v>
      </c>
      <c r="G206" s="94" t="s">
        <v>4</v>
      </c>
      <c r="H206" s="94" t="s">
        <v>4</v>
      </c>
      <c r="I206" s="94"/>
      <c r="J206" s="93">
        <v>1.2E-2</v>
      </c>
      <c r="K206" s="94"/>
      <c r="L206" s="94" t="s">
        <v>4</v>
      </c>
      <c r="M206" s="16">
        <v>1.2E-2</v>
      </c>
      <c r="N206" s="15" t="s">
        <v>4</v>
      </c>
      <c r="O206" s="15" t="s">
        <v>4</v>
      </c>
      <c r="P206" s="91">
        <v>3.5000000000000003E-2</v>
      </c>
      <c r="Q206" s="15"/>
      <c r="R206" s="15"/>
      <c r="S206" s="15"/>
      <c r="T206" s="16">
        <f>P206</f>
        <v>3.5000000000000003E-2</v>
      </c>
      <c r="U206" s="92">
        <v>0.43</v>
      </c>
      <c r="V206" s="92">
        <v>6.8000000000000005E-2</v>
      </c>
      <c r="W206" s="25" t="s">
        <v>4</v>
      </c>
      <c r="X206" s="17" t="s">
        <v>44</v>
      </c>
      <c r="Y206" s="16">
        <f t="shared" si="33"/>
        <v>0.498</v>
      </c>
      <c r="Z206" s="150">
        <f t="shared" si="34"/>
        <v>0.54500000000000004</v>
      </c>
      <c r="AA206" s="25"/>
      <c r="AB206" s="25"/>
    </row>
    <row r="207" spans="2:28" s="89" customFormat="1" ht="17.25" x14ac:dyDescent="0.25">
      <c r="B207" s="89" t="s">
        <v>175</v>
      </c>
      <c r="C207" s="89" t="s">
        <v>24</v>
      </c>
      <c r="D207" s="90" t="s">
        <v>189</v>
      </c>
      <c r="E207" s="2" t="s">
        <v>264</v>
      </c>
      <c r="F207" s="93">
        <v>0.96</v>
      </c>
      <c r="G207" s="93">
        <v>7.8E-2</v>
      </c>
      <c r="H207" s="93">
        <v>7.0000000000000007E-2</v>
      </c>
      <c r="I207" s="94"/>
      <c r="J207" s="94">
        <v>8.3000000000000004E-2</v>
      </c>
      <c r="K207" s="94"/>
      <c r="L207" s="93">
        <v>9.6000000000000002E-2</v>
      </c>
      <c r="M207" s="16">
        <f>F207+G207+H207+J207+L207</f>
        <v>1.2870000000000001</v>
      </c>
      <c r="N207" s="15" t="s">
        <v>4</v>
      </c>
      <c r="O207" s="15" t="s">
        <v>4</v>
      </c>
      <c r="P207" s="15" t="s">
        <v>4</v>
      </c>
      <c r="Q207" s="15"/>
      <c r="R207" s="15"/>
      <c r="S207" s="15"/>
      <c r="T207" s="16" t="s">
        <v>4</v>
      </c>
      <c r="U207" s="92">
        <v>0.17</v>
      </c>
      <c r="V207" s="92">
        <v>0.15</v>
      </c>
      <c r="W207" s="92">
        <v>0.11</v>
      </c>
      <c r="X207" s="92">
        <v>0.09</v>
      </c>
      <c r="Y207" s="16">
        <f t="shared" si="33"/>
        <v>0.52</v>
      </c>
      <c r="Z207" s="150">
        <f t="shared" si="34"/>
        <v>1.8070000000000002</v>
      </c>
      <c r="AA207" s="25"/>
      <c r="AB207" s="25"/>
    </row>
    <row r="208" spans="2:28" s="89" customFormat="1" ht="17.25" x14ac:dyDescent="0.25">
      <c r="B208" s="89" t="s">
        <v>175</v>
      </c>
      <c r="C208" s="89" t="s">
        <v>24</v>
      </c>
      <c r="D208" s="90" t="s">
        <v>192</v>
      </c>
      <c r="E208" s="2" t="s">
        <v>264</v>
      </c>
      <c r="F208" s="93">
        <v>0.27</v>
      </c>
      <c r="G208" s="93">
        <v>0.08</v>
      </c>
      <c r="H208" s="93">
        <v>5.2999999999999999E-2</v>
      </c>
      <c r="I208" s="94"/>
      <c r="J208" s="93">
        <v>0.08</v>
      </c>
      <c r="K208" s="94"/>
      <c r="L208" s="93">
        <v>0.12</v>
      </c>
      <c r="M208" s="16">
        <f>F208+G208+H208+J208+L208</f>
        <v>0.60299999999999998</v>
      </c>
      <c r="N208" s="15" t="s">
        <v>44</v>
      </c>
      <c r="O208" s="91">
        <v>1.6E-2</v>
      </c>
      <c r="P208" s="91">
        <v>0.11</v>
      </c>
      <c r="Q208" s="15"/>
      <c r="R208" s="15"/>
      <c r="S208" s="15"/>
      <c r="T208" s="16">
        <f>O208+P208</f>
        <v>0.126</v>
      </c>
      <c r="U208" s="92">
        <v>0.4</v>
      </c>
      <c r="V208" s="92">
        <v>0.27</v>
      </c>
      <c r="W208" s="92">
        <v>0.13</v>
      </c>
      <c r="X208" s="92">
        <v>9.5000000000000001E-2</v>
      </c>
      <c r="Y208" s="16">
        <f t="shared" si="33"/>
        <v>0.89500000000000002</v>
      </c>
      <c r="Z208" s="150">
        <f t="shared" si="34"/>
        <v>1.6240000000000001</v>
      </c>
      <c r="AA208" s="25"/>
      <c r="AB208" s="25"/>
    </row>
    <row r="209" spans="2:50" s="89" customFormat="1" ht="17.25" x14ac:dyDescent="0.25">
      <c r="B209" s="89" t="s">
        <v>175</v>
      </c>
      <c r="C209" s="89" t="s">
        <v>24</v>
      </c>
      <c r="D209" s="90" t="s">
        <v>195</v>
      </c>
      <c r="E209" s="2" t="s">
        <v>264</v>
      </c>
      <c r="F209" s="93">
        <v>0.47</v>
      </c>
      <c r="G209" s="93">
        <v>0.16</v>
      </c>
      <c r="H209" s="93">
        <v>0.16</v>
      </c>
      <c r="I209" s="94"/>
      <c r="J209" s="93">
        <v>0.17</v>
      </c>
      <c r="K209" s="94"/>
      <c r="L209" s="93">
        <v>0.12</v>
      </c>
      <c r="M209" s="16">
        <f>F209+G209+H209+J209+L209</f>
        <v>1.08</v>
      </c>
      <c r="N209" s="15" t="s">
        <v>44</v>
      </c>
      <c r="O209" s="15" t="s">
        <v>44</v>
      </c>
      <c r="P209" s="91">
        <v>2.3E-2</v>
      </c>
      <c r="Q209" s="15"/>
      <c r="R209" s="15"/>
      <c r="S209" s="15"/>
      <c r="T209" s="16">
        <f>P209</f>
        <v>2.3E-2</v>
      </c>
      <c r="U209" s="92">
        <v>1.1000000000000001</v>
      </c>
      <c r="V209" s="92">
        <v>0.86</v>
      </c>
      <c r="W209" s="92">
        <v>0.31</v>
      </c>
      <c r="X209" s="92">
        <v>0.23</v>
      </c>
      <c r="Y209" s="16">
        <f t="shared" si="33"/>
        <v>2.5</v>
      </c>
      <c r="Z209" s="150">
        <f t="shared" si="34"/>
        <v>3.6029999999999998</v>
      </c>
      <c r="AA209" s="25"/>
      <c r="AB209" s="25"/>
    </row>
    <row r="210" spans="2:50" s="109" customFormat="1" ht="17.25" x14ac:dyDescent="0.25">
      <c r="B210" s="109" t="s">
        <v>175</v>
      </c>
      <c r="C210" s="37" t="s">
        <v>197</v>
      </c>
      <c r="D210" s="110" t="s">
        <v>326</v>
      </c>
      <c r="E210" s="82" t="s">
        <v>264</v>
      </c>
      <c r="F210" s="111">
        <f>MEDIAN(F202:F209)</f>
        <v>0.17399999999999999</v>
      </c>
      <c r="G210" s="111">
        <f t="shared" ref="G210:W210" si="42">MEDIAN(G202:G209)</f>
        <v>7.9000000000000001E-2</v>
      </c>
      <c r="H210" s="111">
        <f t="shared" si="42"/>
        <v>0.115</v>
      </c>
      <c r="I210" s="111"/>
      <c r="J210" s="111">
        <f t="shared" si="42"/>
        <v>7.0000000000000007E-2</v>
      </c>
      <c r="K210" s="111"/>
      <c r="L210" s="111">
        <f t="shared" si="42"/>
        <v>0.12</v>
      </c>
      <c r="M210" s="132">
        <f t="shared" si="42"/>
        <v>0.60299999999999998</v>
      </c>
      <c r="N210" s="111"/>
      <c r="O210" s="111">
        <f t="shared" si="42"/>
        <v>1.6E-2</v>
      </c>
      <c r="P210" s="111">
        <f t="shared" si="42"/>
        <v>4.7500000000000001E-2</v>
      </c>
      <c r="Q210" s="111"/>
      <c r="R210" s="111"/>
      <c r="S210" s="111"/>
      <c r="T210" s="132">
        <f t="shared" si="42"/>
        <v>3.5000000000000003E-2</v>
      </c>
      <c r="U210" s="111">
        <f t="shared" si="42"/>
        <v>0.41500000000000004</v>
      </c>
      <c r="V210" s="111">
        <f t="shared" si="42"/>
        <v>0.19500000000000001</v>
      </c>
      <c r="W210" s="111">
        <f t="shared" si="42"/>
        <v>0.13</v>
      </c>
      <c r="X210" s="111">
        <f t="shared" ref="X210" si="43">MEDIAN(X202:X209)</f>
        <v>9.2499999999999999E-2</v>
      </c>
      <c r="Y210" s="132">
        <f t="shared" ref="Y210" si="44">MEDIAN(Y202:Y209)</f>
        <v>0.70750000000000002</v>
      </c>
      <c r="Z210" s="152">
        <f t="shared" si="34"/>
        <v>1.3454999999999999</v>
      </c>
      <c r="AA210" s="38"/>
      <c r="AB210" s="38"/>
    </row>
    <row r="211" spans="2:50" s="109" customFormat="1" ht="17.25" x14ac:dyDescent="0.25">
      <c r="B211" s="109" t="s">
        <v>175</v>
      </c>
      <c r="C211" s="37" t="s">
        <v>198</v>
      </c>
      <c r="D211" s="110" t="s">
        <v>326</v>
      </c>
      <c r="E211" s="82" t="s">
        <v>264</v>
      </c>
      <c r="F211" s="111">
        <f>MIN(F202:F209)</f>
        <v>0</v>
      </c>
      <c r="G211" s="111">
        <f t="shared" ref="G211:W211" si="45">MIN(G202:G209)</f>
        <v>1.6E-2</v>
      </c>
      <c r="H211" s="111">
        <f t="shared" si="45"/>
        <v>5.2999999999999999E-2</v>
      </c>
      <c r="I211" s="111"/>
      <c r="J211" s="111">
        <f t="shared" si="45"/>
        <v>1.2E-2</v>
      </c>
      <c r="K211" s="111"/>
      <c r="L211" s="111">
        <f t="shared" si="45"/>
        <v>2.5999999999999999E-2</v>
      </c>
      <c r="M211" s="132">
        <f t="shared" si="45"/>
        <v>1.2E-2</v>
      </c>
      <c r="N211" s="111"/>
      <c r="O211" s="111">
        <f t="shared" si="45"/>
        <v>1.6E-2</v>
      </c>
      <c r="P211" s="111">
        <f t="shared" si="45"/>
        <v>2.3E-2</v>
      </c>
      <c r="Q211" s="111"/>
      <c r="R211" s="111"/>
      <c r="S211" s="111"/>
      <c r="T211" s="132">
        <f t="shared" si="45"/>
        <v>0</v>
      </c>
      <c r="U211" s="111">
        <f t="shared" si="45"/>
        <v>0.14000000000000001</v>
      </c>
      <c r="V211" s="111">
        <f t="shared" si="45"/>
        <v>5.1999999999999998E-2</v>
      </c>
      <c r="W211" s="111">
        <f t="shared" si="45"/>
        <v>2.5999999999999999E-2</v>
      </c>
      <c r="X211" s="111">
        <f t="shared" ref="X211:Y211" si="46">MIN(X202:X209)</f>
        <v>8.5000000000000006E-2</v>
      </c>
      <c r="Y211" s="132">
        <f t="shared" si="46"/>
        <v>0.20199999999999999</v>
      </c>
      <c r="Z211" s="152">
        <f t="shared" si="34"/>
        <v>0.214</v>
      </c>
      <c r="AA211" s="38"/>
      <c r="AB211" s="38"/>
    </row>
    <row r="212" spans="2:50" s="115" customFormat="1" ht="17.25" x14ac:dyDescent="0.25">
      <c r="B212" s="115" t="s">
        <v>175</v>
      </c>
      <c r="C212" s="42" t="s">
        <v>199</v>
      </c>
      <c r="D212" s="116" t="s">
        <v>326</v>
      </c>
      <c r="E212" s="83" t="s">
        <v>264</v>
      </c>
      <c r="F212" s="118">
        <f>MAX(F202:F209)</f>
        <v>0.96</v>
      </c>
      <c r="G212" s="118">
        <f t="shared" ref="G212:W212" si="47">MAX(G202:G209)</f>
        <v>0.16</v>
      </c>
      <c r="H212" s="118">
        <f t="shared" si="47"/>
        <v>0.26</v>
      </c>
      <c r="I212" s="118"/>
      <c r="J212" s="118">
        <f t="shared" si="47"/>
        <v>0.17</v>
      </c>
      <c r="K212" s="118"/>
      <c r="L212" s="118">
        <f t="shared" si="47"/>
        <v>0.21</v>
      </c>
      <c r="M212" s="133">
        <f t="shared" si="47"/>
        <v>1.2870000000000001</v>
      </c>
      <c r="N212" s="118"/>
      <c r="O212" s="118">
        <f t="shared" si="47"/>
        <v>1.6E-2</v>
      </c>
      <c r="P212" s="118">
        <f t="shared" si="47"/>
        <v>0.4</v>
      </c>
      <c r="Q212" s="118"/>
      <c r="R212" s="118"/>
      <c r="S212" s="118"/>
      <c r="T212" s="133">
        <f t="shared" si="47"/>
        <v>0.41600000000000004</v>
      </c>
      <c r="U212" s="118">
        <f t="shared" si="47"/>
        <v>2.1</v>
      </c>
      <c r="V212" s="118">
        <f t="shared" si="47"/>
        <v>0.86</v>
      </c>
      <c r="W212" s="118">
        <f t="shared" si="47"/>
        <v>0.31</v>
      </c>
      <c r="X212" s="118">
        <f t="shared" ref="X212:Y212" si="48">MAX(X202:X209)</f>
        <v>0.23</v>
      </c>
      <c r="Y212" s="133">
        <f t="shared" si="48"/>
        <v>2.5</v>
      </c>
      <c r="Z212" s="153">
        <f t="shared" si="34"/>
        <v>4.2030000000000003</v>
      </c>
      <c r="AA212" s="117"/>
      <c r="AB212" s="117"/>
    </row>
    <row r="213" spans="2:50" s="89" customFormat="1" ht="17.25" x14ac:dyDescent="0.25">
      <c r="B213" s="89" t="s">
        <v>2</v>
      </c>
      <c r="C213" s="90" t="s">
        <v>1</v>
      </c>
      <c r="D213" s="90" t="s">
        <v>196</v>
      </c>
      <c r="E213" s="2" t="s">
        <v>264</v>
      </c>
      <c r="F213" s="94"/>
      <c r="G213" s="94"/>
      <c r="H213" s="94"/>
      <c r="I213" s="94"/>
      <c r="J213" s="94"/>
      <c r="K213" s="94"/>
      <c r="L213" s="94"/>
      <c r="M213" s="16"/>
      <c r="N213" s="15"/>
      <c r="O213" s="15"/>
      <c r="P213" s="15"/>
      <c r="Q213" s="15"/>
      <c r="R213" s="15"/>
      <c r="S213" s="15"/>
      <c r="T213" s="16"/>
      <c r="U213" s="92">
        <v>0.27</v>
      </c>
      <c r="V213" s="15" t="s">
        <v>44</v>
      </c>
      <c r="W213" s="17"/>
      <c r="X213" s="17"/>
      <c r="Y213" s="16">
        <f>U213</f>
        <v>0.27</v>
      </c>
      <c r="Z213" s="150">
        <f>Y213+T213+M213</f>
        <v>0.27</v>
      </c>
      <c r="AA213" s="25"/>
      <c r="AB213" s="25"/>
    </row>
    <row r="214" spans="2:50" ht="17.25" x14ac:dyDescent="0.25">
      <c r="B214" s="89" t="s">
        <v>2</v>
      </c>
      <c r="C214" s="90" t="s">
        <v>1</v>
      </c>
      <c r="D214" s="90" t="s">
        <v>196</v>
      </c>
      <c r="E214" s="2" t="s">
        <v>264</v>
      </c>
      <c r="F214" s="94"/>
      <c r="G214" s="94"/>
      <c r="H214" s="94"/>
      <c r="I214" s="94"/>
      <c r="J214" s="94"/>
      <c r="K214" s="94"/>
      <c r="L214" s="94"/>
      <c r="M214" s="16"/>
      <c r="N214" s="15"/>
      <c r="O214" s="15"/>
      <c r="P214" s="15"/>
      <c r="Q214" s="15"/>
      <c r="R214" s="15"/>
      <c r="S214" s="15"/>
      <c r="U214" s="92">
        <v>1.21</v>
      </c>
      <c r="V214" s="92">
        <v>0.3</v>
      </c>
      <c r="W214" s="17"/>
      <c r="X214" s="17"/>
      <c r="Y214" s="16">
        <f>U214+V214</f>
        <v>1.51</v>
      </c>
      <c r="Z214" s="150">
        <f>Y214+T214+M214</f>
        <v>1.51</v>
      </c>
      <c r="AA214" s="25"/>
      <c r="AB214" s="25"/>
      <c r="AC214" s="89"/>
      <c r="AD214" s="89"/>
      <c r="AE214" s="89"/>
      <c r="AF214" s="89"/>
      <c r="AG214" s="89"/>
      <c r="AH214" s="89"/>
      <c r="AI214" s="89"/>
      <c r="AJ214" s="89"/>
      <c r="AK214" s="89"/>
      <c r="AL214" s="89"/>
      <c r="AM214" s="89"/>
      <c r="AN214" s="89"/>
      <c r="AO214" s="89"/>
      <c r="AP214" s="89"/>
      <c r="AQ214" s="89"/>
      <c r="AR214" s="89"/>
      <c r="AS214" s="89"/>
      <c r="AT214" s="89"/>
      <c r="AU214" s="89"/>
      <c r="AV214" s="89"/>
      <c r="AW214" s="89"/>
      <c r="AX214" s="89"/>
    </row>
    <row r="215" spans="2:50" s="89" customFormat="1" ht="17.25" x14ac:dyDescent="0.25">
      <c r="B215" s="89" t="s">
        <v>2</v>
      </c>
      <c r="C215" s="90" t="s">
        <v>1</v>
      </c>
      <c r="D215" s="90" t="s">
        <v>196</v>
      </c>
      <c r="E215" s="2" t="s">
        <v>264</v>
      </c>
      <c r="F215" s="25"/>
      <c r="G215" s="25"/>
      <c r="H215" s="25"/>
      <c r="I215" s="25"/>
      <c r="J215" s="25"/>
      <c r="K215" s="25"/>
      <c r="L215" s="25"/>
      <c r="M215" s="134"/>
      <c r="N215" s="96"/>
      <c r="O215" s="96"/>
      <c r="P215" s="96"/>
      <c r="Q215" s="96"/>
      <c r="R215" s="96"/>
      <c r="S215" s="96"/>
      <c r="T215" s="134"/>
      <c r="U215" s="17" t="s">
        <v>44</v>
      </c>
      <c r="V215" s="17" t="s">
        <v>44</v>
      </c>
      <c r="W215" s="17"/>
      <c r="X215" s="17"/>
      <c r="Y215" s="16">
        <v>0</v>
      </c>
      <c r="Z215" s="150">
        <f>Y215+T215+M215</f>
        <v>0</v>
      </c>
      <c r="AA215" s="25"/>
      <c r="AB215" s="25"/>
    </row>
    <row r="216" spans="2:50" s="89" customFormat="1" ht="17.25" x14ac:dyDescent="0.25">
      <c r="B216" s="89" t="s">
        <v>2</v>
      </c>
      <c r="C216" s="90" t="s">
        <v>1</v>
      </c>
      <c r="D216" s="90" t="s">
        <v>196</v>
      </c>
      <c r="E216" s="2" t="s">
        <v>264</v>
      </c>
      <c r="F216" s="25"/>
      <c r="G216" s="25"/>
      <c r="H216" s="25"/>
      <c r="I216" s="25"/>
      <c r="J216" s="25"/>
      <c r="K216" s="94"/>
      <c r="L216" s="94"/>
      <c r="M216" s="135"/>
      <c r="N216" s="94"/>
      <c r="O216" s="94"/>
      <c r="P216" s="94"/>
      <c r="Q216" s="94"/>
      <c r="R216" s="94"/>
      <c r="S216" s="94"/>
      <c r="T216" s="135"/>
      <c r="U216" s="91">
        <v>7.96</v>
      </c>
      <c r="V216" s="91">
        <v>2.84</v>
      </c>
      <c r="W216" s="15"/>
      <c r="X216" s="15"/>
      <c r="Y216" s="16">
        <f>U216+V216</f>
        <v>10.8</v>
      </c>
      <c r="Z216" s="150">
        <f>Y216+T216+M216</f>
        <v>10.8</v>
      </c>
      <c r="AA216" s="15"/>
      <c r="AB216" s="15"/>
      <c r="AC216" s="87"/>
      <c r="AD216" s="87"/>
      <c r="AE216" s="87"/>
      <c r="AF216" s="87"/>
      <c r="AG216" s="86"/>
      <c r="AH216" s="86"/>
      <c r="AI216" s="86"/>
      <c r="AJ216" s="86"/>
      <c r="AK216" s="86"/>
      <c r="AL216" s="86"/>
      <c r="AM216" s="86"/>
      <c r="AN216" s="97"/>
    </row>
    <row r="217" spans="2:50" s="109" customFormat="1" ht="17.25" x14ac:dyDescent="0.25">
      <c r="B217" s="109" t="s">
        <v>2</v>
      </c>
      <c r="C217" s="37" t="s">
        <v>6</v>
      </c>
      <c r="D217" s="110" t="s">
        <v>196</v>
      </c>
      <c r="E217" s="82" t="s">
        <v>264</v>
      </c>
      <c r="F217" s="38"/>
      <c r="G217" s="38"/>
      <c r="H217" s="38"/>
      <c r="I217" s="38"/>
      <c r="J217" s="38"/>
      <c r="K217" s="111"/>
      <c r="L217" s="111"/>
      <c r="M217" s="132"/>
      <c r="N217" s="111"/>
      <c r="O217" s="111"/>
      <c r="P217" s="111"/>
      <c r="Q217" s="111"/>
      <c r="R217" s="111"/>
      <c r="S217" s="111"/>
      <c r="T217" s="132"/>
      <c r="U217" s="102">
        <f>MEDIAN(U213:U216)</f>
        <v>1.21</v>
      </c>
      <c r="V217" s="102">
        <f>MEDIAN(V213:V216)</f>
        <v>1.57</v>
      </c>
      <c r="W217" s="102"/>
      <c r="X217" s="102"/>
      <c r="Y217" s="138">
        <f>MEDIAN(Y213:Y216)</f>
        <v>0.89</v>
      </c>
      <c r="Z217" s="157">
        <f>MEDIAN(Z213:Z216)</f>
        <v>0.89</v>
      </c>
      <c r="AA217" s="102"/>
      <c r="AB217" s="102"/>
      <c r="AC217" s="112"/>
      <c r="AD217" s="112"/>
      <c r="AE217" s="112"/>
      <c r="AF217" s="112"/>
      <c r="AG217" s="113"/>
      <c r="AH217" s="113"/>
      <c r="AI217" s="113"/>
      <c r="AJ217" s="113"/>
      <c r="AK217" s="113"/>
      <c r="AL217" s="113"/>
      <c r="AM217" s="113"/>
      <c r="AN217" s="114"/>
    </row>
    <row r="218" spans="2:50" s="109" customFormat="1" ht="17.25" x14ac:dyDescent="0.25">
      <c r="B218" s="109" t="s">
        <v>2</v>
      </c>
      <c r="C218" s="37" t="s">
        <v>5</v>
      </c>
      <c r="D218" s="110" t="s">
        <v>196</v>
      </c>
      <c r="E218" s="82" t="s">
        <v>264</v>
      </c>
      <c r="F218" s="38"/>
      <c r="G218" s="38"/>
      <c r="H218" s="38"/>
      <c r="I218" s="38"/>
      <c r="J218" s="38"/>
      <c r="K218" s="111"/>
      <c r="L218" s="111"/>
      <c r="M218" s="132"/>
      <c r="N218" s="111"/>
      <c r="O218" s="111"/>
      <c r="P218" s="111"/>
      <c r="Q218" s="111"/>
      <c r="R218" s="111"/>
      <c r="S218" s="111"/>
      <c r="T218" s="132"/>
      <c r="U218" s="102">
        <f>MIN(U213:U216)</f>
        <v>0.27</v>
      </c>
      <c r="V218" s="102">
        <f>MIN(V213:V216)</f>
        <v>0.3</v>
      </c>
      <c r="W218" s="102"/>
      <c r="X218" s="102"/>
      <c r="Y218" s="138">
        <f>MIN(Y213:Y216)</f>
        <v>0</v>
      </c>
      <c r="Z218" s="157">
        <f>MIN(Z213:Z216)</f>
        <v>0</v>
      </c>
      <c r="AA218" s="102"/>
      <c r="AB218" s="102"/>
      <c r="AC218" s="112"/>
      <c r="AD218" s="112"/>
      <c r="AE218" s="112"/>
      <c r="AF218" s="112"/>
      <c r="AG218" s="113"/>
      <c r="AH218" s="113"/>
      <c r="AI218" s="113"/>
      <c r="AJ218" s="113"/>
      <c r="AK218" s="113"/>
      <c r="AL218" s="113"/>
      <c r="AM218" s="113"/>
      <c r="AN218" s="114"/>
    </row>
    <row r="219" spans="2:50" s="115" customFormat="1" ht="17.25" x14ac:dyDescent="0.25">
      <c r="B219" s="115" t="s">
        <v>2</v>
      </c>
      <c r="C219" s="42" t="s">
        <v>3</v>
      </c>
      <c r="D219" s="116" t="s">
        <v>196</v>
      </c>
      <c r="E219" s="83" t="s">
        <v>264</v>
      </c>
      <c r="F219" s="117"/>
      <c r="G219" s="117"/>
      <c r="H219" s="117"/>
      <c r="I219" s="117"/>
      <c r="J219" s="117"/>
      <c r="K219" s="118"/>
      <c r="L219" s="118"/>
      <c r="M219" s="133"/>
      <c r="N219" s="118"/>
      <c r="O219" s="118"/>
      <c r="P219" s="118"/>
      <c r="Q219" s="118"/>
      <c r="R219" s="118"/>
      <c r="S219" s="118"/>
      <c r="T219" s="133"/>
      <c r="U219" s="105">
        <f>MAX(U213:U216)</f>
        <v>7.96</v>
      </c>
      <c r="V219" s="105">
        <f>MAX(V213:V216)</f>
        <v>2.84</v>
      </c>
      <c r="W219" s="105"/>
      <c r="X219" s="105"/>
      <c r="Y219" s="139">
        <f>MAX(Y213:Y216)</f>
        <v>10.8</v>
      </c>
      <c r="Z219" s="158">
        <f>MAX(Z213:Z216)</f>
        <v>10.8</v>
      </c>
      <c r="AA219" s="105"/>
      <c r="AB219" s="105"/>
      <c r="AC219" s="119"/>
      <c r="AD219" s="119"/>
      <c r="AE219" s="119"/>
      <c r="AF219" s="119"/>
      <c r="AG219" s="120"/>
      <c r="AH219" s="120"/>
      <c r="AI219" s="120"/>
      <c r="AJ219" s="120"/>
      <c r="AK219" s="120"/>
      <c r="AL219" s="120"/>
      <c r="AM219" s="120"/>
      <c r="AN219" s="121"/>
    </row>
    <row r="220" spans="2:50" ht="17.25" x14ac:dyDescent="0.25">
      <c r="B220" s="3" t="s">
        <v>211</v>
      </c>
      <c r="C220" s="3" t="s">
        <v>213</v>
      </c>
      <c r="D220" s="3" t="s">
        <v>252</v>
      </c>
      <c r="E220" s="2" t="s">
        <v>253</v>
      </c>
      <c r="F220" s="12" t="s">
        <v>278</v>
      </c>
      <c r="G220" s="12" t="s">
        <v>279</v>
      </c>
      <c r="H220" s="12" t="s">
        <v>281</v>
      </c>
      <c r="I220" s="12" t="s">
        <v>271</v>
      </c>
      <c r="J220" s="12" t="s">
        <v>283</v>
      </c>
      <c r="K220" s="12" t="s">
        <v>284</v>
      </c>
      <c r="L220" s="12" t="s">
        <v>285</v>
      </c>
      <c r="M220" s="21">
        <f t="shared" ref="M220:M242" si="49">SUM(F220:L220)</f>
        <v>0</v>
      </c>
      <c r="N220" s="3" t="s">
        <v>271</v>
      </c>
      <c r="O220" s="3">
        <v>1.8</v>
      </c>
      <c r="P220" s="3">
        <v>14</v>
      </c>
      <c r="Q220" s="3">
        <v>6.2</v>
      </c>
      <c r="R220" s="3">
        <v>7.4</v>
      </c>
      <c r="S220" s="3">
        <v>38</v>
      </c>
      <c r="T220" s="16">
        <f>SUM(T197:T219)</f>
        <v>35.934999999999988</v>
      </c>
      <c r="U220" s="3" t="s">
        <v>272</v>
      </c>
      <c r="V220" s="3" t="s">
        <v>274</v>
      </c>
      <c r="W220" s="3" t="s">
        <v>231</v>
      </c>
      <c r="X220" s="3" t="s">
        <v>277</v>
      </c>
      <c r="Y220" s="21">
        <f t="shared" ref="Y220:Y242" si="50">SUM(U220:X220)</f>
        <v>0</v>
      </c>
      <c r="Z220" s="150">
        <f t="shared" ref="Z220:Z242" si="51">SUM(M220,T220,Y220)</f>
        <v>35.934999999999988</v>
      </c>
      <c r="AA220" s="1"/>
      <c r="AB220" s="1"/>
      <c r="AC220" s="98"/>
    </row>
    <row r="221" spans="2:50" ht="17.25" x14ac:dyDescent="0.25">
      <c r="B221" s="3" t="s">
        <v>211</v>
      </c>
      <c r="C221" s="3" t="s">
        <v>213</v>
      </c>
      <c r="D221" s="3" t="s">
        <v>252</v>
      </c>
      <c r="E221" s="2" t="s">
        <v>253</v>
      </c>
      <c r="F221" s="12">
        <v>8</v>
      </c>
      <c r="G221" s="12" t="s">
        <v>280</v>
      </c>
      <c r="H221" s="12" t="s">
        <v>282</v>
      </c>
      <c r="I221" s="12" t="s">
        <v>271</v>
      </c>
      <c r="J221" s="12">
        <v>12</v>
      </c>
      <c r="K221" s="12">
        <v>12</v>
      </c>
      <c r="L221" s="12">
        <v>37</v>
      </c>
      <c r="M221" s="21">
        <f t="shared" si="49"/>
        <v>69</v>
      </c>
      <c r="N221" s="3">
        <v>2.5</v>
      </c>
      <c r="O221" s="3">
        <v>2.2000000000000002</v>
      </c>
      <c r="P221" s="3">
        <v>5.9</v>
      </c>
      <c r="Q221" s="3">
        <v>8</v>
      </c>
      <c r="R221" s="3">
        <v>2.6</v>
      </c>
      <c r="S221" s="3">
        <v>15</v>
      </c>
      <c r="T221" s="16">
        <f>SUM(T189:T220)</f>
        <v>102.43249999999998</v>
      </c>
      <c r="U221" s="3" t="s">
        <v>273</v>
      </c>
      <c r="V221" s="3" t="s">
        <v>275</v>
      </c>
      <c r="W221" s="3" t="s">
        <v>276</v>
      </c>
      <c r="X221" s="3">
        <v>6.2</v>
      </c>
      <c r="Y221" s="21">
        <f t="shared" si="50"/>
        <v>6.2</v>
      </c>
      <c r="Z221" s="150">
        <f t="shared" si="51"/>
        <v>177.63249999999996</v>
      </c>
      <c r="AA221" s="1"/>
      <c r="AB221" s="1"/>
      <c r="AC221" s="98"/>
    </row>
    <row r="222" spans="2:50" ht="17.25" x14ac:dyDescent="0.25">
      <c r="B222" s="3" t="s">
        <v>211</v>
      </c>
      <c r="C222" s="3" t="s">
        <v>213</v>
      </c>
      <c r="D222" s="3" t="s">
        <v>252</v>
      </c>
      <c r="E222" s="2" t="s">
        <v>253</v>
      </c>
      <c r="F222" s="12">
        <v>1600</v>
      </c>
      <c r="G222" s="12">
        <v>13</v>
      </c>
      <c r="H222" s="12">
        <v>16</v>
      </c>
      <c r="I222" s="12">
        <v>26</v>
      </c>
      <c r="J222" s="12">
        <v>260</v>
      </c>
      <c r="K222" s="12">
        <v>350</v>
      </c>
      <c r="L222" s="12">
        <v>830</v>
      </c>
      <c r="M222" s="21">
        <f t="shared" si="49"/>
        <v>3095</v>
      </c>
      <c r="N222" s="3">
        <v>89</v>
      </c>
      <c r="O222" s="3">
        <v>92</v>
      </c>
      <c r="P222" s="3">
        <v>2100</v>
      </c>
      <c r="Q222" s="3">
        <v>280</v>
      </c>
      <c r="R222" s="3">
        <v>600</v>
      </c>
      <c r="S222" s="3">
        <v>3800</v>
      </c>
      <c r="T222" s="16">
        <f>SUM(T208:T221)</f>
        <v>138.96749999999997</v>
      </c>
      <c r="U222" s="3">
        <v>11000</v>
      </c>
      <c r="V222" s="3">
        <v>2200</v>
      </c>
      <c r="W222" s="3">
        <v>140</v>
      </c>
      <c r="X222" s="3">
        <v>280</v>
      </c>
      <c r="Y222" s="21">
        <f t="shared" si="50"/>
        <v>13620</v>
      </c>
      <c r="Z222" s="150">
        <f t="shared" si="51"/>
        <v>16853.967499999999</v>
      </c>
      <c r="AA222" s="1"/>
      <c r="AB222" s="1"/>
      <c r="AC222" s="98"/>
    </row>
    <row r="223" spans="2:50" ht="17.25" x14ac:dyDescent="0.25">
      <c r="B223" s="3" t="s">
        <v>211</v>
      </c>
      <c r="C223" s="3" t="s">
        <v>218</v>
      </c>
      <c r="D223" s="3" t="s">
        <v>252</v>
      </c>
      <c r="E223" s="2" t="s">
        <v>253</v>
      </c>
      <c r="F223" s="3">
        <v>8.9</v>
      </c>
      <c r="G223" s="3">
        <v>1.5</v>
      </c>
      <c r="H223" s="3" t="s">
        <v>226</v>
      </c>
      <c r="I223" s="3" t="s">
        <v>271</v>
      </c>
      <c r="J223" s="3" t="s">
        <v>286</v>
      </c>
      <c r="K223" s="3">
        <v>4.5999999999999996</v>
      </c>
      <c r="L223" s="3" t="s">
        <v>288</v>
      </c>
      <c r="M223" s="21">
        <f t="shared" si="49"/>
        <v>15</v>
      </c>
      <c r="N223" s="3">
        <v>1.2</v>
      </c>
      <c r="O223" s="3">
        <v>1.3</v>
      </c>
      <c r="P223" s="3">
        <v>16</v>
      </c>
      <c r="Q223" s="3">
        <v>9.1999999999999993</v>
      </c>
      <c r="R223" s="3">
        <v>18</v>
      </c>
      <c r="S223" s="3">
        <v>93</v>
      </c>
      <c r="T223" s="16">
        <f t="shared" ref="T223:T242" si="52">SUM(N223:S223)</f>
        <v>138.69999999999999</v>
      </c>
      <c r="U223" s="3" t="s">
        <v>273</v>
      </c>
      <c r="V223" s="3" t="s">
        <v>275</v>
      </c>
      <c r="W223" s="3">
        <v>1.8</v>
      </c>
      <c r="X223" s="3">
        <v>4.5</v>
      </c>
      <c r="Y223" s="21">
        <f t="shared" si="50"/>
        <v>6.3</v>
      </c>
      <c r="Z223" s="150">
        <f t="shared" si="51"/>
        <v>160</v>
      </c>
      <c r="AA223" s="1"/>
      <c r="AB223" s="1"/>
      <c r="AC223" s="98"/>
    </row>
    <row r="224" spans="2:50" ht="17.25" x14ac:dyDescent="0.25">
      <c r="B224" s="3" t="s">
        <v>211</v>
      </c>
      <c r="C224" s="3" t="s">
        <v>218</v>
      </c>
      <c r="D224" s="3" t="s">
        <v>252</v>
      </c>
      <c r="E224" s="2" t="s">
        <v>253</v>
      </c>
      <c r="F224" s="3">
        <v>81</v>
      </c>
      <c r="G224" s="3">
        <v>3</v>
      </c>
      <c r="H224" s="12" t="s">
        <v>226</v>
      </c>
      <c r="I224" s="3">
        <v>1.5</v>
      </c>
      <c r="J224" s="12">
        <v>14</v>
      </c>
      <c r="K224" s="12">
        <v>25</v>
      </c>
      <c r="L224" s="12">
        <v>62</v>
      </c>
      <c r="M224" s="21">
        <f t="shared" si="49"/>
        <v>186.5</v>
      </c>
      <c r="N224" s="3">
        <v>1.6</v>
      </c>
      <c r="O224" s="3">
        <v>2.8</v>
      </c>
      <c r="P224" s="3">
        <v>130</v>
      </c>
      <c r="Q224" s="3">
        <v>40</v>
      </c>
      <c r="R224" s="3">
        <v>58</v>
      </c>
      <c r="S224" s="3">
        <v>260</v>
      </c>
      <c r="T224" s="16">
        <f t="shared" si="52"/>
        <v>492.4</v>
      </c>
      <c r="U224" s="3">
        <v>56</v>
      </c>
      <c r="V224" s="3">
        <v>26</v>
      </c>
      <c r="W224" s="3">
        <v>5</v>
      </c>
      <c r="X224" s="3">
        <v>13</v>
      </c>
      <c r="Y224" s="21">
        <f t="shared" si="50"/>
        <v>100</v>
      </c>
      <c r="Z224" s="150">
        <f t="shared" si="51"/>
        <v>778.9</v>
      </c>
      <c r="AA224" s="1"/>
      <c r="AB224" s="1"/>
      <c r="AC224" s="98"/>
    </row>
    <row r="225" spans="2:29" ht="17.25" x14ac:dyDescent="0.25">
      <c r="B225" s="3" t="s">
        <v>211</v>
      </c>
      <c r="C225" s="3" t="s">
        <v>218</v>
      </c>
      <c r="D225" s="3" t="s">
        <v>252</v>
      </c>
      <c r="E225" s="2" t="s">
        <v>253</v>
      </c>
      <c r="F225" s="3">
        <v>9.8000000000000007</v>
      </c>
      <c r="G225" s="12" t="s">
        <v>231</v>
      </c>
      <c r="H225" s="12" t="s">
        <v>282</v>
      </c>
      <c r="I225" s="12" t="s">
        <v>271</v>
      </c>
      <c r="J225" s="12" t="s">
        <v>287</v>
      </c>
      <c r="K225" s="12">
        <v>6.8</v>
      </c>
      <c r="L225" s="12">
        <v>17</v>
      </c>
      <c r="M225" s="21">
        <f t="shared" si="49"/>
        <v>33.6</v>
      </c>
      <c r="N225" s="3">
        <v>5.3</v>
      </c>
      <c r="O225" s="3">
        <v>3.5</v>
      </c>
      <c r="P225" s="3">
        <v>19</v>
      </c>
      <c r="Q225" s="3">
        <v>12</v>
      </c>
      <c r="R225" s="3">
        <v>20</v>
      </c>
      <c r="S225" s="3">
        <v>100</v>
      </c>
      <c r="T225" s="16">
        <f t="shared" si="52"/>
        <v>159.80000000000001</v>
      </c>
      <c r="U225" s="3">
        <v>400</v>
      </c>
      <c r="V225" s="3">
        <v>67</v>
      </c>
      <c r="W225" s="3">
        <v>15</v>
      </c>
      <c r="X225" s="3">
        <v>13</v>
      </c>
      <c r="Y225" s="21">
        <f t="shared" si="50"/>
        <v>495</v>
      </c>
      <c r="Z225" s="150">
        <f t="shared" si="51"/>
        <v>688.4</v>
      </c>
      <c r="AA225" s="1"/>
      <c r="AB225" s="1"/>
      <c r="AC225" s="98"/>
    </row>
    <row r="226" spans="2:29" ht="17.25" x14ac:dyDescent="0.25">
      <c r="B226" s="3" t="s">
        <v>211</v>
      </c>
      <c r="C226" s="3" t="s">
        <v>214</v>
      </c>
      <c r="D226" s="3" t="s">
        <v>252</v>
      </c>
      <c r="E226" s="2" t="s">
        <v>253</v>
      </c>
      <c r="F226" s="12">
        <v>57</v>
      </c>
      <c r="G226" s="3">
        <v>2.2000000000000002</v>
      </c>
      <c r="H226" s="12" t="s">
        <v>230</v>
      </c>
      <c r="I226" s="12">
        <v>2.2000000000000002</v>
      </c>
      <c r="J226" s="12">
        <v>25</v>
      </c>
      <c r="K226" s="12">
        <v>40</v>
      </c>
      <c r="L226" s="12">
        <v>110</v>
      </c>
      <c r="M226" s="21">
        <f t="shared" si="49"/>
        <v>236.4</v>
      </c>
      <c r="N226" s="3">
        <v>39</v>
      </c>
      <c r="O226" s="3">
        <v>23</v>
      </c>
      <c r="P226" s="3">
        <v>800</v>
      </c>
      <c r="Q226" s="3">
        <v>180</v>
      </c>
      <c r="R226" s="3">
        <v>460</v>
      </c>
      <c r="S226" s="3">
        <v>2500</v>
      </c>
      <c r="T226" s="16">
        <f t="shared" si="52"/>
        <v>4002</v>
      </c>
      <c r="U226" s="3">
        <v>200</v>
      </c>
      <c r="V226" s="3">
        <v>57</v>
      </c>
      <c r="W226" s="3">
        <v>6.2</v>
      </c>
      <c r="X226" s="3">
        <v>11</v>
      </c>
      <c r="Y226" s="21">
        <f t="shared" si="50"/>
        <v>274.2</v>
      </c>
      <c r="Z226" s="150">
        <f t="shared" si="51"/>
        <v>4512.5999999999995</v>
      </c>
      <c r="AA226" s="1"/>
      <c r="AB226" s="1"/>
      <c r="AC226" s="98"/>
    </row>
    <row r="227" spans="2:29" ht="17.25" x14ac:dyDescent="0.25">
      <c r="B227" s="3" t="s">
        <v>211</v>
      </c>
      <c r="C227" s="3" t="s">
        <v>214</v>
      </c>
      <c r="D227" s="3" t="s">
        <v>252</v>
      </c>
      <c r="E227" s="2" t="s">
        <v>253</v>
      </c>
      <c r="F227" s="12">
        <v>250</v>
      </c>
      <c r="G227" s="3">
        <v>1.5</v>
      </c>
      <c r="H227" s="12" t="s">
        <v>282</v>
      </c>
      <c r="I227" s="12">
        <v>1.3</v>
      </c>
      <c r="J227" s="12">
        <v>30</v>
      </c>
      <c r="K227" s="12">
        <v>34</v>
      </c>
      <c r="L227" s="12">
        <v>58</v>
      </c>
      <c r="M227" s="21">
        <f t="shared" si="49"/>
        <v>374.8</v>
      </c>
      <c r="N227" s="3">
        <v>65</v>
      </c>
      <c r="O227" s="3">
        <v>75</v>
      </c>
      <c r="P227" s="3">
        <v>290</v>
      </c>
      <c r="Q227" s="3">
        <v>17</v>
      </c>
      <c r="R227" s="3">
        <v>37</v>
      </c>
      <c r="S227" s="3">
        <v>370</v>
      </c>
      <c r="T227" s="16">
        <f t="shared" si="52"/>
        <v>854</v>
      </c>
      <c r="U227" s="3">
        <v>960</v>
      </c>
      <c r="V227" s="3">
        <v>180</v>
      </c>
      <c r="W227" s="3">
        <v>12</v>
      </c>
      <c r="X227" s="3">
        <v>14</v>
      </c>
      <c r="Y227" s="21">
        <f t="shared" si="50"/>
        <v>1166</v>
      </c>
      <c r="Z227" s="150">
        <f t="shared" si="51"/>
        <v>2394.8000000000002</v>
      </c>
      <c r="AA227" s="1"/>
      <c r="AB227" s="1"/>
      <c r="AC227" s="98"/>
    </row>
    <row r="228" spans="2:29" ht="17.25" x14ac:dyDescent="0.25">
      <c r="B228" s="3" t="s">
        <v>211</v>
      </c>
      <c r="C228" s="3" t="s">
        <v>214</v>
      </c>
      <c r="D228" s="3" t="s">
        <v>252</v>
      </c>
      <c r="E228" s="2" t="s">
        <v>253</v>
      </c>
      <c r="F228" s="12">
        <v>1300</v>
      </c>
      <c r="G228" s="3">
        <v>4.8</v>
      </c>
      <c r="H228" s="3">
        <v>5.3</v>
      </c>
      <c r="I228" s="12">
        <v>4.2</v>
      </c>
      <c r="J228" s="12">
        <v>59</v>
      </c>
      <c r="K228" s="12">
        <v>66</v>
      </c>
      <c r="L228" s="12">
        <v>91</v>
      </c>
      <c r="M228" s="21">
        <f t="shared" si="49"/>
        <v>1530.3</v>
      </c>
      <c r="N228" s="3">
        <v>12000</v>
      </c>
      <c r="O228" s="3">
        <v>510</v>
      </c>
      <c r="P228" s="3">
        <v>1300</v>
      </c>
      <c r="Q228" s="3">
        <v>540</v>
      </c>
      <c r="R228" s="3">
        <v>20</v>
      </c>
      <c r="S228" s="3">
        <v>220</v>
      </c>
      <c r="T228" s="16">
        <f t="shared" si="52"/>
        <v>14590</v>
      </c>
      <c r="U228" s="3">
        <v>18000</v>
      </c>
      <c r="V228" s="3">
        <v>3500</v>
      </c>
      <c r="W228" s="3">
        <v>84</v>
      </c>
      <c r="X228" s="3">
        <v>26</v>
      </c>
      <c r="Y228" s="21">
        <f t="shared" si="50"/>
        <v>21610</v>
      </c>
      <c r="Z228" s="150">
        <f t="shared" si="51"/>
        <v>37730.300000000003</v>
      </c>
      <c r="AA228" s="1"/>
      <c r="AB228" s="1"/>
      <c r="AC228" s="98"/>
    </row>
    <row r="229" spans="2:29" ht="17.25" x14ac:dyDescent="0.25">
      <c r="B229" s="3" t="s">
        <v>211</v>
      </c>
      <c r="C229" s="3" t="s">
        <v>214</v>
      </c>
      <c r="D229" s="3" t="s">
        <v>252</v>
      </c>
      <c r="E229" s="2" t="s">
        <v>253</v>
      </c>
      <c r="F229" s="12">
        <v>230</v>
      </c>
      <c r="G229" s="3" t="s">
        <v>289</v>
      </c>
      <c r="H229" s="12" t="s">
        <v>290</v>
      </c>
      <c r="I229" s="12">
        <v>2.1</v>
      </c>
      <c r="J229" s="12">
        <v>52</v>
      </c>
      <c r="K229" s="12">
        <v>42</v>
      </c>
      <c r="L229" s="12">
        <v>63</v>
      </c>
      <c r="M229" s="21">
        <f t="shared" si="49"/>
        <v>389.1</v>
      </c>
      <c r="N229" s="3">
        <v>200</v>
      </c>
      <c r="O229" s="3">
        <v>92</v>
      </c>
      <c r="P229" s="3">
        <v>350</v>
      </c>
      <c r="Q229" s="3">
        <v>20</v>
      </c>
      <c r="R229" s="3">
        <v>22</v>
      </c>
      <c r="S229" s="3">
        <v>230</v>
      </c>
      <c r="T229" s="16">
        <f t="shared" si="52"/>
        <v>914</v>
      </c>
      <c r="U229" s="3">
        <v>1200</v>
      </c>
      <c r="V229" s="3">
        <v>200</v>
      </c>
      <c r="W229" s="3">
        <v>16</v>
      </c>
      <c r="X229" s="3">
        <v>36</v>
      </c>
      <c r="Y229" s="21">
        <f t="shared" si="50"/>
        <v>1452</v>
      </c>
      <c r="Z229" s="150">
        <f t="shared" si="51"/>
        <v>2755.1</v>
      </c>
      <c r="AA229" s="1"/>
      <c r="AB229" s="1"/>
      <c r="AC229" s="98"/>
    </row>
    <row r="230" spans="2:29" ht="17.25" x14ac:dyDescent="0.25">
      <c r="B230" s="3" t="s">
        <v>211</v>
      </c>
      <c r="C230" s="3" t="s">
        <v>212</v>
      </c>
      <c r="D230" s="3" t="s">
        <v>252</v>
      </c>
      <c r="E230" s="2" t="s">
        <v>253</v>
      </c>
      <c r="F230" s="12">
        <v>59</v>
      </c>
      <c r="G230" s="12" t="s">
        <v>280</v>
      </c>
      <c r="H230" s="12" t="s">
        <v>281</v>
      </c>
      <c r="I230" s="12">
        <v>12</v>
      </c>
      <c r="J230" s="12">
        <v>480</v>
      </c>
      <c r="K230" s="12">
        <v>330</v>
      </c>
      <c r="L230" s="12">
        <v>350</v>
      </c>
      <c r="M230" s="21">
        <f t="shared" si="49"/>
        <v>1231</v>
      </c>
      <c r="N230" s="3">
        <v>150</v>
      </c>
      <c r="O230" s="3">
        <v>34</v>
      </c>
      <c r="P230" s="3">
        <v>390</v>
      </c>
      <c r="Q230" s="12">
        <v>240</v>
      </c>
      <c r="R230" s="12">
        <v>1100</v>
      </c>
      <c r="S230" s="12">
        <v>6800</v>
      </c>
      <c r="T230" s="16">
        <f t="shared" si="52"/>
        <v>8714</v>
      </c>
      <c r="U230" s="12">
        <v>1300</v>
      </c>
      <c r="V230" s="12">
        <v>280</v>
      </c>
      <c r="W230" s="11">
        <v>13</v>
      </c>
      <c r="X230" s="11">
        <v>15</v>
      </c>
      <c r="Y230" s="21">
        <f t="shared" si="50"/>
        <v>1608</v>
      </c>
      <c r="Z230" s="150">
        <f t="shared" si="51"/>
        <v>11553</v>
      </c>
      <c r="AA230" s="1"/>
      <c r="AB230" s="1"/>
      <c r="AC230" s="98"/>
    </row>
    <row r="231" spans="2:29" ht="17.25" x14ac:dyDescent="0.25">
      <c r="B231" s="3" t="s">
        <v>211</v>
      </c>
      <c r="C231" s="3" t="s">
        <v>212</v>
      </c>
      <c r="D231" s="3" t="s">
        <v>252</v>
      </c>
      <c r="E231" s="2" t="s">
        <v>253</v>
      </c>
      <c r="F231" s="12">
        <v>150</v>
      </c>
      <c r="G231" s="12">
        <v>2.4</v>
      </c>
      <c r="H231" s="12">
        <v>6.5</v>
      </c>
      <c r="I231" s="12">
        <v>26</v>
      </c>
      <c r="J231" s="12">
        <v>240</v>
      </c>
      <c r="K231" s="12">
        <v>250</v>
      </c>
      <c r="L231" s="12">
        <v>400</v>
      </c>
      <c r="M231" s="21">
        <f t="shared" si="49"/>
        <v>1074.9000000000001</v>
      </c>
      <c r="N231" s="3">
        <v>130</v>
      </c>
      <c r="O231" s="3">
        <v>49</v>
      </c>
      <c r="P231" s="3">
        <v>1300</v>
      </c>
      <c r="Q231" s="12">
        <v>81</v>
      </c>
      <c r="R231" s="12">
        <v>150</v>
      </c>
      <c r="S231" s="12">
        <v>1600</v>
      </c>
      <c r="T231" s="16">
        <f t="shared" si="52"/>
        <v>3310</v>
      </c>
      <c r="U231" s="12">
        <v>3400</v>
      </c>
      <c r="V231" s="12">
        <v>390</v>
      </c>
      <c r="W231" s="12">
        <v>21</v>
      </c>
      <c r="X231" s="12">
        <v>26</v>
      </c>
      <c r="Y231" s="21">
        <f t="shared" si="50"/>
        <v>3837</v>
      </c>
      <c r="Z231" s="150">
        <f t="shared" si="51"/>
        <v>8221.9</v>
      </c>
      <c r="AA231" s="1"/>
      <c r="AB231" s="1"/>
      <c r="AC231" s="98"/>
    </row>
    <row r="232" spans="2:29" ht="17.25" x14ac:dyDescent="0.25">
      <c r="B232" s="3" t="s">
        <v>211</v>
      </c>
      <c r="C232" s="3" t="s">
        <v>212</v>
      </c>
      <c r="D232" s="3" t="s">
        <v>252</v>
      </c>
      <c r="E232" s="2" t="s">
        <v>253</v>
      </c>
      <c r="F232" s="12">
        <v>15000</v>
      </c>
      <c r="G232" s="12">
        <v>3</v>
      </c>
      <c r="H232" s="12">
        <v>5</v>
      </c>
      <c r="I232" s="12">
        <v>7.3</v>
      </c>
      <c r="J232" s="12">
        <v>150</v>
      </c>
      <c r="K232" s="12">
        <v>250</v>
      </c>
      <c r="L232" s="12">
        <v>780</v>
      </c>
      <c r="M232" s="21">
        <f t="shared" si="49"/>
        <v>16195.3</v>
      </c>
      <c r="N232" s="3">
        <v>110</v>
      </c>
      <c r="O232" s="3">
        <v>120</v>
      </c>
      <c r="P232" s="3">
        <v>2900</v>
      </c>
      <c r="Q232" s="12">
        <v>290</v>
      </c>
      <c r="R232" s="12">
        <v>350</v>
      </c>
      <c r="S232" s="12">
        <v>1800</v>
      </c>
      <c r="T232" s="16">
        <f t="shared" si="52"/>
        <v>5570</v>
      </c>
      <c r="U232" s="12">
        <v>60000</v>
      </c>
      <c r="V232" s="12">
        <v>17000</v>
      </c>
      <c r="W232" s="12">
        <v>790</v>
      </c>
      <c r="X232" s="12">
        <v>290</v>
      </c>
      <c r="Y232" s="21">
        <f t="shared" si="50"/>
        <v>78080</v>
      </c>
      <c r="Z232" s="150">
        <f t="shared" si="51"/>
        <v>99845.3</v>
      </c>
      <c r="AA232" s="1"/>
      <c r="AB232" s="1"/>
      <c r="AC232" s="98"/>
    </row>
    <row r="233" spans="2:29" ht="17.25" x14ac:dyDescent="0.25">
      <c r="B233" s="3" t="s">
        <v>211</v>
      </c>
      <c r="C233" s="3" t="s">
        <v>212</v>
      </c>
      <c r="D233" s="3" t="s">
        <v>252</v>
      </c>
      <c r="E233" s="2" t="s">
        <v>253</v>
      </c>
      <c r="F233" s="12">
        <v>1700</v>
      </c>
      <c r="G233" s="12">
        <v>2.6</v>
      </c>
      <c r="H233" s="12">
        <v>2.9</v>
      </c>
      <c r="I233" s="12">
        <v>16</v>
      </c>
      <c r="J233" s="12">
        <v>190</v>
      </c>
      <c r="K233" s="12">
        <v>250</v>
      </c>
      <c r="L233" s="12">
        <v>480</v>
      </c>
      <c r="M233" s="21">
        <f t="shared" si="49"/>
        <v>2641.5</v>
      </c>
      <c r="N233" s="3">
        <v>200</v>
      </c>
      <c r="O233" s="3">
        <v>220</v>
      </c>
      <c r="P233" s="3">
        <v>4500</v>
      </c>
      <c r="Q233" s="12">
        <v>730</v>
      </c>
      <c r="R233" s="12">
        <v>1200</v>
      </c>
      <c r="S233" s="12">
        <v>6700</v>
      </c>
      <c r="T233" s="16">
        <f t="shared" si="52"/>
        <v>13550</v>
      </c>
      <c r="U233" s="12">
        <v>13000</v>
      </c>
      <c r="V233" s="12">
        <v>9200</v>
      </c>
      <c r="W233" s="12">
        <v>220</v>
      </c>
      <c r="X233" s="12">
        <v>180</v>
      </c>
      <c r="Y233" s="21">
        <f t="shared" si="50"/>
        <v>22600</v>
      </c>
      <c r="Z233" s="150">
        <f t="shared" si="51"/>
        <v>38791.5</v>
      </c>
      <c r="AA233" s="1"/>
      <c r="AB233" s="1"/>
      <c r="AC233" s="98"/>
    </row>
    <row r="234" spans="2:29" ht="17.25" x14ac:dyDescent="0.25">
      <c r="B234" s="3" t="s">
        <v>211</v>
      </c>
      <c r="C234" s="3" t="s">
        <v>219</v>
      </c>
      <c r="D234" s="3" t="s">
        <v>252</v>
      </c>
      <c r="E234" s="2" t="s">
        <v>253</v>
      </c>
      <c r="F234" s="12">
        <v>8900</v>
      </c>
      <c r="G234" s="12">
        <v>29</v>
      </c>
      <c r="H234" s="12">
        <v>5.8</v>
      </c>
      <c r="I234" s="12">
        <v>16</v>
      </c>
      <c r="J234" s="12">
        <v>120</v>
      </c>
      <c r="K234" s="12">
        <v>220</v>
      </c>
      <c r="L234" s="12">
        <v>690</v>
      </c>
      <c r="M234" s="21">
        <f t="shared" si="49"/>
        <v>9980.7999999999993</v>
      </c>
      <c r="N234" s="3">
        <v>64</v>
      </c>
      <c r="O234" s="3">
        <v>56</v>
      </c>
      <c r="P234" s="3">
        <v>2000</v>
      </c>
      <c r="Q234" s="12">
        <v>350</v>
      </c>
      <c r="R234" s="12">
        <v>640</v>
      </c>
      <c r="S234" s="12">
        <v>3100</v>
      </c>
      <c r="T234" s="16">
        <f t="shared" si="52"/>
        <v>6210</v>
      </c>
      <c r="U234" s="12">
        <v>1200</v>
      </c>
      <c r="V234" s="12">
        <v>390</v>
      </c>
      <c r="W234" s="12">
        <v>42</v>
      </c>
      <c r="X234" s="12">
        <v>760</v>
      </c>
      <c r="Y234" s="21">
        <f t="shared" si="50"/>
        <v>2392</v>
      </c>
      <c r="Z234" s="150">
        <f t="shared" si="51"/>
        <v>18582.8</v>
      </c>
      <c r="AA234" s="1"/>
      <c r="AB234" s="1"/>
      <c r="AC234" s="98"/>
    </row>
    <row r="235" spans="2:29" ht="17.25" x14ac:dyDescent="0.25">
      <c r="B235" s="3" t="s">
        <v>211</v>
      </c>
      <c r="C235" s="3" t="s">
        <v>219</v>
      </c>
      <c r="D235" s="3" t="s">
        <v>252</v>
      </c>
      <c r="E235" s="2" t="s">
        <v>253</v>
      </c>
      <c r="F235" s="12">
        <v>1600</v>
      </c>
      <c r="G235" s="12">
        <v>4.5</v>
      </c>
      <c r="H235" s="12">
        <v>2.5</v>
      </c>
      <c r="I235" s="12">
        <v>10</v>
      </c>
      <c r="J235" s="12">
        <v>93</v>
      </c>
      <c r="K235" s="12">
        <v>170</v>
      </c>
      <c r="L235" s="12">
        <v>470</v>
      </c>
      <c r="M235" s="21">
        <f t="shared" si="49"/>
        <v>2350</v>
      </c>
      <c r="N235" s="3">
        <v>210</v>
      </c>
      <c r="O235" s="3">
        <v>41</v>
      </c>
      <c r="P235" s="3">
        <v>680</v>
      </c>
      <c r="Q235" s="12">
        <v>140</v>
      </c>
      <c r="R235" s="12">
        <v>240</v>
      </c>
      <c r="S235" s="12">
        <v>1300</v>
      </c>
      <c r="T235" s="16">
        <f t="shared" si="52"/>
        <v>2611</v>
      </c>
      <c r="U235" s="12">
        <v>1800</v>
      </c>
      <c r="V235" s="12">
        <v>440</v>
      </c>
      <c r="W235" s="12">
        <v>44</v>
      </c>
      <c r="X235" s="12">
        <v>390</v>
      </c>
      <c r="Y235" s="21">
        <f t="shared" si="50"/>
        <v>2674</v>
      </c>
      <c r="Z235" s="150">
        <f t="shared" si="51"/>
        <v>7635</v>
      </c>
      <c r="AA235" s="1"/>
      <c r="AB235" s="1"/>
      <c r="AC235" s="98"/>
    </row>
    <row r="236" spans="2:29" ht="17.25" x14ac:dyDescent="0.25">
      <c r="B236" s="3" t="s">
        <v>211</v>
      </c>
      <c r="C236" s="3" t="s">
        <v>219</v>
      </c>
      <c r="D236" s="3" t="s">
        <v>252</v>
      </c>
      <c r="E236" s="2" t="s">
        <v>253</v>
      </c>
      <c r="F236" s="12">
        <v>6500</v>
      </c>
      <c r="G236" s="12">
        <v>11</v>
      </c>
      <c r="H236" s="12">
        <v>3.1</v>
      </c>
      <c r="I236" s="12">
        <v>11</v>
      </c>
      <c r="J236" s="12">
        <v>74</v>
      </c>
      <c r="K236" s="12">
        <v>120</v>
      </c>
      <c r="L236" s="12">
        <v>360</v>
      </c>
      <c r="M236" s="21">
        <f t="shared" si="49"/>
        <v>7079.1</v>
      </c>
      <c r="N236" s="3">
        <v>150</v>
      </c>
      <c r="O236" s="3">
        <v>82</v>
      </c>
      <c r="P236" s="3">
        <v>940</v>
      </c>
      <c r="Q236" s="12">
        <v>230</v>
      </c>
      <c r="R236" s="12">
        <v>280</v>
      </c>
      <c r="S236" s="12">
        <v>1400</v>
      </c>
      <c r="T236" s="16">
        <f t="shared" si="52"/>
        <v>3082</v>
      </c>
      <c r="U236" s="12">
        <v>6800</v>
      </c>
      <c r="V236" s="12">
        <v>3000</v>
      </c>
      <c r="W236" s="12">
        <v>300</v>
      </c>
      <c r="X236" s="12">
        <v>440</v>
      </c>
      <c r="Y236" s="21">
        <f t="shared" si="50"/>
        <v>10540</v>
      </c>
      <c r="Z236" s="150">
        <f t="shared" si="51"/>
        <v>20701.099999999999</v>
      </c>
      <c r="AA236" s="1"/>
      <c r="AB236" s="1"/>
      <c r="AC236" s="98"/>
    </row>
    <row r="237" spans="2:29" ht="17.25" x14ac:dyDescent="0.25">
      <c r="B237" s="3" t="s">
        <v>211</v>
      </c>
      <c r="C237" s="3" t="s">
        <v>215</v>
      </c>
      <c r="D237" s="3" t="s">
        <v>252</v>
      </c>
      <c r="E237" s="2" t="s">
        <v>253</v>
      </c>
      <c r="F237" s="12" t="s">
        <v>294</v>
      </c>
      <c r="G237" s="12">
        <v>5.2</v>
      </c>
      <c r="H237" s="12" t="s">
        <v>226</v>
      </c>
      <c r="I237" s="12">
        <v>2.2999999999999998</v>
      </c>
      <c r="J237" s="12">
        <v>19</v>
      </c>
      <c r="K237" s="12">
        <v>29</v>
      </c>
      <c r="L237" s="12">
        <v>77</v>
      </c>
      <c r="M237" s="21">
        <f t="shared" si="49"/>
        <v>132.5</v>
      </c>
      <c r="N237" s="3" t="s">
        <v>271</v>
      </c>
      <c r="O237" s="3" t="s">
        <v>271</v>
      </c>
      <c r="P237" s="12">
        <v>16</v>
      </c>
      <c r="Q237" s="12">
        <v>42</v>
      </c>
      <c r="R237" s="12">
        <v>150</v>
      </c>
      <c r="S237" s="12">
        <v>710</v>
      </c>
      <c r="T237" s="16">
        <f t="shared" si="52"/>
        <v>918</v>
      </c>
      <c r="U237" s="3" t="s">
        <v>291</v>
      </c>
      <c r="V237" s="3" t="s">
        <v>273</v>
      </c>
      <c r="W237" s="12">
        <v>6.3</v>
      </c>
      <c r="X237" s="12">
        <v>34</v>
      </c>
      <c r="Y237" s="21">
        <f t="shared" si="50"/>
        <v>40.299999999999997</v>
      </c>
      <c r="Z237" s="150">
        <f t="shared" si="51"/>
        <v>1090.8</v>
      </c>
      <c r="AA237" s="1"/>
      <c r="AB237" s="1"/>
      <c r="AC237" s="98"/>
    </row>
    <row r="238" spans="2:29" ht="17.25" x14ac:dyDescent="0.25">
      <c r="B238" s="3" t="s">
        <v>211</v>
      </c>
      <c r="C238" s="3" t="s">
        <v>215</v>
      </c>
      <c r="D238" s="3" t="s">
        <v>252</v>
      </c>
      <c r="E238" s="2" t="s">
        <v>253</v>
      </c>
      <c r="F238" s="12">
        <v>11</v>
      </c>
      <c r="G238" s="12">
        <v>4.2</v>
      </c>
      <c r="H238" s="12" t="s">
        <v>226</v>
      </c>
      <c r="I238" s="12">
        <v>1.7</v>
      </c>
      <c r="J238" s="12">
        <v>15</v>
      </c>
      <c r="K238" s="12">
        <v>23</v>
      </c>
      <c r="L238" s="12">
        <v>61</v>
      </c>
      <c r="M238" s="21">
        <f t="shared" si="49"/>
        <v>115.9</v>
      </c>
      <c r="N238" s="3" t="s">
        <v>271</v>
      </c>
      <c r="O238" s="3" t="s">
        <v>271</v>
      </c>
      <c r="P238" s="12">
        <v>21</v>
      </c>
      <c r="Q238" s="12">
        <v>38</v>
      </c>
      <c r="R238" s="12">
        <v>110</v>
      </c>
      <c r="S238" s="12">
        <v>570</v>
      </c>
      <c r="T238" s="16">
        <f t="shared" si="52"/>
        <v>739</v>
      </c>
      <c r="U238" s="3" t="s">
        <v>292</v>
      </c>
      <c r="V238" s="3" t="s">
        <v>293</v>
      </c>
      <c r="W238" s="12">
        <v>2.8</v>
      </c>
      <c r="X238" s="12">
        <v>26</v>
      </c>
      <c r="Y238" s="21">
        <f t="shared" si="50"/>
        <v>28.8</v>
      </c>
      <c r="Z238" s="150">
        <f t="shared" si="51"/>
        <v>883.69999999999993</v>
      </c>
      <c r="AA238" s="1"/>
      <c r="AB238" s="1"/>
      <c r="AC238" s="98"/>
    </row>
    <row r="239" spans="2:29" ht="17.25" x14ac:dyDescent="0.25">
      <c r="B239" s="3" t="s">
        <v>211</v>
      </c>
      <c r="C239" s="3" t="s">
        <v>215</v>
      </c>
      <c r="D239" s="3" t="s">
        <v>252</v>
      </c>
      <c r="E239" s="2" t="s">
        <v>253</v>
      </c>
      <c r="F239" s="12">
        <v>10</v>
      </c>
      <c r="G239" s="12">
        <v>3.8</v>
      </c>
      <c r="H239" s="12" t="s">
        <v>226</v>
      </c>
      <c r="I239" s="12">
        <v>1.5</v>
      </c>
      <c r="J239" s="12">
        <v>12</v>
      </c>
      <c r="K239" s="12">
        <v>19</v>
      </c>
      <c r="L239" s="12">
        <v>51</v>
      </c>
      <c r="M239" s="21">
        <f t="shared" si="49"/>
        <v>97.3</v>
      </c>
      <c r="N239" s="3" t="s">
        <v>271</v>
      </c>
      <c r="O239" s="3" t="s">
        <v>271</v>
      </c>
      <c r="P239" s="12">
        <v>12</v>
      </c>
      <c r="Q239" s="12">
        <v>34</v>
      </c>
      <c r="R239" s="12">
        <v>110</v>
      </c>
      <c r="S239" s="12">
        <v>510</v>
      </c>
      <c r="T239" s="16">
        <f t="shared" si="52"/>
        <v>666</v>
      </c>
      <c r="U239" s="3" t="s">
        <v>291</v>
      </c>
      <c r="V239" s="3" t="s">
        <v>273</v>
      </c>
      <c r="W239" s="12">
        <v>2.4</v>
      </c>
      <c r="X239" s="12">
        <v>27</v>
      </c>
      <c r="Y239" s="21">
        <f t="shared" si="50"/>
        <v>29.4</v>
      </c>
      <c r="Z239" s="150">
        <f t="shared" si="51"/>
        <v>792.69999999999993</v>
      </c>
      <c r="AA239" s="1"/>
      <c r="AB239" s="1"/>
      <c r="AC239" s="98"/>
    </row>
    <row r="240" spans="2:29" ht="17.25" x14ac:dyDescent="0.25">
      <c r="B240" s="3" t="s">
        <v>211</v>
      </c>
      <c r="C240" s="3" t="s">
        <v>216</v>
      </c>
      <c r="D240" s="3" t="s">
        <v>252</v>
      </c>
      <c r="E240" s="2" t="s">
        <v>253</v>
      </c>
      <c r="F240" s="12" t="s">
        <v>297</v>
      </c>
      <c r="G240" s="12" t="s">
        <v>279</v>
      </c>
      <c r="H240" s="12" t="s">
        <v>281</v>
      </c>
      <c r="I240" s="12" t="s">
        <v>271</v>
      </c>
      <c r="J240" s="12" t="s">
        <v>299</v>
      </c>
      <c r="K240" s="12">
        <v>9.1999999999999993</v>
      </c>
      <c r="L240" s="12">
        <v>26</v>
      </c>
      <c r="M240" s="21">
        <f t="shared" si="49"/>
        <v>35.200000000000003</v>
      </c>
      <c r="N240" s="3" t="s">
        <v>271</v>
      </c>
      <c r="O240" s="3" t="s">
        <v>271</v>
      </c>
      <c r="P240" s="3">
        <v>1.3</v>
      </c>
      <c r="Q240" s="3" t="s">
        <v>271</v>
      </c>
      <c r="R240" s="12">
        <v>4.8</v>
      </c>
      <c r="S240" s="12">
        <v>26</v>
      </c>
      <c r="T240" s="16">
        <f t="shared" si="52"/>
        <v>32.1</v>
      </c>
      <c r="U240" s="3">
        <v>10</v>
      </c>
      <c r="V240" s="3" t="s">
        <v>292</v>
      </c>
      <c r="W240" s="3" t="s">
        <v>231</v>
      </c>
      <c r="X240" s="3" t="s">
        <v>295</v>
      </c>
      <c r="Y240" s="21">
        <f t="shared" si="50"/>
        <v>10</v>
      </c>
      <c r="Z240" s="150">
        <f t="shared" si="51"/>
        <v>77.300000000000011</v>
      </c>
      <c r="AA240" s="1"/>
      <c r="AB240" s="1"/>
      <c r="AC240" s="98"/>
    </row>
    <row r="241" spans="2:40" ht="17.25" x14ac:dyDescent="0.25">
      <c r="B241" s="3" t="s">
        <v>211</v>
      </c>
      <c r="C241" s="3" t="s">
        <v>216</v>
      </c>
      <c r="D241" s="3" t="s">
        <v>252</v>
      </c>
      <c r="E241" s="2" t="s">
        <v>253</v>
      </c>
      <c r="F241" s="12">
        <v>46</v>
      </c>
      <c r="G241" s="12">
        <v>5.8</v>
      </c>
      <c r="H241" s="12" t="s">
        <v>282</v>
      </c>
      <c r="I241" s="12">
        <v>1.4</v>
      </c>
      <c r="J241" s="12">
        <v>7.8</v>
      </c>
      <c r="K241" s="12">
        <v>16</v>
      </c>
      <c r="L241" s="12">
        <v>59</v>
      </c>
      <c r="M241" s="21">
        <f t="shared" si="49"/>
        <v>136</v>
      </c>
      <c r="N241" s="3">
        <v>15</v>
      </c>
      <c r="O241" s="12">
        <v>4.0999999999999996</v>
      </c>
      <c r="P241" s="3">
        <v>150</v>
      </c>
      <c r="Q241" s="12">
        <v>46</v>
      </c>
      <c r="R241" s="12">
        <v>86</v>
      </c>
      <c r="S241" s="12">
        <v>360</v>
      </c>
      <c r="T241" s="16">
        <f t="shared" si="52"/>
        <v>661.1</v>
      </c>
      <c r="U241" s="12">
        <v>200</v>
      </c>
      <c r="V241" s="12">
        <v>38</v>
      </c>
      <c r="W241" s="12">
        <v>3.1</v>
      </c>
      <c r="X241" s="12">
        <v>8.1999999999999993</v>
      </c>
      <c r="Y241" s="21">
        <f t="shared" si="50"/>
        <v>249.29999999999998</v>
      </c>
      <c r="Z241" s="150">
        <f t="shared" si="51"/>
        <v>1046.4000000000001</v>
      </c>
      <c r="AA241" s="1"/>
      <c r="AB241" s="1"/>
      <c r="AC241" s="98"/>
    </row>
    <row r="242" spans="2:40" ht="17.25" x14ac:dyDescent="0.25">
      <c r="B242" s="3" t="s">
        <v>211</v>
      </c>
      <c r="C242" s="3" t="s">
        <v>216</v>
      </c>
      <c r="D242" s="3" t="s">
        <v>252</v>
      </c>
      <c r="E242" s="2" t="s">
        <v>253</v>
      </c>
      <c r="F242" s="12" t="s">
        <v>298</v>
      </c>
      <c r="G242" s="12" t="s">
        <v>280</v>
      </c>
      <c r="H242" s="12" t="s">
        <v>282</v>
      </c>
      <c r="I242" s="12" t="s">
        <v>271</v>
      </c>
      <c r="J242" s="12" t="s">
        <v>286</v>
      </c>
      <c r="K242" s="12" t="s">
        <v>300</v>
      </c>
      <c r="L242" s="12" t="s">
        <v>288</v>
      </c>
      <c r="M242" s="21">
        <f t="shared" si="49"/>
        <v>0</v>
      </c>
      <c r="N242" s="3">
        <v>3.1</v>
      </c>
      <c r="O242" s="12">
        <v>0.9</v>
      </c>
      <c r="P242" s="3">
        <v>9.1999999999999993</v>
      </c>
      <c r="Q242" s="12">
        <v>0.3</v>
      </c>
      <c r="R242" s="12">
        <v>3.4</v>
      </c>
      <c r="S242" s="12">
        <v>16</v>
      </c>
      <c r="T242" s="16">
        <f t="shared" si="52"/>
        <v>32.9</v>
      </c>
      <c r="U242" s="12">
        <v>31</v>
      </c>
      <c r="V242" s="3" t="s">
        <v>275</v>
      </c>
      <c r="W242" s="3" t="s">
        <v>276</v>
      </c>
      <c r="X242" s="3" t="s">
        <v>296</v>
      </c>
      <c r="Y242" s="21">
        <f t="shared" si="50"/>
        <v>31</v>
      </c>
      <c r="Z242" s="150">
        <f t="shared" si="51"/>
        <v>63.9</v>
      </c>
      <c r="AA242" s="1"/>
      <c r="AB242" s="1"/>
      <c r="AC242" s="98"/>
    </row>
    <row r="243" spans="2:40" s="109" customFormat="1" ht="17.25" x14ac:dyDescent="0.25">
      <c r="B243" s="37" t="s">
        <v>211</v>
      </c>
      <c r="C243" s="37" t="s">
        <v>301</v>
      </c>
      <c r="D243" s="37" t="s">
        <v>252</v>
      </c>
      <c r="E243" s="82" t="s">
        <v>253</v>
      </c>
      <c r="F243" s="38">
        <f>MEDIAN(F220:F242)</f>
        <v>150</v>
      </c>
      <c r="G243" s="38">
        <f t="shared" ref="G243:S243" si="53">MEDIAN(G220:G242)</f>
        <v>4</v>
      </c>
      <c r="H243" s="38">
        <f t="shared" si="53"/>
        <v>5.15</v>
      </c>
      <c r="I243" s="38">
        <f t="shared" si="53"/>
        <v>4.2</v>
      </c>
      <c r="J243" s="38">
        <f t="shared" si="53"/>
        <v>55.5</v>
      </c>
      <c r="K243" s="38">
        <f t="shared" si="53"/>
        <v>40</v>
      </c>
      <c r="L243" s="38">
        <f t="shared" si="53"/>
        <v>84</v>
      </c>
      <c r="M243" s="49">
        <f t="shared" si="53"/>
        <v>236.4</v>
      </c>
      <c r="N243" s="38">
        <f t="shared" si="53"/>
        <v>77</v>
      </c>
      <c r="O243" s="38">
        <f t="shared" si="53"/>
        <v>41</v>
      </c>
      <c r="P243" s="38">
        <f t="shared" si="53"/>
        <v>290</v>
      </c>
      <c r="Q243" s="38">
        <f t="shared" si="53"/>
        <v>44</v>
      </c>
      <c r="R243" s="38">
        <f t="shared" si="53"/>
        <v>110</v>
      </c>
      <c r="S243" s="38">
        <f t="shared" si="53"/>
        <v>510</v>
      </c>
      <c r="T243" s="49">
        <f t="shared" ref="T243" si="54">MEDIAN(T220:T242)</f>
        <v>854</v>
      </c>
      <c r="U243" s="38">
        <f t="shared" ref="U243" si="55">MEDIAN(U220:U242)</f>
        <v>1200</v>
      </c>
      <c r="V243" s="38">
        <f t="shared" ref="V243" si="56">MEDIAN(V220:V242)</f>
        <v>390</v>
      </c>
      <c r="W243" s="38">
        <f t="shared" ref="W243" si="57">MEDIAN(W220:W242)</f>
        <v>15</v>
      </c>
      <c r="X243" s="38">
        <f t="shared" ref="X243" si="58">MEDIAN(X220:X242)</f>
        <v>26</v>
      </c>
      <c r="Y243" s="49">
        <f t="shared" ref="Y243" si="59">MEDIAN(Y220:Y242)</f>
        <v>495</v>
      </c>
      <c r="Z243" s="152">
        <f t="shared" ref="Z243" si="60">MEDIAN(Z220:Z242)</f>
        <v>2394.8000000000002</v>
      </c>
      <c r="AA243" s="111"/>
      <c r="AB243" s="111"/>
      <c r="AC243" s="112"/>
      <c r="AD243" s="112"/>
      <c r="AE243" s="112"/>
      <c r="AF243" s="112"/>
      <c r="AG243" s="113"/>
      <c r="AH243" s="113"/>
      <c r="AI243" s="113"/>
      <c r="AJ243" s="113"/>
      <c r="AK243" s="113"/>
      <c r="AL243" s="113"/>
      <c r="AM243" s="113"/>
      <c r="AN243" s="114"/>
    </row>
    <row r="244" spans="2:40" s="109" customFormat="1" ht="17.25" x14ac:dyDescent="0.25">
      <c r="B244" s="37" t="s">
        <v>211</v>
      </c>
      <c r="C244" s="37" t="s">
        <v>302</v>
      </c>
      <c r="D244" s="37" t="s">
        <v>252</v>
      </c>
      <c r="E244" s="82" t="s">
        <v>253</v>
      </c>
      <c r="F244" s="38">
        <f>MIN(F220:F243)</f>
        <v>8</v>
      </c>
      <c r="G244" s="38">
        <f t="shared" ref="G244:S244" si="61">MIN(G220:G243)</f>
        <v>1.5</v>
      </c>
      <c r="H244" s="38">
        <f t="shared" si="61"/>
        <v>2.5</v>
      </c>
      <c r="I244" s="38">
        <f t="shared" si="61"/>
        <v>1.3</v>
      </c>
      <c r="J244" s="38">
        <f t="shared" si="61"/>
        <v>7.8</v>
      </c>
      <c r="K244" s="38">
        <f t="shared" si="61"/>
        <v>4.5999999999999996</v>
      </c>
      <c r="L244" s="38">
        <f t="shared" si="61"/>
        <v>17</v>
      </c>
      <c r="M244" s="49">
        <f t="shared" si="61"/>
        <v>0</v>
      </c>
      <c r="N244" s="38">
        <f t="shared" si="61"/>
        <v>1.2</v>
      </c>
      <c r="O244" s="38">
        <f t="shared" si="61"/>
        <v>0.9</v>
      </c>
      <c r="P244" s="38">
        <f t="shared" si="61"/>
        <v>1.3</v>
      </c>
      <c r="Q244" s="38">
        <f t="shared" si="61"/>
        <v>0.3</v>
      </c>
      <c r="R244" s="38">
        <f t="shared" si="61"/>
        <v>2.6</v>
      </c>
      <c r="S244" s="38">
        <f t="shared" si="61"/>
        <v>15</v>
      </c>
      <c r="T244" s="49">
        <f t="shared" ref="T244" si="62">MIN(T220:T243)</f>
        <v>32.1</v>
      </c>
      <c r="U244" s="38">
        <f t="shared" ref="U244" si="63">MIN(U220:U243)</f>
        <v>10</v>
      </c>
      <c r="V244" s="38">
        <f t="shared" ref="V244" si="64">MIN(V220:V243)</f>
        <v>26</v>
      </c>
      <c r="W244" s="38">
        <f t="shared" ref="W244" si="65">MIN(W220:W243)</f>
        <v>1.8</v>
      </c>
      <c r="X244" s="38">
        <f t="shared" ref="X244" si="66">MIN(X220:X243)</f>
        <v>4.5</v>
      </c>
      <c r="Y244" s="49">
        <f t="shared" ref="Y244" si="67">MIN(Y220:Y243)</f>
        <v>0</v>
      </c>
      <c r="Z244" s="152">
        <f t="shared" ref="Z244" si="68">MIN(Z220:Z243)</f>
        <v>35.934999999999988</v>
      </c>
      <c r="AA244" s="111"/>
      <c r="AB244" s="111"/>
      <c r="AC244" s="112"/>
      <c r="AD244" s="112"/>
      <c r="AE244" s="112"/>
      <c r="AF244" s="112"/>
      <c r="AG244" s="113"/>
      <c r="AH244" s="113"/>
      <c r="AI244" s="113"/>
      <c r="AJ244" s="113"/>
      <c r="AK244" s="113"/>
      <c r="AL244" s="113"/>
      <c r="AM244" s="113"/>
      <c r="AN244" s="114"/>
    </row>
    <row r="245" spans="2:40" s="115" customFormat="1" ht="17.25" x14ac:dyDescent="0.25">
      <c r="B245" s="42" t="s">
        <v>211</v>
      </c>
      <c r="C245" s="42" t="s">
        <v>303</v>
      </c>
      <c r="D245" s="42" t="s">
        <v>252</v>
      </c>
      <c r="E245" s="83" t="s">
        <v>253</v>
      </c>
      <c r="F245" s="117">
        <f>MAX(F220:F242)</f>
        <v>15000</v>
      </c>
      <c r="G245" s="117">
        <f t="shared" ref="G245:S245" si="69">MAX(G220:G242)</f>
        <v>29</v>
      </c>
      <c r="H245" s="117">
        <f t="shared" si="69"/>
        <v>16</v>
      </c>
      <c r="I245" s="117">
        <f t="shared" si="69"/>
        <v>26</v>
      </c>
      <c r="J245" s="117">
        <f t="shared" si="69"/>
        <v>480</v>
      </c>
      <c r="K245" s="117">
        <f t="shared" si="69"/>
        <v>350</v>
      </c>
      <c r="L245" s="117">
        <f t="shared" si="69"/>
        <v>830</v>
      </c>
      <c r="M245" s="54">
        <f t="shared" si="69"/>
        <v>16195.3</v>
      </c>
      <c r="N245" s="117">
        <f t="shared" si="69"/>
        <v>12000</v>
      </c>
      <c r="O245" s="117">
        <f t="shared" si="69"/>
        <v>510</v>
      </c>
      <c r="P245" s="117">
        <f t="shared" si="69"/>
        <v>4500</v>
      </c>
      <c r="Q245" s="117">
        <f t="shared" si="69"/>
        <v>730</v>
      </c>
      <c r="R245" s="117">
        <f t="shared" si="69"/>
        <v>1200</v>
      </c>
      <c r="S245" s="117">
        <f t="shared" si="69"/>
        <v>6800</v>
      </c>
      <c r="T245" s="54">
        <f t="shared" ref="T245:X245" si="70">MAX(T220:T242)</f>
        <v>14590</v>
      </c>
      <c r="U245" s="117">
        <f t="shared" si="70"/>
        <v>60000</v>
      </c>
      <c r="V245" s="117">
        <f t="shared" si="70"/>
        <v>17000</v>
      </c>
      <c r="W245" s="117">
        <f t="shared" si="70"/>
        <v>790</v>
      </c>
      <c r="X245" s="117">
        <f t="shared" si="70"/>
        <v>760</v>
      </c>
      <c r="Y245" s="54">
        <f t="shared" ref="Y245:Z245" si="71">MAX(Y220:Y242)</f>
        <v>78080</v>
      </c>
      <c r="Z245" s="153">
        <f t="shared" si="71"/>
        <v>99845.3</v>
      </c>
      <c r="AA245" s="118"/>
      <c r="AB245" s="118"/>
      <c r="AC245" s="119"/>
      <c r="AD245" s="119"/>
      <c r="AE245" s="119"/>
      <c r="AF245" s="119"/>
      <c r="AG245" s="120"/>
      <c r="AH245" s="120"/>
      <c r="AI245" s="120"/>
      <c r="AJ245" s="120"/>
      <c r="AK245" s="120"/>
      <c r="AL245" s="120"/>
      <c r="AM245" s="120"/>
      <c r="AN245" s="121"/>
    </row>
    <row r="246" spans="2:40" s="89" customFormat="1" ht="15" customHeight="1" x14ac:dyDescent="0.25">
      <c r="E246" s="123"/>
      <c r="F246" s="25"/>
      <c r="G246" s="25"/>
      <c r="H246" s="25"/>
      <c r="I246" s="25"/>
      <c r="J246" s="25"/>
      <c r="K246" s="25"/>
      <c r="L246" s="25"/>
      <c r="M246" s="24"/>
      <c r="N246" s="25"/>
      <c r="O246" s="25"/>
      <c r="P246" s="25"/>
      <c r="Q246" s="25"/>
      <c r="R246" s="25"/>
      <c r="S246" s="25"/>
      <c r="T246" s="24"/>
      <c r="U246" s="94"/>
      <c r="V246" s="94"/>
      <c r="W246" s="94"/>
      <c r="X246" s="94"/>
      <c r="Y246" s="135"/>
      <c r="Z246" s="159"/>
      <c r="AA246" s="94"/>
      <c r="AB246" s="94"/>
      <c r="AC246" s="87"/>
      <c r="AD246" s="87"/>
      <c r="AE246" s="87"/>
      <c r="AF246" s="87"/>
      <c r="AG246" s="86"/>
      <c r="AH246" s="86"/>
      <c r="AI246" s="86"/>
      <c r="AJ246" s="86"/>
      <c r="AK246" s="86"/>
      <c r="AL246" s="86"/>
      <c r="AM246" s="86"/>
      <c r="AN246" s="97"/>
    </row>
    <row r="247" spans="2:40" s="89" customFormat="1" x14ac:dyDescent="0.25">
      <c r="E247" s="123"/>
      <c r="F247" s="25"/>
      <c r="G247" s="25"/>
      <c r="H247" s="25"/>
      <c r="I247" s="25"/>
      <c r="J247" s="25"/>
      <c r="K247" s="25"/>
      <c r="L247" s="25"/>
      <c r="M247" s="24"/>
      <c r="N247" s="25"/>
      <c r="O247" s="25"/>
      <c r="P247" s="25"/>
      <c r="Q247" s="25"/>
      <c r="R247" s="25"/>
      <c r="S247" s="25"/>
      <c r="T247" s="24"/>
      <c r="U247" s="94"/>
      <c r="V247" s="94"/>
      <c r="W247" s="94"/>
      <c r="X247" s="94"/>
      <c r="Y247" s="135"/>
      <c r="Z247" s="159"/>
      <c r="AA247" s="94"/>
      <c r="AB247" s="94"/>
      <c r="AC247" s="87"/>
      <c r="AD247" s="87"/>
      <c r="AE247" s="87"/>
      <c r="AF247" s="87"/>
      <c r="AG247" s="86"/>
      <c r="AH247" s="86"/>
      <c r="AI247" s="86"/>
      <c r="AJ247" s="86"/>
      <c r="AK247" s="86"/>
      <c r="AL247" s="86"/>
      <c r="AM247" s="86"/>
      <c r="AN247" s="97"/>
    </row>
    <row r="248" spans="2:40" s="89" customFormat="1" x14ac:dyDescent="0.25">
      <c r="E248" s="123"/>
      <c r="F248" s="25"/>
      <c r="G248" s="25"/>
      <c r="H248" s="25"/>
      <c r="I248" s="25"/>
      <c r="J248" s="25"/>
      <c r="K248" s="25"/>
      <c r="L248" s="25"/>
      <c r="M248" s="24"/>
      <c r="N248" s="25"/>
      <c r="O248" s="25"/>
      <c r="P248" s="25"/>
      <c r="Q248" s="25"/>
      <c r="R248" s="25"/>
      <c r="S248" s="25"/>
      <c r="T248" s="24"/>
      <c r="U248" s="94"/>
      <c r="V248" s="94"/>
      <c r="W248" s="94"/>
      <c r="X248" s="94"/>
      <c r="Y248" s="135"/>
      <c r="Z248" s="159"/>
      <c r="AA248" s="94"/>
      <c r="AB248" s="94"/>
      <c r="AC248" s="87"/>
      <c r="AD248" s="87"/>
      <c r="AE248" s="87"/>
      <c r="AF248" s="87"/>
      <c r="AG248" s="86"/>
      <c r="AH248" s="86"/>
      <c r="AI248" s="86"/>
      <c r="AJ248" s="86"/>
      <c r="AK248" s="86"/>
      <c r="AL248" s="86"/>
      <c r="AM248" s="86"/>
      <c r="AN248" s="97"/>
    </row>
    <row r="249" spans="2:40" s="89" customFormat="1" x14ac:dyDescent="0.25">
      <c r="E249" s="123"/>
      <c r="F249" s="25"/>
      <c r="G249" s="25"/>
      <c r="H249" s="25"/>
      <c r="I249" s="25"/>
      <c r="J249" s="25"/>
      <c r="K249" s="25"/>
      <c r="L249" s="25"/>
      <c r="M249" s="24"/>
      <c r="N249" s="25"/>
      <c r="O249" s="25"/>
      <c r="P249" s="25"/>
      <c r="Q249" s="25"/>
      <c r="R249" s="25"/>
      <c r="S249" s="25"/>
      <c r="T249" s="24"/>
      <c r="U249" s="94"/>
      <c r="V249" s="94"/>
      <c r="W249" s="94"/>
      <c r="X249" s="94"/>
      <c r="Y249" s="135"/>
      <c r="Z249" s="159"/>
      <c r="AA249" s="94"/>
      <c r="AB249" s="94"/>
      <c r="AC249" s="87"/>
      <c r="AD249" s="87"/>
      <c r="AE249" s="87"/>
      <c r="AF249" s="87"/>
      <c r="AG249" s="86"/>
      <c r="AH249" s="86"/>
      <c r="AI249" s="86"/>
      <c r="AJ249" s="86"/>
      <c r="AK249" s="86"/>
      <c r="AL249" s="86"/>
      <c r="AM249" s="86"/>
      <c r="AN249" s="97"/>
    </row>
    <row r="250" spans="2:40" s="89" customFormat="1" x14ac:dyDescent="0.25">
      <c r="E250" s="123"/>
      <c r="F250" s="25"/>
      <c r="G250" s="25"/>
      <c r="H250" s="25"/>
      <c r="I250" s="25"/>
      <c r="J250" s="25"/>
      <c r="K250" s="25"/>
      <c r="L250" s="25"/>
      <c r="M250" s="24"/>
      <c r="N250" s="25"/>
      <c r="O250" s="25"/>
      <c r="P250" s="25"/>
      <c r="Q250" s="25"/>
      <c r="R250" s="25"/>
      <c r="S250" s="25"/>
      <c r="T250" s="24"/>
      <c r="U250" s="94"/>
      <c r="V250" s="94"/>
      <c r="W250" s="94"/>
      <c r="X250" s="94"/>
      <c r="Y250" s="135"/>
      <c r="Z250" s="159"/>
      <c r="AA250" s="94"/>
      <c r="AB250" s="94"/>
      <c r="AC250" s="87"/>
      <c r="AD250" s="87"/>
      <c r="AE250" s="87"/>
      <c r="AF250" s="87"/>
      <c r="AG250" s="86"/>
      <c r="AH250" s="86"/>
      <c r="AI250" s="86"/>
      <c r="AJ250" s="86"/>
      <c r="AK250" s="86"/>
      <c r="AL250" s="86"/>
      <c r="AM250" s="86"/>
      <c r="AN250" s="97"/>
    </row>
    <row r="251" spans="2:40" s="89" customFormat="1" x14ac:dyDescent="0.25">
      <c r="E251" s="123"/>
      <c r="F251" s="25"/>
      <c r="G251" s="25"/>
      <c r="H251" s="25"/>
      <c r="I251" s="25"/>
      <c r="J251" s="25"/>
      <c r="K251" s="25"/>
      <c r="L251" s="25"/>
      <c r="M251" s="24"/>
      <c r="N251" s="25"/>
      <c r="O251" s="25"/>
      <c r="P251" s="25"/>
      <c r="Q251" s="25"/>
      <c r="R251" s="25"/>
      <c r="S251" s="25"/>
      <c r="T251" s="24"/>
      <c r="U251" s="94"/>
      <c r="V251" s="94"/>
      <c r="W251" s="94"/>
      <c r="X251" s="94"/>
      <c r="Y251" s="135"/>
      <c r="Z251" s="159"/>
      <c r="AA251" s="94"/>
      <c r="AB251" s="94"/>
      <c r="AC251" s="87"/>
      <c r="AD251" s="87"/>
      <c r="AE251" s="87"/>
      <c r="AF251" s="87"/>
      <c r="AG251" s="86"/>
      <c r="AH251" s="86"/>
      <c r="AI251" s="86"/>
      <c r="AJ251" s="86"/>
      <c r="AK251" s="86"/>
      <c r="AL251" s="86"/>
      <c r="AM251" s="86"/>
      <c r="AN251" s="97"/>
    </row>
    <row r="252" spans="2:40" s="89" customFormat="1" x14ac:dyDescent="0.25">
      <c r="E252" s="123"/>
      <c r="F252" s="25"/>
      <c r="G252" s="25"/>
      <c r="H252" s="25"/>
      <c r="I252" s="25"/>
      <c r="J252" s="25"/>
      <c r="K252" s="25"/>
      <c r="L252" s="25"/>
      <c r="M252" s="24"/>
      <c r="N252" s="25"/>
      <c r="O252" s="25"/>
      <c r="P252" s="25"/>
      <c r="Q252" s="25"/>
      <c r="R252" s="25"/>
      <c r="S252" s="25"/>
      <c r="T252" s="24"/>
      <c r="U252" s="94"/>
      <c r="V252" s="94"/>
      <c r="W252" s="94"/>
      <c r="X252" s="94"/>
      <c r="Y252" s="135"/>
      <c r="Z252" s="159"/>
      <c r="AA252" s="94"/>
      <c r="AB252" s="94"/>
      <c r="AC252" s="87"/>
      <c r="AD252" s="87"/>
      <c r="AE252" s="87"/>
      <c r="AF252" s="87"/>
      <c r="AG252" s="86"/>
      <c r="AH252" s="86"/>
      <c r="AI252" s="86"/>
      <c r="AJ252" s="86"/>
      <c r="AK252" s="86"/>
      <c r="AL252" s="86"/>
      <c r="AM252" s="86"/>
      <c r="AN252" s="97"/>
    </row>
    <row r="253" spans="2:40" s="89" customFormat="1" x14ac:dyDescent="0.25">
      <c r="E253" s="123"/>
      <c r="F253" s="25"/>
      <c r="G253" s="25"/>
      <c r="H253" s="25"/>
      <c r="I253" s="25"/>
      <c r="J253" s="25"/>
      <c r="K253" s="25"/>
      <c r="L253" s="25"/>
      <c r="M253" s="24"/>
      <c r="N253" s="25"/>
      <c r="O253" s="25"/>
      <c r="P253" s="25"/>
      <c r="Q253" s="25"/>
      <c r="R253" s="25"/>
      <c r="S253" s="25"/>
      <c r="T253" s="24"/>
      <c r="U253" s="94"/>
      <c r="V253" s="94"/>
      <c r="W253" s="94"/>
      <c r="X253" s="94"/>
      <c r="Y253" s="135"/>
      <c r="Z253" s="159"/>
      <c r="AA253" s="94"/>
      <c r="AB253" s="94"/>
      <c r="AC253" s="87"/>
      <c r="AD253" s="87"/>
      <c r="AE253" s="87"/>
      <c r="AF253" s="87"/>
      <c r="AG253" s="86"/>
      <c r="AH253" s="86"/>
      <c r="AI253" s="86"/>
      <c r="AJ253" s="86"/>
      <c r="AK253" s="86"/>
      <c r="AL253" s="86"/>
      <c r="AM253" s="86"/>
      <c r="AN253" s="97"/>
    </row>
    <row r="254" spans="2:40" s="89" customFormat="1" x14ac:dyDescent="0.25">
      <c r="E254" s="123"/>
      <c r="F254" s="25"/>
      <c r="G254" s="25"/>
      <c r="H254" s="25"/>
      <c r="I254" s="25"/>
      <c r="J254" s="25"/>
      <c r="K254" s="25"/>
      <c r="L254" s="25"/>
      <c r="M254" s="24"/>
      <c r="N254" s="25"/>
      <c r="O254" s="25"/>
      <c r="P254" s="25"/>
      <c r="Q254" s="25"/>
      <c r="R254" s="25"/>
      <c r="S254" s="25"/>
      <c r="T254" s="24"/>
      <c r="U254" s="94"/>
      <c r="V254" s="94"/>
      <c r="W254" s="94"/>
      <c r="X254" s="94"/>
      <c r="Y254" s="135"/>
      <c r="Z254" s="159"/>
      <c r="AA254" s="94"/>
      <c r="AB254" s="94"/>
      <c r="AC254" s="87"/>
      <c r="AD254" s="87"/>
      <c r="AE254" s="87"/>
      <c r="AF254" s="87"/>
      <c r="AG254" s="86"/>
      <c r="AH254" s="86"/>
      <c r="AI254" s="86"/>
      <c r="AJ254" s="86"/>
      <c r="AK254" s="86"/>
      <c r="AL254" s="86"/>
      <c r="AM254" s="86"/>
      <c r="AN254" s="97"/>
    </row>
    <row r="255" spans="2:40" s="89" customFormat="1" x14ac:dyDescent="0.25">
      <c r="E255" s="123"/>
      <c r="F255" s="25"/>
      <c r="G255" s="25"/>
      <c r="H255" s="25"/>
      <c r="I255" s="25"/>
      <c r="J255" s="25"/>
      <c r="K255" s="25"/>
      <c r="L255" s="25"/>
      <c r="M255" s="24"/>
      <c r="N255" s="25"/>
      <c r="O255" s="25"/>
      <c r="P255" s="25"/>
      <c r="Q255" s="25"/>
      <c r="R255" s="25"/>
      <c r="S255" s="25"/>
      <c r="T255" s="24"/>
      <c r="U255" s="94"/>
      <c r="V255" s="94"/>
      <c r="W255" s="94"/>
      <c r="X255" s="94"/>
      <c r="Y255" s="135"/>
      <c r="Z255" s="159"/>
      <c r="AA255" s="94"/>
      <c r="AB255" s="94"/>
      <c r="AC255" s="87"/>
      <c r="AD255" s="87"/>
      <c r="AE255" s="87"/>
      <c r="AF255" s="87"/>
      <c r="AG255" s="86"/>
      <c r="AH255" s="86"/>
      <c r="AI255" s="86"/>
      <c r="AJ255" s="86"/>
      <c r="AK255" s="86"/>
      <c r="AL255" s="86"/>
      <c r="AM255" s="86"/>
      <c r="AN255" s="97"/>
    </row>
    <row r="256" spans="2:40" s="89" customFormat="1" x14ac:dyDescent="0.25">
      <c r="E256" s="123"/>
      <c r="F256" s="15"/>
      <c r="G256" s="15"/>
      <c r="H256" s="15"/>
      <c r="I256" s="15"/>
      <c r="J256" s="15"/>
      <c r="K256" s="15"/>
      <c r="L256" s="15"/>
      <c r="M256" s="16"/>
      <c r="N256" s="15"/>
      <c r="O256" s="15"/>
      <c r="P256" s="15"/>
      <c r="Q256" s="15"/>
      <c r="R256" s="15"/>
      <c r="S256" s="15"/>
      <c r="T256" s="16"/>
      <c r="U256" s="17"/>
      <c r="V256" s="17"/>
      <c r="W256" s="17"/>
      <c r="X256" s="17"/>
      <c r="Y256" s="16"/>
      <c r="Z256" s="150"/>
      <c r="AA256" s="25"/>
      <c r="AB256" s="25"/>
    </row>
    <row r="257" spans="5:28" s="89" customFormat="1" x14ac:dyDescent="0.25">
      <c r="E257" s="123"/>
      <c r="F257" s="15"/>
      <c r="G257" s="15"/>
      <c r="H257" s="15"/>
      <c r="I257" s="15"/>
      <c r="J257" s="15"/>
      <c r="K257" s="15"/>
      <c r="L257" s="15"/>
      <c r="M257" s="16"/>
      <c r="N257" s="15"/>
      <c r="O257" s="15"/>
      <c r="P257" s="15"/>
      <c r="Q257" s="15"/>
      <c r="R257" s="15"/>
      <c r="S257" s="15"/>
      <c r="T257" s="16"/>
      <c r="U257" s="17"/>
      <c r="V257" s="17"/>
      <c r="W257" s="17"/>
      <c r="X257" s="17"/>
      <c r="Y257" s="16"/>
      <c r="Z257" s="150"/>
      <c r="AA257" s="25"/>
      <c r="AB257" s="25"/>
    </row>
    <row r="258" spans="5:28" s="89" customFormat="1" x14ac:dyDescent="0.25">
      <c r="E258" s="123"/>
      <c r="F258" s="15"/>
      <c r="G258" s="15"/>
      <c r="H258" s="15"/>
      <c r="I258" s="15"/>
      <c r="J258" s="15"/>
      <c r="K258" s="15"/>
      <c r="L258" s="15"/>
      <c r="M258" s="16"/>
      <c r="N258" s="15"/>
      <c r="O258" s="15"/>
      <c r="P258" s="15"/>
      <c r="Q258" s="15"/>
      <c r="R258" s="15"/>
      <c r="S258" s="15"/>
      <c r="T258" s="16"/>
      <c r="U258" s="17"/>
      <c r="V258" s="17"/>
      <c r="W258" s="17"/>
      <c r="X258" s="17"/>
      <c r="Y258" s="16"/>
      <c r="Z258" s="150"/>
      <c r="AA258" s="25"/>
      <c r="AB258" s="25"/>
    </row>
    <row r="259" spans="5:28" s="89" customFormat="1" x14ac:dyDescent="0.25">
      <c r="E259" s="123"/>
      <c r="F259" s="15"/>
      <c r="G259" s="15"/>
      <c r="H259" s="15"/>
      <c r="I259" s="15"/>
      <c r="J259" s="15"/>
      <c r="K259" s="15"/>
      <c r="L259" s="15"/>
      <c r="M259" s="16"/>
      <c r="N259" s="15"/>
      <c r="O259" s="15"/>
      <c r="P259" s="15"/>
      <c r="Q259" s="15"/>
      <c r="R259" s="15"/>
      <c r="S259" s="15"/>
      <c r="T259" s="16"/>
      <c r="U259" s="17"/>
      <c r="V259" s="17"/>
      <c r="W259" s="17"/>
      <c r="X259" s="17"/>
      <c r="Y259" s="16"/>
      <c r="Z259" s="150"/>
      <c r="AA259" s="25"/>
      <c r="AB259" s="25"/>
    </row>
    <row r="260" spans="5:28" s="89" customFormat="1" x14ac:dyDescent="0.25">
      <c r="E260" s="123"/>
      <c r="F260" s="15"/>
      <c r="G260" s="15"/>
      <c r="H260" s="15"/>
      <c r="I260" s="15"/>
      <c r="J260" s="15"/>
      <c r="K260" s="15"/>
      <c r="L260" s="15"/>
      <c r="M260" s="16"/>
      <c r="N260" s="15"/>
      <c r="O260" s="15"/>
      <c r="P260" s="15"/>
      <c r="Q260" s="15"/>
      <c r="R260" s="15"/>
      <c r="S260" s="15"/>
      <c r="T260" s="16"/>
      <c r="U260" s="17"/>
      <c r="V260" s="17"/>
      <c r="W260" s="17"/>
      <c r="X260" s="17"/>
      <c r="Y260" s="16"/>
      <c r="Z260" s="150"/>
      <c r="AA260" s="25"/>
      <c r="AB260" s="25"/>
    </row>
    <row r="261" spans="5:28" s="89" customFormat="1" x14ac:dyDescent="0.25">
      <c r="E261" s="123"/>
      <c r="F261" s="15"/>
      <c r="G261" s="15"/>
      <c r="H261" s="15"/>
      <c r="I261" s="15"/>
      <c r="J261" s="15"/>
      <c r="K261" s="15"/>
      <c r="L261" s="15"/>
      <c r="M261" s="16"/>
      <c r="N261" s="15"/>
      <c r="O261" s="15"/>
      <c r="P261" s="15"/>
      <c r="Q261" s="15"/>
      <c r="R261" s="15"/>
      <c r="S261" s="15"/>
      <c r="T261" s="16"/>
      <c r="U261" s="17"/>
      <c r="V261" s="17"/>
      <c r="W261" s="17"/>
      <c r="X261" s="17"/>
      <c r="Y261" s="16"/>
      <c r="Z261" s="150"/>
      <c r="AA261" s="25"/>
      <c r="AB261" s="25"/>
    </row>
    <row r="262" spans="5:28" s="89" customFormat="1" x14ac:dyDescent="0.25">
      <c r="E262" s="123"/>
      <c r="F262" s="15"/>
      <c r="G262" s="15"/>
      <c r="H262" s="15"/>
      <c r="I262" s="15"/>
      <c r="J262" s="15"/>
      <c r="K262" s="15"/>
      <c r="L262" s="15"/>
      <c r="M262" s="16"/>
      <c r="N262" s="15"/>
      <c r="O262" s="15"/>
      <c r="P262" s="15"/>
      <c r="Q262" s="15"/>
      <c r="R262" s="15"/>
      <c r="S262" s="15"/>
      <c r="T262" s="16"/>
      <c r="U262" s="17"/>
      <c r="V262" s="17"/>
      <c r="W262" s="17"/>
      <c r="X262" s="17"/>
      <c r="Y262" s="16"/>
      <c r="Z262" s="150"/>
      <c r="AA262" s="25"/>
      <c r="AB262" s="25"/>
    </row>
    <row r="263" spans="5:28" s="89" customFormat="1" x14ac:dyDescent="0.25">
      <c r="E263" s="123"/>
      <c r="F263" s="15"/>
      <c r="G263" s="15"/>
      <c r="H263" s="15"/>
      <c r="I263" s="15"/>
      <c r="J263" s="15"/>
      <c r="K263" s="15"/>
      <c r="L263" s="15"/>
      <c r="M263" s="16"/>
      <c r="N263" s="15"/>
      <c r="O263" s="15"/>
      <c r="P263" s="15"/>
      <c r="Q263" s="15"/>
      <c r="R263" s="15"/>
      <c r="S263" s="15"/>
      <c r="T263" s="16"/>
      <c r="U263" s="17"/>
      <c r="V263" s="17"/>
      <c r="W263" s="17"/>
      <c r="X263" s="17"/>
      <c r="Y263" s="16"/>
      <c r="Z263" s="150"/>
      <c r="AA263" s="25"/>
      <c r="AB263" s="25"/>
    </row>
    <row r="264" spans="5:28" s="89" customFormat="1" x14ac:dyDescent="0.25">
      <c r="E264" s="123"/>
      <c r="F264" s="15"/>
      <c r="G264" s="15"/>
      <c r="H264" s="15"/>
      <c r="I264" s="15"/>
      <c r="J264" s="15"/>
      <c r="K264" s="15"/>
      <c r="L264" s="15"/>
      <c r="M264" s="16"/>
      <c r="N264" s="15"/>
      <c r="O264" s="15"/>
      <c r="P264" s="15"/>
      <c r="Q264" s="15"/>
      <c r="R264" s="15"/>
      <c r="S264" s="15"/>
      <c r="T264" s="16"/>
      <c r="U264" s="17"/>
      <c r="V264" s="17"/>
      <c r="W264" s="17"/>
      <c r="X264" s="17"/>
      <c r="Y264" s="16"/>
      <c r="Z264" s="150"/>
      <c r="AA264" s="25"/>
      <c r="AB264" s="25"/>
    </row>
    <row r="265" spans="5:28" s="89" customFormat="1" x14ac:dyDescent="0.25">
      <c r="E265" s="123"/>
      <c r="F265" s="87"/>
      <c r="G265" s="87"/>
      <c r="H265" s="87"/>
      <c r="I265" s="87"/>
      <c r="J265" s="87"/>
      <c r="K265" s="87"/>
      <c r="L265" s="87"/>
      <c r="M265" s="136"/>
      <c r="N265" s="87"/>
      <c r="O265" s="87"/>
      <c r="P265" s="87"/>
      <c r="Q265" s="87"/>
      <c r="R265" s="87"/>
      <c r="S265" s="87"/>
      <c r="T265" s="16"/>
      <c r="U265" s="86"/>
      <c r="V265" s="86"/>
      <c r="W265" s="86"/>
      <c r="X265" s="86"/>
      <c r="Y265" s="136"/>
      <c r="Z265" s="150"/>
    </row>
    <row r="266" spans="5:28" s="89" customFormat="1" x14ac:dyDescent="0.25">
      <c r="E266" s="123"/>
      <c r="F266" s="87"/>
      <c r="G266" s="87"/>
      <c r="H266" s="87"/>
      <c r="I266" s="87"/>
      <c r="J266" s="87"/>
      <c r="K266" s="87"/>
      <c r="L266" s="87"/>
      <c r="M266" s="136"/>
      <c r="N266" s="87"/>
      <c r="O266" s="87"/>
      <c r="P266" s="87"/>
      <c r="Q266" s="87"/>
      <c r="R266" s="87"/>
      <c r="S266" s="87"/>
      <c r="T266" s="16"/>
      <c r="U266" s="86"/>
      <c r="V266" s="86"/>
      <c r="W266" s="86"/>
      <c r="X266" s="86"/>
      <c r="Y266" s="136"/>
      <c r="Z266" s="150"/>
    </row>
    <row r="267" spans="5:28" s="89" customFormat="1" x14ac:dyDescent="0.25">
      <c r="E267" s="123"/>
      <c r="F267" s="87"/>
      <c r="G267" s="87"/>
      <c r="H267" s="87"/>
      <c r="I267" s="87"/>
      <c r="J267" s="87"/>
      <c r="K267" s="87"/>
      <c r="L267" s="87"/>
      <c r="M267" s="136"/>
      <c r="N267" s="87"/>
      <c r="O267" s="87"/>
      <c r="P267" s="87"/>
      <c r="Q267" s="87"/>
      <c r="R267" s="87"/>
      <c r="S267" s="87"/>
      <c r="T267" s="16"/>
      <c r="U267" s="86"/>
      <c r="V267" s="86"/>
      <c r="W267" s="86"/>
      <c r="X267" s="86"/>
      <c r="Y267" s="136"/>
      <c r="Z267" s="150"/>
    </row>
    <row r="268" spans="5:28" s="89" customFormat="1" x14ac:dyDescent="0.25">
      <c r="E268" s="123"/>
      <c r="F268" s="87"/>
      <c r="G268" s="87"/>
      <c r="H268" s="87"/>
      <c r="I268" s="87"/>
      <c r="J268" s="87"/>
      <c r="K268" s="87"/>
      <c r="L268" s="87"/>
      <c r="M268" s="136"/>
      <c r="N268" s="87"/>
      <c r="O268" s="87"/>
      <c r="P268" s="87"/>
      <c r="Q268" s="87"/>
      <c r="R268" s="87"/>
      <c r="S268" s="87"/>
      <c r="T268" s="16"/>
      <c r="U268" s="86"/>
      <c r="V268" s="86"/>
      <c r="W268" s="86"/>
      <c r="X268" s="86"/>
      <c r="Y268" s="136"/>
      <c r="Z268" s="150"/>
    </row>
    <row r="269" spans="5:28" s="89" customFormat="1" x14ac:dyDescent="0.25">
      <c r="E269" s="123"/>
      <c r="F269" s="87"/>
      <c r="G269" s="87"/>
      <c r="H269" s="87"/>
      <c r="I269" s="87"/>
      <c r="J269" s="87"/>
      <c r="K269" s="87"/>
      <c r="L269" s="87"/>
      <c r="M269" s="136"/>
      <c r="N269" s="87"/>
      <c r="O269" s="87"/>
      <c r="P269" s="87"/>
      <c r="Q269" s="87"/>
      <c r="R269" s="87"/>
      <c r="S269" s="87"/>
      <c r="T269" s="16"/>
      <c r="U269" s="86"/>
      <c r="V269" s="86"/>
      <c r="W269" s="86"/>
      <c r="X269" s="86"/>
      <c r="Y269" s="136"/>
      <c r="Z269" s="150"/>
    </row>
    <row r="270" spans="5:28" s="89" customFormat="1" x14ac:dyDescent="0.25">
      <c r="E270" s="123"/>
      <c r="F270" s="87"/>
      <c r="G270" s="87"/>
      <c r="H270" s="87"/>
      <c r="I270" s="87"/>
      <c r="J270" s="87"/>
      <c r="K270" s="87"/>
      <c r="L270" s="87"/>
      <c r="M270" s="136"/>
      <c r="N270" s="87"/>
      <c r="O270" s="87"/>
      <c r="P270" s="87"/>
      <c r="Q270" s="87"/>
      <c r="R270" s="87"/>
      <c r="S270" s="87"/>
      <c r="T270" s="16"/>
      <c r="U270" s="86"/>
      <c r="V270" s="86"/>
      <c r="W270" s="86"/>
      <c r="X270" s="86"/>
      <c r="Y270" s="136"/>
      <c r="Z270" s="150"/>
    </row>
    <row r="271" spans="5:28" s="89" customFormat="1" x14ac:dyDescent="0.25">
      <c r="E271" s="123"/>
      <c r="F271" s="87"/>
      <c r="G271" s="87"/>
      <c r="H271" s="87"/>
      <c r="I271" s="87"/>
      <c r="J271" s="87"/>
      <c r="K271" s="87"/>
      <c r="L271" s="87"/>
      <c r="M271" s="136"/>
      <c r="N271" s="87"/>
      <c r="O271" s="87"/>
      <c r="P271" s="87"/>
      <c r="Q271" s="87"/>
      <c r="R271" s="87"/>
      <c r="S271" s="87"/>
      <c r="T271" s="16"/>
      <c r="U271" s="86"/>
      <c r="V271" s="86"/>
      <c r="W271" s="86"/>
      <c r="X271" s="86"/>
      <c r="Y271" s="136"/>
      <c r="Z271" s="150"/>
    </row>
    <row r="272" spans="5:28" s="89" customFormat="1" x14ac:dyDescent="0.25">
      <c r="E272" s="123"/>
      <c r="F272" s="87"/>
      <c r="G272" s="87"/>
      <c r="H272" s="87"/>
      <c r="I272" s="87"/>
      <c r="J272" s="87"/>
      <c r="K272" s="87"/>
      <c r="L272" s="87"/>
      <c r="M272" s="136"/>
      <c r="N272" s="87"/>
      <c r="O272" s="87"/>
      <c r="P272" s="87"/>
      <c r="Q272" s="87"/>
      <c r="R272" s="87"/>
      <c r="S272" s="87"/>
      <c r="T272" s="16"/>
      <c r="U272" s="86"/>
      <c r="V272" s="86"/>
      <c r="W272" s="86"/>
      <c r="X272" s="86"/>
      <c r="Y272" s="136"/>
      <c r="Z272" s="150"/>
    </row>
    <row r="273" spans="5:26" s="89" customFormat="1" x14ac:dyDescent="0.25">
      <c r="E273" s="123"/>
      <c r="F273" s="87"/>
      <c r="G273" s="87"/>
      <c r="H273" s="87"/>
      <c r="I273" s="87"/>
      <c r="J273" s="87"/>
      <c r="K273" s="87"/>
      <c r="L273" s="87"/>
      <c r="M273" s="136"/>
      <c r="N273" s="87"/>
      <c r="O273" s="87"/>
      <c r="P273" s="87"/>
      <c r="Q273" s="87"/>
      <c r="R273" s="87"/>
      <c r="S273" s="87"/>
      <c r="T273" s="16"/>
      <c r="U273" s="86"/>
      <c r="V273" s="86"/>
      <c r="W273" s="86"/>
      <c r="X273" s="86"/>
      <c r="Y273" s="136"/>
      <c r="Z273" s="150"/>
    </row>
    <row r="274" spans="5:26" s="89" customFormat="1" x14ac:dyDescent="0.25">
      <c r="E274" s="123"/>
      <c r="F274" s="87"/>
      <c r="G274" s="87"/>
      <c r="H274" s="87"/>
      <c r="I274" s="87"/>
      <c r="J274" s="87"/>
      <c r="K274" s="87"/>
      <c r="L274" s="87"/>
      <c r="M274" s="136"/>
      <c r="N274" s="87"/>
      <c r="O274" s="87"/>
      <c r="P274" s="87"/>
      <c r="Q274" s="87"/>
      <c r="R274" s="87"/>
      <c r="S274" s="87"/>
      <c r="T274" s="16"/>
      <c r="U274" s="86"/>
      <c r="V274" s="86"/>
      <c r="W274" s="86"/>
      <c r="X274" s="86"/>
      <c r="Y274" s="136"/>
      <c r="Z274" s="150"/>
    </row>
    <row r="275" spans="5:26" s="89" customFormat="1" x14ac:dyDescent="0.25">
      <c r="E275" s="123"/>
      <c r="F275" s="87"/>
      <c r="G275" s="87"/>
      <c r="H275" s="87"/>
      <c r="I275" s="87"/>
      <c r="J275" s="87"/>
      <c r="K275" s="87"/>
      <c r="L275" s="87"/>
      <c r="M275" s="136"/>
      <c r="N275" s="87"/>
      <c r="O275" s="87"/>
      <c r="P275" s="87"/>
      <c r="Q275" s="87"/>
      <c r="R275" s="87"/>
      <c r="S275" s="87"/>
      <c r="T275" s="16"/>
      <c r="U275" s="86"/>
      <c r="V275" s="86"/>
      <c r="W275" s="86"/>
      <c r="X275" s="86"/>
      <c r="Y275" s="136"/>
      <c r="Z275" s="150"/>
    </row>
    <row r="276" spans="5:26" s="89" customFormat="1" x14ac:dyDescent="0.25">
      <c r="E276" s="123"/>
      <c r="F276" s="87"/>
      <c r="G276" s="87"/>
      <c r="H276" s="87"/>
      <c r="I276" s="87"/>
      <c r="J276" s="87"/>
      <c r="K276" s="87"/>
      <c r="L276" s="87"/>
      <c r="M276" s="136"/>
      <c r="N276" s="87"/>
      <c r="O276" s="87"/>
      <c r="P276" s="87"/>
      <c r="Q276" s="87"/>
      <c r="R276" s="87"/>
      <c r="S276" s="87"/>
      <c r="T276" s="16"/>
      <c r="U276" s="86"/>
      <c r="V276" s="86"/>
      <c r="W276" s="86"/>
      <c r="X276" s="86"/>
      <c r="Y276" s="136"/>
      <c r="Z276" s="150"/>
    </row>
    <row r="277" spans="5:26" s="89" customFormat="1" x14ac:dyDescent="0.25">
      <c r="E277" s="123"/>
      <c r="F277" s="87"/>
      <c r="G277" s="87"/>
      <c r="H277" s="87"/>
      <c r="I277" s="87"/>
      <c r="J277" s="87"/>
      <c r="K277" s="87"/>
      <c r="L277" s="87"/>
      <c r="M277" s="136"/>
      <c r="N277" s="87"/>
      <c r="O277" s="87"/>
      <c r="P277" s="87"/>
      <c r="Q277" s="87"/>
      <c r="R277" s="87"/>
      <c r="S277" s="87"/>
      <c r="T277" s="16"/>
      <c r="U277" s="86"/>
      <c r="V277" s="86"/>
      <c r="W277" s="86"/>
      <c r="X277" s="86"/>
      <c r="Y277" s="136"/>
      <c r="Z277" s="150"/>
    </row>
    <row r="278" spans="5:26" s="89" customFormat="1" x14ac:dyDescent="0.25">
      <c r="E278" s="123"/>
      <c r="F278" s="87"/>
      <c r="G278" s="87"/>
      <c r="H278" s="87"/>
      <c r="I278" s="87"/>
      <c r="J278" s="87"/>
      <c r="K278" s="87"/>
      <c r="L278" s="87"/>
      <c r="M278" s="136"/>
      <c r="N278" s="87"/>
      <c r="O278" s="87"/>
      <c r="P278" s="87"/>
      <c r="Q278" s="87"/>
      <c r="R278" s="87"/>
      <c r="S278" s="87"/>
      <c r="T278" s="16"/>
      <c r="U278" s="86"/>
      <c r="V278" s="86"/>
      <c r="W278" s="86"/>
      <c r="X278" s="86"/>
      <c r="Y278" s="136"/>
      <c r="Z278" s="150"/>
    </row>
    <row r="279" spans="5:26" s="89" customFormat="1" x14ac:dyDescent="0.25">
      <c r="E279" s="123"/>
      <c r="F279" s="87"/>
      <c r="G279" s="87"/>
      <c r="H279" s="87"/>
      <c r="I279" s="87"/>
      <c r="J279" s="87"/>
      <c r="K279" s="87"/>
      <c r="L279" s="87"/>
      <c r="M279" s="136"/>
      <c r="N279" s="87"/>
      <c r="O279" s="87"/>
      <c r="P279" s="87"/>
      <c r="Q279" s="87"/>
      <c r="R279" s="87"/>
      <c r="S279" s="87"/>
      <c r="T279" s="16"/>
      <c r="U279" s="86"/>
      <c r="V279" s="86"/>
      <c r="W279" s="86"/>
      <c r="X279" s="86"/>
      <c r="Y279" s="136"/>
      <c r="Z279" s="150"/>
    </row>
    <row r="280" spans="5:26" s="89" customFormat="1" x14ac:dyDescent="0.25">
      <c r="E280" s="123"/>
      <c r="F280" s="87"/>
      <c r="G280" s="87"/>
      <c r="H280" s="87"/>
      <c r="I280" s="87"/>
      <c r="J280" s="87"/>
      <c r="K280" s="87"/>
      <c r="L280" s="87"/>
      <c r="M280" s="136"/>
      <c r="N280" s="87"/>
      <c r="O280" s="87"/>
      <c r="P280" s="87"/>
      <c r="Q280" s="87"/>
      <c r="R280" s="87"/>
      <c r="S280" s="87"/>
      <c r="T280" s="16"/>
      <c r="U280" s="86"/>
      <c r="V280" s="86"/>
      <c r="W280" s="86"/>
      <c r="X280" s="86"/>
      <c r="Y280" s="136"/>
      <c r="Z280" s="150"/>
    </row>
    <row r="281" spans="5:26" s="89" customFormat="1" x14ac:dyDescent="0.25">
      <c r="E281" s="123"/>
      <c r="F281" s="87"/>
      <c r="G281" s="87"/>
      <c r="H281" s="87"/>
      <c r="I281" s="87"/>
      <c r="J281" s="87"/>
      <c r="K281" s="87"/>
      <c r="L281" s="87"/>
      <c r="M281" s="136"/>
      <c r="N281" s="87"/>
      <c r="O281" s="87"/>
      <c r="P281" s="87"/>
      <c r="Q281" s="87"/>
      <c r="R281" s="87"/>
      <c r="S281" s="87"/>
      <c r="T281" s="16"/>
      <c r="U281" s="86"/>
      <c r="V281" s="86"/>
      <c r="W281" s="86"/>
      <c r="X281" s="86"/>
      <c r="Y281" s="136"/>
      <c r="Z281" s="150"/>
    </row>
    <row r="282" spans="5:26" s="89" customFormat="1" x14ac:dyDescent="0.25">
      <c r="E282" s="123"/>
      <c r="F282" s="87"/>
      <c r="G282" s="87"/>
      <c r="H282" s="87"/>
      <c r="I282" s="87"/>
      <c r="J282" s="87"/>
      <c r="K282" s="87"/>
      <c r="L282" s="87"/>
      <c r="M282" s="136"/>
      <c r="N282" s="87"/>
      <c r="O282" s="87"/>
      <c r="P282" s="87"/>
      <c r="Q282" s="87"/>
      <c r="R282" s="87"/>
      <c r="S282" s="87"/>
      <c r="T282" s="16"/>
      <c r="U282" s="86"/>
      <c r="V282" s="86"/>
      <c r="W282" s="86"/>
      <c r="X282" s="86"/>
      <c r="Y282" s="136"/>
      <c r="Z282" s="150"/>
    </row>
    <row r="283" spans="5:26" s="89" customFormat="1" x14ac:dyDescent="0.25">
      <c r="E283" s="123"/>
      <c r="F283" s="87"/>
      <c r="G283" s="87"/>
      <c r="H283" s="87"/>
      <c r="I283" s="87"/>
      <c r="J283" s="87"/>
      <c r="K283" s="87"/>
      <c r="L283" s="87"/>
      <c r="M283" s="136"/>
      <c r="N283" s="87"/>
      <c r="O283" s="87"/>
      <c r="P283" s="87"/>
      <c r="Q283" s="87"/>
      <c r="R283" s="87"/>
      <c r="S283" s="87"/>
      <c r="T283" s="16"/>
      <c r="U283" s="86"/>
      <c r="V283" s="86"/>
      <c r="W283" s="86"/>
      <c r="X283" s="86"/>
      <c r="Y283" s="136"/>
      <c r="Z283" s="150"/>
    </row>
    <row r="284" spans="5:26" s="89" customFormat="1" x14ac:dyDescent="0.25">
      <c r="E284" s="123"/>
      <c r="F284" s="87"/>
      <c r="G284" s="87"/>
      <c r="H284" s="87"/>
      <c r="I284" s="87"/>
      <c r="J284" s="87"/>
      <c r="K284" s="87"/>
      <c r="L284" s="87"/>
      <c r="M284" s="136"/>
      <c r="N284" s="87"/>
      <c r="O284" s="87"/>
      <c r="P284" s="87"/>
      <c r="Q284" s="87"/>
      <c r="R284" s="87"/>
      <c r="S284" s="87"/>
      <c r="T284" s="16"/>
      <c r="U284" s="86"/>
      <c r="V284" s="86"/>
      <c r="W284" s="86"/>
      <c r="X284" s="86"/>
      <c r="Y284" s="136"/>
      <c r="Z284" s="150"/>
    </row>
    <row r="285" spans="5:26" s="89" customFormat="1" x14ac:dyDescent="0.25">
      <c r="E285" s="123"/>
      <c r="F285" s="87"/>
      <c r="G285" s="87"/>
      <c r="H285" s="87"/>
      <c r="I285" s="87"/>
      <c r="J285" s="87"/>
      <c r="K285" s="87"/>
      <c r="L285" s="87"/>
      <c r="M285" s="136"/>
      <c r="N285" s="87"/>
      <c r="O285" s="87"/>
      <c r="P285" s="87"/>
      <c r="Q285" s="87"/>
      <c r="R285" s="87"/>
      <c r="S285" s="87"/>
      <c r="T285" s="16"/>
      <c r="U285" s="86"/>
      <c r="V285" s="86"/>
      <c r="W285" s="86"/>
      <c r="X285" s="86"/>
      <c r="Y285" s="136"/>
      <c r="Z285" s="150"/>
    </row>
    <row r="286" spans="5:26" s="89" customFormat="1" x14ac:dyDescent="0.25">
      <c r="E286" s="123"/>
      <c r="F286" s="87"/>
      <c r="G286" s="87"/>
      <c r="H286" s="87"/>
      <c r="I286" s="87"/>
      <c r="J286" s="87"/>
      <c r="K286" s="87"/>
      <c r="L286" s="87"/>
      <c r="M286" s="136"/>
      <c r="N286" s="87"/>
      <c r="O286" s="87"/>
      <c r="P286" s="87"/>
      <c r="Q286" s="87"/>
      <c r="R286" s="87"/>
      <c r="S286" s="87"/>
      <c r="T286" s="16"/>
      <c r="U286" s="86"/>
      <c r="V286" s="86"/>
      <c r="W286" s="86"/>
      <c r="X286" s="86"/>
      <c r="Y286" s="136"/>
      <c r="Z286" s="150"/>
    </row>
    <row r="287" spans="5:26" s="89" customFormat="1" x14ac:dyDescent="0.25">
      <c r="E287" s="123"/>
      <c r="F287" s="87"/>
      <c r="G287" s="87"/>
      <c r="H287" s="87"/>
      <c r="I287" s="87"/>
      <c r="J287" s="87"/>
      <c r="K287" s="87"/>
      <c r="L287" s="87"/>
      <c r="M287" s="136"/>
      <c r="N287" s="87"/>
      <c r="O287" s="87"/>
      <c r="P287" s="87"/>
      <c r="Q287" s="87"/>
      <c r="R287" s="87"/>
      <c r="S287" s="87"/>
      <c r="T287" s="16"/>
      <c r="U287" s="86"/>
      <c r="V287" s="86"/>
      <c r="W287" s="86"/>
      <c r="X287" s="86"/>
      <c r="Y287" s="136"/>
      <c r="Z287" s="150"/>
    </row>
    <row r="288" spans="5:26" s="89" customFormat="1" x14ac:dyDescent="0.25">
      <c r="E288" s="123"/>
      <c r="F288" s="87"/>
      <c r="G288" s="87"/>
      <c r="H288" s="87"/>
      <c r="I288" s="87"/>
      <c r="J288" s="87"/>
      <c r="K288" s="87"/>
      <c r="L288" s="87"/>
      <c r="M288" s="136"/>
      <c r="N288" s="87"/>
      <c r="O288" s="87"/>
      <c r="P288" s="87"/>
      <c r="Q288" s="87"/>
      <c r="R288" s="87"/>
      <c r="S288" s="87"/>
      <c r="T288" s="16"/>
      <c r="U288" s="86"/>
      <c r="V288" s="86"/>
      <c r="W288" s="86"/>
      <c r="X288" s="86"/>
      <c r="Y288" s="136"/>
      <c r="Z288" s="150"/>
    </row>
    <row r="289" spans="5:26" s="89" customFormat="1" x14ac:dyDescent="0.25">
      <c r="E289" s="123"/>
      <c r="F289" s="87"/>
      <c r="G289" s="87"/>
      <c r="H289" s="87"/>
      <c r="I289" s="87"/>
      <c r="J289" s="87"/>
      <c r="K289" s="87"/>
      <c r="L289" s="87"/>
      <c r="M289" s="136"/>
      <c r="N289" s="87"/>
      <c r="O289" s="87"/>
      <c r="P289" s="87"/>
      <c r="Q289" s="87"/>
      <c r="R289" s="87"/>
      <c r="S289" s="87"/>
      <c r="T289" s="16"/>
      <c r="U289" s="86"/>
      <c r="V289" s="86"/>
      <c r="W289" s="86"/>
      <c r="X289" s="86"/>
      <c r="Y289" s="136"/>
      <c r="Z289" s="150"/>
    </row>
    <row r="290" spans="5:26" s="89" customFormat="1" x14ac:dyDescent="0.25">
      <c r="E290" s="123"/>
      <c r="F290" s="87"/>
      <c r="G290" s="87"/>
      <c r="H290" s="87"/>
      <c r="I290" s="87"/>
      <c r="J290" s="87"/>
      <c r="K290" s="87"/>
      <c r="L290" s="87"/>
      <c r="M290" s="136"/>
      <c r="N290" s="87"/>
      <c r="O290" s="87"/>
      <c r="P290" s="87"/>
      <c r="Q290" s="87"/>
      <c r="R290" s="87"/>
      <c r="S290" s="87"/>
      <c r="T290" s="16"/>
      <c r="U290" s="86"/>
      <c r="V290" s="86"/>
      <c r="W290" s="86"/>
      <c r="X290" s="86"/>
      <c r="Y290" s="136"/>
      <c r="Z290" s="150"/>
    </row>
    <row r="291" spans="5:26" s="89" customFormat="1" x14ac:dyDescent="0.25">
      <c r="E291" s="123"/>
      <c r="F291" s="87"/>
      <c r="G291" s="87"/>
      <c r="H291" s="87"/>
      <c r="I291" s="87"/>
      <c r="J291" s="87"/>
      <c r="K291" s="87"/>
      <c r="L291" s="87"/>
      <c r="M291" s="136"/>
      <c r="N291" s="87"/>
      <c r="O291" s="87"/>
      <c r="P291" s="87"/>
      <c r="Q291" s="87"/>
      <c r="R291" s="87"/>
      <c r="S291" s="87"/>
      <c r="T291" s="16"/>
      <c r="U291" s="86"/>
      <c r="V291" s="86"/>
      <c r="W291" s="86"/>
      <c r="X291" s="86"/>
      <c r="Y291" s="136"/>
      <c r="Z291" s="150"/>
    </row>
    <row r="292" spans="5:26" s="89" customFormat="1" x14ac:dyDescent="0.25">
      <c r="E292" s="123"/>
      <c r="F292" s="87"/>
      <c r="G292" s="87"/>
      <c r="H292" s="87"/>
      <c r="I292" s="87"/>
      <c r="J292" s="87"/>
      <c r="K292" s="87"/>
      <c r="L292" s="87"/>
      <c r="M292" s="136"/>
      <c r="N292" s="87"/>
      <c r="O292" s="87"/>
      <c r="P292" s="87"/>
      <c r="Q292" s="87"/>
      <c r="R292" s="87"/>
      <c r="S292" s="87"/>
      <c r="T292" s="16"/>
      <c r="U292" s="86"/>
      <c r="V292" s="86"/>
      <c r="W292" s="86"/>
      <c r="X292" s="86"/>
      <c r="Y292" s="136"/>
      <c r="Z292" s="150"/>
    </row>
    <row r="293" spans="5:26" s="89" customFormat="1" x14ac:dyDescent="0.25">
      <c r="E293" s="123"/>
      <c r="F293" s="87"/>
      <c r="G293" s="87"/>
      <c r="H293" s="87"/>
      <c r="I293" s="87"/>
      <c r="J293" s="87"/>
      <c r="K293" s="87"/>
      <c r="L293" s="87"/>
      <c r="M293" s="136"/>
      <c r="N293" s="87"/>
      <c r="O293" s="87"/>
      <c r="P293" s="87"/>
      <c r="Q293" s="87"/>
      <c r="R293" s="87"/>
      <c r="S293" s="87"/>
      <c r="T293" s="16"/>
      <c r="U293" s="86"/>
      <c r="V293" s="86"/>
      <c r="W293" s="86"/>
      <c r="X293" s="86"/>
      <c r="Y293" s="136"/>
      <c r="Z293" s="150"/>
    </row>
    <row r="294" spans="5:26" s="89" customFormat="1" x14ac:dyDescent="0.25">
      <c r="E294" s="123"/>
      <c r="F294" s="87"/>
      <c r="G294" s="87"/>
      <c r="H294" s="87"/>
      <c r="I294" s="87"/>
      <c r="J294" s="87"/>
      <c r="K294" s="87"/>
      <c r="L294" s="87"/>
      <c r="M294" s="136"/>
      <c r="N294" s="87"/>
      <c r="O294" s="87"/>
      <c r="P294" s="87"/>
      <c r="Q294" s="87"/>
      <c r="R294" s="87"/>
      <c r="S294" s="87"/>
      <c r="T294" s="16"/>
      <c r="U294" s="86"/>
      <c r="V294" s="86"/>
      <c r="W294" s="86"/>
      <c r="X294" s="86"/>
      <c r="Y294" s="136"/>
      <c r="Z294" s="150"/>
    </row>
    <row r="295" spans="5:26" s="89" customFormat="1" x14ac:dyDescent="0.25">
      <c r="E295" s="123"/>
      <c r="F295" s="87"/>
      <c r="G295" s="87"/>
      <c r="H295" s="87"/>
      <c r="I295" s="87"/>
      <c r="J295" s="87"/>
      <c r="K295" s="87"/>
      <c r="L295" s="87"/>
      <c r="M295" s="136"/>
      <c r="N295" s="87"/>
      <c r="O295" s="87"/>
      <c r="P295" s="87"/>
      <c r="Q295" s="87"/>
      <c r="R295" s="87"/>
      <c r="S295" s="87"/>
      <c r="T295" s="16"/>
      <c r="U295" s="86"/>
      <c r="V295" s="86"/>
      <c r="W295" s="86"/>
      <c r="X295" s="86"/>
      <c r="Y295" s="136"/>
      <c r="Z295" s="150"/>
    </row>
    <row r="296" spans="5:26" s="89" customFormat="1" x14ac:dyDescent="0.25">
      <c r="E296" s="123"/>
      <c r="F296" s="87"/>
      <c r="G296" s="87"/>
      <c r="H296" s="87"/>
      <c r="I296" s="87"/>
      <c r="J296" s="87"/>
      <c r="K296" s="87"/>
      <c r="L296" s="87"/>
      <c r="M296" s="136"/>
      <c r="N296" s="87"/>
      <c r="O296" s="87"/>
      <c r="P296" s="87"/>
      <c r="Q296" s="87"/>
      <c r="R296" s="87"/>
      <c r="S296" s="87"/>
      <c r="T296" s="16"/>
      <c r="U296" s="86"/>
      <c r="V296" s="86"/>
      <c r="W296" s="86"/>
      <c r="X296" s="86"/>
      <c r="Y296" s="136"/>
      <c r="Z296" s="150"/>
    </row>
    <row r="297" spans="5:26" s="89" customFormat="1" x14ac:dyDescent="0.25">
      <c r="E297" s="123"/>
      <c r="F297" s="87"/>
      <c r="G297" s="87"/>
      <c r="H297" s="87"/>
      <c r="I297" s="87"/>
      <c r="J297" s="87"/>
      <c r="K297" s="87"/>
      <c r="L297" s="87"/>
      <c r="M297" s="136"/>
      <c r="N297" s="87"/>
      <c r="O297" s="87"/>
      <c r="P297" s="87"/>
      <c r="Q297" s="87"/>
      <c r="R297" s="87"/>
      <c r="S297" s="87"/>
      <c r="T297" s="16"/>
      <c r="U297" s="86"/>
      <c r="V297" s="86"/>
      <c r="W297" s="86"/>
      <c r="X297" s="86"/>
      <c r="Y297" s="136"/>
      <c r="Z297" s="150"/>
    </row>
    <row r="298" spans="5:26" s="89" customFormat="1" x14ac:dyDescent="0.25">
      <c r="E298" s="123"/>
      <c r="F298" s="87"/>
      <c r="G298" s="87"/>
      <c r="H298" s="87"/>
      <c r="I298" s="87"/>
      <c r="J298" s="87"/>
      <c r="K298" s="87"/>
      <c r="L298" s="87"/>
      <c r="M298" s="136"/>
      <c r="N298" s="87"/>
      <c r="O298" s="87"/>
      <c r="P298" s="87"/>
      <c r="Q298" s="87"/>
      <c r="R298" s="87"/>
      <c r="S298" s="87"/>
      <c r="T298" s="16"/>
      <c r="U298" s="86"/>
      <c r="V298" s="86"/>
      <c r="W298" s="86"/>
      <c r="X298" s="86"/>
      <c r="Y298" s="136"/>
      <c r="Z298" s="150"/>
    </row>
    <row r="299" spans="5:26" s="89" customFormat="1" x14ac:dyDescent="0.25">
      <c r="E299" s="123"/>
      <c r="F299" s="87"/>
      <c r="G299" s="87"/>
      <c r="H299" s="87"/>
      <c r="I299" s="87"/>
      <c r="J299" s="87"/>
      <c r="K299" s="87"/>
      <c r="L299" s="87"/>
      <c r="M299" s="136"/>
      <c r="N299" s="87"/>
      <c r="O299" s="87"/>
      <c r="P299" s="87"/>
      <c r="Q299" s="87"/>
      <c r="R299" s="87"/>
      <c r="S299" s="87"/>
      <c r="T299" s="16"/>
      <c r="U299" s="86"/>
      <c r="V299" s="86"/>
      <c r="W299" s="86"/>
      <c r="X299" s="86"/>
      <c r="Y299" s="136"/>
      <c r="Z299" s="150"/>
    </row>
    <row r="300" spans="5:26" s="89" customFormat="1" x14ac:dyDescent="0.25">
      <c r="E300" s="123"/>
      <c r="F300" s="87"/>
      <c r="G300" s="87"/>
      <c r="H300" s="87"/>
      <c r="I300" s="87"/>
      <c r="J300" s="87"/>
      <c r="K300" s="87"/>
      <c r="L300" s="87"/>
      <c r="M300" s="136"/>
      <c r="N300" s="87"/>
      <c r="O300" s="87"/>
      <c r="P300" s="87"/>
      <c r="Q300" s="87"/>
      <c r="R300" s="87"/>
      <c r="S300" s="87"/>
      <c r="T300" s="16"/>
      <c r="U300" s="86"/>
      <c r="V300" s="86"/>
      <c r="W300" s="86"/>
      <c r="X300" s="86"/>
      <c r="Y300" s="136"/>
      <c r="Z300" s="150"/>
    </row>
    <row r="301" spans="5:26" s="89" customFormat="1" x14ac:dyDescent="0.25">
      <c r="E301" s="123"/>
      <c r="F301" s="87"/>
      <c r="G301" s="87"/>
      <c r="H301" s="87"/>
      <c r="I301" s="87"/>
      <c r="J301" s="87"/>
      <c r="K301" s="87"/>
      <c r="L301" s="87"/>
      <c r="M301" s="136"/>
      <c r="N301" s="87"/>
      <c r="O301" s="87"/>
      <c r="P301" s="87"/>
      <c r="Q301" s="87"/>
      <c r="R301" s="87"/>
      <c r="S301" s="87"/>
      <c r="T301" s="16"/>
      <c r="U301" s="86"/>
      <c r="V301" s="86"/>
      <c r="W301" s="86"/>
      <c r="X301" s="86"/>
      <c r="Y301" s="136"/>
      <c r="Z301" s="150"/>
    </row>
  </sheetData>
  <mergeCells count="47">
    <mergeCell ref="V152:W152"/>
    <mergeCell ref="J143:L143"/>
    <mergeCell ref="J144:L144"/>
    <mergeCell ref="J145:L145"/>
    <mergeCell ref="V146:W146"/>
    <mergeCell ref="V147:W147"/>
    <mergeCell ref="V153:W153"/>
    <mergeCell ref="J141:L141"/>
    <mergeCell ref="U78:W78"/>
    <mergeCell ref="U79:W79"/>
    <mergeCell ref="J133:L133"/>
    <mergeCell ref="J134:L134"/>
    <mergeCell ref="J135:L135"/>
    <mergeCell ref="J136:L136"/>
    <mergeCell ref="J137:L137"/>
    <mergeCell ref="J138:L138"/>
    <mergeCell ref="J139:L139"/>
    <mergeCell ref="J140:L140"/>
    <mergeCell ref="V148:W148"/>
    <mergeCell ref="V149:W149"/>
    <mergeCell ref="V150:W150"/>
    <mergeCell ref="V151:W151"/>
    <mergeCell ref="U77:W77"/>
    <mergeCell ref="U66:W66"/>
    <mergeCell ref="U67:W67"/>
    <mergeCell ref="U68:W68"/>
    <mergeCell ref="U69:W69"/>
    <mergeCell ref="U70:W70"/>
    <mergeCell ref="U71:W71"/>
    <mergeCell ref="U72:W72"/>
    <mergeCell ref="U73:W73"/>
    <mergeCell ref="U74:W74"/>
    <mergeCell ref="U75:W75"/>
    <mergeCell ref="U76:W76"/>
    <mergeCell ref="U65:W65"/>
    <mergeCell ref="H1:L1"/>
    <mergeCell ref="J57:L57"/>
    <mergeCell ref="J58:L58"/>
    <mergeCell ref="J59:L59"/>
    <mergeCell ref="U60:W60"/>
    <mergeCell ref="U61:W61"/>
    <mergeCell ref="U62:W62"/>
    <mergeCell ref="U63:W63"/>
    <mergeCell ref="U64:W64"/>
    <mergeCell ref="F2:M2"/>
    <mergeCell ref="N2:T2"/>
    <mergeCell ref="U2:Y2"/>
  </mergeCells>
  <pageMargins left="0.7" right="0.7" top="0.75" bottom="0.75" header="0.3" footer="0.3"/>
  <pageSetup paperSize="8" scale="65" fitToHeight="0" orientation="landscape"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J35" sqref="J35"/>
    </sheetView>
  </sheetViews>
  <sheetFormatPr baseColWidth="10" defaultRowHeight="15" x14ac:dyDescent="0.25"/>
  <sheetData>
    <row r="1" spans="1:1" x14ac:dyDescent="0.25">
      <c r="A1" s="8" t="s">
        <v>1048</v>
      </c>
    </row>
    <row r="2" spans="1:1" x14ac:dyDescent="0.25">
      <c r="A2" s="8"/>
    </row>
    <row r="3" spans="1:1" x14ac:dyDescent="0.25">
      <c r="A3" s="215" t="s">
        <v>1049</v>
      </c>
    </row>
    <row r="4" spans="1:1" x14ac:dyDescent="0.25">
      <c r="A4" s="215" t="s">
        <v>1050</v>
      </c>
    </row>
    <row r="5" spans="1:1" x14ac:dyDescent="0.25">
      <c r="A5" s="215" t="s">
        <v>1051</v>
      </c>
    </row>
    <row r="6" spans="1:1" x14ac:dyDescent="0.25">
      <c r="A6" s="215" t="s">
        <v>1052</v>
      </c>
    </row>
    <row r="7" spans="1:1" x14ac:dyDescent="0.25">
      <c r="A7" s="215" t="s">
        <v>1053</v>
      </c>
    </row>
    <row r="8" spans="1:1" x14ac:dyDescent="0.25">
      <c r="A8" s="215" t="s">
        <v>1054</v>
      </c>
    </row>
    <row r="9" spans="1:1" x14ac:dyDescent="0.25">
      <c r="A9" s="215" t="s">
        <v>1055</v>
      </c>
    </row>
    <row r="10" spans="1:1" x14ac:dyDescent="0.25">
      <c r="A10" s="215" t="s">
        <v>1056</v>
      </c>
    </row>
    <row r="11" spans="1:1" x14ac:dyDescent="0.25">
      <c r="A11" s="215" t="s">
        <v>1057</v>
      </c>
    </row>
    <row r="12" spans="1:1" x14ac:dyDescent="0.25">
      <c r="A12" s="215" t="s">
        <v>1058</v>
      </c>
    </row>
    <row r="13" spans="1:1" x14ac:dyDescent="0.25">
      <c r="A13" s="215" t="s">
        <v>1059</v>
      </c>
    </row>
    <row r="14" spans="1:1" x14ac:dyDescent="0.25">
      <c r="A14" s="215" t="s">
        <v>1060</v>
      </c>
    </row>
    <row r="15" spans="1:1" x14ac:dyDescent="0.25">
      <c r="A15" s="215" t="s">
        <v>1061</v>
      </c>
    </row>
    <row r="16" spans="1:1" x14ac:dyDescent="0.25">
      <c r="A16" s="215" t="s">
        <v>1062</v>
      </c>
    </row>
    <row r="17" spans="1:1" x14ac:dyDescent="0.25">
      <c r="A17" s="215" t="s">
        <v>1063</v>
      </c>
    </row>
    <row r="18" spans="1:1" x14ac:dyDescent="0.25">
      <c r="A18" s="215" t="s">
        <v>1064</v>
      </c>
    </row>
    <row r="19" spans="1:1" x14ac:dyDescent="0.25">
      <c r="A19" s="215" t="s">
        <v>1065</v>
      </c>
    </row>
    <row r="20" spans="1:1" x14ac:dyDescent="0.25">
      <c r="A20" s="215" t="s">
        <v>1066</v>
      </c>
    </row>
    <row r="21" spans="1:1" x14ac:dyDescent="0.25">
      <c r="A21" s="215" t="s">
        <v>1067</v>
      </c>
    </row>
    <row r="22" spans="1:1" x14ac:dyDescent="0.25">
      <c r="A22" s="215" t="s">
        <v>1068</v>
      </c>
    </row>
    <row r="23" spans="1:1" x14ac:dyDescent="0.25">
      <c r="A23" s="215" t="s">
        <v>1069</v>
      </c>
    </row>
    <row r="24" spans="1:1" x14ac:dyDescent="0.25">
      <c r="A24" s="215" t="s">
        <v>1070</v>
      </c>
    </row>
    <row r="25" spans="1:1" x14ac:dyDescent="0.25">
      <c r="A25" s="215" t="s">
        <v>1071</v>
      </c>
    </row>
    <row r="26" spans="1:1" x14ac:dyDescent="0.25">
      <c r="A26" s="215" t="s">
        <v>1072</v>
      </c>
    </row>
    <row r="27" spans="1:1" x14ac:dyDescent="0.25">
      <c r="A27" s="215" t="s">
        <v>1073</v>
      </c>
    </row>
    <row r="28" spans="1:1" x14ac:dyDescent="0.25">
      <c r="A28" s="215" t="s">
        <v>1074</v>
      </c>
    </row>
    <row r="29" spans="1:1" x14ac:dyDescent="0.25">
      <c r="A29" s="215" t="s">
        <v>1047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SI Title Page</vt:lpstr>
      <vt:lpstr>Figure S1 Literature review</vt:lpstr>
      <vt:lpstr>Figure S2 PECs</vt:lpstr>
      <vt:lpstr>Figure S3 Boxplots of QAAC conc</vt:lpstr>
      <vt:lpstr>Table S1 List of synonymes</vt:lpstr>
      <vt:lpstr>Table S2 solid matrices</vt:lpstr>
      <vt:lpstr>Table S3 aqueous matrices</vt:lpstr>
      <vt:lpstr>References Tables S3 S3</vt:lpstr>
      <vt:lpstr>'Figure S3 Boxplots of QAAC conc'!Druckbereich</vt:lpstr>
      <vt:lpstr>'Table S3 aqueous matrices'!Druckbereich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2017-10-12T12:17:47Z</dcterms:modified>
</cp:coreProperties>
</file>