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imlimtha/Desktop/A Guide to ex vivo BioD protocol/Manuscript/Ver 6/"/>
    </mc:Choice>
  </mc:AlternateContent>
  <xr:revisionPtr revIDLastSave="0" documentId="13_ncr:1_{A857CA3A-53B6-E24D-B1F6-003E7280A72B}" xr6:coauthVersionLast="47" xr6:coauthVersionMax="47" xr10:uidLastSave="{00000000-0000-0000-0000-000000000000}"/>
  <bookViews>
    <workbookView xWindow="-38240" yWindow="-320" windowWidth="33900" windowHeight="20460" activeTab="1" xr2:uid="{00000000-000D-0000-FFFF-FFFF00000000}"/>
  </bookViews>
  <sheets>
    <sheet name="Radionuclides" sheetId="10" r:id="rId1"/>
    <sheet name="Biodistribution" sheetId="11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66" i="11" l="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52" i="11"/>
  <c r="R51" i="11"/>
  <c r="G27" i="11"/>
  <c r="G17" i="11"/>
  <c r="G18" i="11"/>
  <c r="G19" i="11"/>
  <c r="G20" i="11"/>
  <c r="G21" i="11"/>
  <c r="G22" i="11"/>
  <c r="G23" i="11"/>
  <c r="G24" i="11"/>
  <c r="G25" i="11"/>
  <c r="G26" i="11"/>
  <c r="F142" i="11"/>
  <c r="F141" i="11"/>
  <c r="AE66" i="11"/>
  <c r="AD66" i="11"/>
  <c r="AC66" i="11"/>
  <c r="AB66" i="11"/>
  <c r="AA66" i="11"/>
  <c r="AE65" i="11"/>
  <c r="AD65" i="11"/>
  <c r="AC65" i="11"/>
  <c r="AB65" i="11"/>
  <c r="AA65" i="11"/>
  <c r="AE64" i="11"/>
  <c r="AD64" i="11"/>
  <c r="AC64" i="11"/>
  <c r="AB64" i="11"/>
  <c r="AA64" i="11"/>
  <c r="AE63" i="11"/>
  <c r="AD63" i="11"/>
  <c r="AC63" i="11"/>
  <c r="AB63" i="11"/>
  <c r="AA63" i="11"/>
  <c r="AE62" i="11"/>
  <c r="AD62" i="11"/>
  <c r="AC62" i="11"/>
  <c r="AB62" i="11"/>
  <c r="AA62" i="11"/>
  <c r="AE61" i="11"/>
  <c r="AD61" i="11"/>
  <c r="AC61" i="11"/>
  <c r="AB61" i="11"/>
  <c r="AA61" i="11"/>
  <c r="AE60" i="11"/>
  <c r="AD60" i="11"/>
  <c r="AC60" i="11"/>
  <c r="AB60" i="11"/>
  <c r="AA60" i="11"/>
  <c r="AE59" i="11"/>
  <c r="AD59" i="11"/>
  <c r="AC59" i="11"/>
  <c r="AB59" i="11"/>
  <c r="AA59" i="11"/>
  <c r="AE58" i="11"/>
  <c r="AD58" i="11"/>
  <c r="AC58" i="11"/>
  <c r="AB58" i="11"/>
  <c r="AA58" i="11"/>
  <c r="AE57" i="11"/>
  <c r="AD57" i="11"/>
  <c r="AC57" i="11"/>
  <c r="AB57" i="11"/>
  <c r="AA57" i="11"/>
  <c r="AE56" i="11"/>
  <c r="AD56" i="11"/>
  <c r="AC56" i="11"/>
  <c r="AB56" i="11"/>
  <c r="AA56" i="11"/>
  <c r="AE55" i="11"/>
  <c r="AX55" i="11" s="1"/>
  <c r="AD55" i="11"/>
  <c r="AC55" i="11"/>
  <c r="AB55" i="11"/>
  <c r="AA55" i="11"/>
  <c r="AE54" i="11"/>
  <c r="AX54" i="11" s="1"/>
  <c r="AD54" i="11"/>
  <c r="AC54" i="11"/>
  <c r="AB54" i="11"/>
  <c r="AA54" i="11"/>
  <c r="AE53" i="11"/>
  <c r="AD53" i="11"/>
  <c r="AC53" i="11"/>
  <c r="AB53" i="11"/>
  <c r="AA53" i="11"/>
  <c r="AE52" i="11"/>
  <c r="AX66" i="11" s="1"/>
  <c r="AD52" i="11"/>
  <c r="AW53" i="11" s="1"/>
  <c r="AC52" i="11"/>
  <c r="AV56" i="11" s="1"/>
  <c r="AB52" i="11"/>
  <c r="AU59" i="11" s="1"/>
  <c r="AA52" i="11"/>
  <c r="AT62" i="11" s="1"/>
  <c r="AE51" i="11"/>
  <c r="AD51" i="11"/>
  <c r="AC51" i="11"/>
  <c r="AB51" i="11"/>
  <c r="AA51" i="11"/>
  <c r="AE28" i="11"/>
  <c r="AD28" i="11"/>
  <c r="AC28" i="11"/>
  <c r="AB28" i="11"/>
  <c r="AA28" i="11"/>
  <c r="AE27" i="11"/>
  <c r="AD27" i="11"/>
  <c r="AC27" i="11"/>
  <c r="AB27" i="11"/>
  <c r="AA27" i="11"/>
  <c r="AE26" i="11"/>
  <c r="AD26" i="11"/>
  <c r="AC26" i="11"/>
  <c r="AB26" i="11"/>
  <c r="AA26" i="11"/>
  <c r="AE25" i="11"/>
  <c r="AD25" i="11"/>
  <c r="AC25" i="11"/>
  <c r="AB25" i="11"/>
  <c r="AA25" i="11"/>
  <c r="AE24" i="11"/>
  <c r="AD24" i="11"/>
  <c r="AC24" i="11"/>
  <c r="AB24" i="11"/>
  <c r="AA24" i="11"/>
  <c r="AE23" i="11"/>
  <c r="AD23" i="11"/>
  <c r="AC23" i="11"/>
  <c r="AB23" i="11"/>
  <c r="AA23" i="11"/>
  <c r="AE22" i="11"/>
  <c r="AD22" i="11"/>
  <c r="AC22" i="11"/>
  <c r="AB22" i="11"/>
  <c r="AA22" i="11"/>
  <c r="AE21" i="11"/>
  <c r="AD21" i="11"/>
  <c r="AC21" i="11"/>
  <c r="AB21" i="11"/>
  <c r="AA21" i="11"/>
  <c r="AE20" i="11"/>
  <c r="AD20" i="11"/>
  <c r="AC20" i="11"/>
  <c r="AB20" i="11"/>
  <c r="AA20" i="11"/>
  <c r="AE19" i="11"/>
  <c r="AD19" i="11"/>
  <c r="AC19" i="11"/>
  <c r="AB19" i="11"/>
  <c r="AA19" i="11"/>
  <c r="AE18" i="11"/>
  <c r="AD18" i="11"/>
  <c r="AC18" i="11"/>
  <c r="AB18" i="11"/>
  <c r="AA18" i="11"/>
  <c r="AE17" i="11"/>
  <c r="AD17" i="11"/>
  <c r="AC17" i="11"/>
  <c r="AB17" i="11"/>
  <c r="AA17" i="11"/>
  <c r="AE16" i="11"/>
  <c r="AD16" i="11"/>
  <c r="AC16" i="11"/>
  <c r="AB16" i="11"/>
  <c r="AA16" i="11"/>
  <c r="AE15" i="11"/>
  <c r="AD15" i="11"/>
  <c r="AC15" i="11"/>
  <c r="AB15" i="11"/>
  <c r="AA15" i="11"/>
  <c r="AE14" i="11"/>
  <c r="AX28" i="11" s="1"/>
  <c r="AD14" i="11"/>
  <c r="AW15" i="11" s="1"/>
  <c r="AC14" i="11"/>
  <c r="AV18" i="11" s="1"/>
  <c r="AB14" i="11"/>
  <c r="AU21" i="11" s="1"/>
  <c r="AA14" i="11"/>
  <c r="AT24" i="11" s="1"/>
  <c r="AE13" i="11"/>
  <c r="AD13" i="11"/>
  <c r="AC13" i="11"/>
  <c r="AB13" i="11"/>
  <c r="AA13" i="11"/>
  <c r="F86" i="11"/>
  <c r="F91" i="11"/>
  <c r="F94" i="11"/>
  <c r="F97" i="11"/>
  <c r="F98" i="11"/>
  <c r="F102" i="11"/>
  <c r="F106" i="11"/>
  <c r="F107" i="11"/>
  <c r="F108" i="11"/>
  <c r="F115" i="11"/>
  <c r="F116" i="11"/>
  <c r="F117" i="11"/>
  <c r="F118" i="11"/>
  <c r="F123" i="11"/>
  <c r="F124" i="11"/>
  <c r="F125" i="11"/>
  <c r="F126" i="11"/>
  <c r="F130" i="11"/>
  <c r="F131" i="11"/>
  <c r="F132" i="11"/>
  <c r="F134" i="11"/>
  <c r="F136" i="11"/>
  <c r="F137" i="11"/>
  <c r="F138" i="11"/>
  <c r="F139" i="11"/>
  <c r="F140" i="11"/>
  <c r="F135" i="11"/>
  <c r="F127" i="11"/>
  <c r="F122" i="11"/>
  <c r="F121" i="11"/>
  <c r="F120" i="11"/>
  <c r="F119" i="11"/>
  <c r="F111" i="11"/>
  <c r="F110" i="11"/>
  <c r="F105" i="11"/>
  <c r="F104" i="11"/>
  <c r="F103" i="11"/>
  <c r="F95" i="11"/>
  <c r="F88" i="11"/>
  <c r="F87" i="11"/>
  <c r="F79" i="11"/>
  <c r="F318" i="11"/>
  <c r="F317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  <c r="F266" i="11"/>
  <c r="F265" i="11"/>
  <c r="F264" i="11"/>
  <c r="F263" i="11"/>
  <c r="F262" i="11"/>
  <c r="F261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48" i="11"/>
  <c r="F247" i="11"/>
  <c r="F246" i="11"/>
  <c r="F245" i="11"/>
  <c r="F244" i="11"/>
  <c r="F243" i="11"/>
  <c r="F242" i="11"/>
  <c r="F241" i="11"/>
  <c r="F240" i="11"/>
  <c r="F239" i="11"/>
  <c r="F238" i="11"/>
  <c r="F237" i="11"/>
  <c r="F236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3" i="11"/>
  <c r="F222" i="11"/>
  <c r="F221" i="11"/>
  <c r="F220" i="11"/>
  <c r="F219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33" i="11"/>
  <c r="F129" i="11"/>
  <c r="F128" i="11"/>
  <c r="F114" i="11"/>
  <c r="F113" i="11"/>
  <c r="F112" i="11"/>
  <c r="F109" i="11"/>
  <c r="F101" i="11"/>
  <c r="F100" i="11"/>
  <c r="F99" i="11"/>
  <c r="F96" i="11"/>
  <c r="B304" i="11"/>
  <c r="B305" i="11" s="1"/>
  <c r="B306" i="11" s="1"/>
  <c r="B307" i="11" s="1"/>
  <c r="B308" i="11" s="1"/>
  <c r="B309" i="11" s="1"/>
  <c r="B310" i="11" s="1"/>
  <c r="B311" i="11" s="1"/>
  <c r="B312" i="11" s="1"/>
  <c r="B313" i="11" s="1"/>
  <c r="B314" i="11" s="1"/>
  <c r="B315" i="11" s="1"/>
  <c r="B316" i="11" s="1"/>
  <c r="B317" i="11" s="1"/>
  <c r="B318" i="11" s="1"/>
  <c r="B288" i="11"/>
  <c r="B289" i="11" s="1"/>
  <c r="B290" i="11" s="1"/>
  <c r="B291" i="11" s="1"/>
  <c r="B292" i="11" s="1"/>
  <c r="B293" i="11" s="1"/>
  <c r="B294" i="11" s="1"/>
  <c r="B295" i="11" s="1"/>
  <c r="B296" i="11" s="1"/>
  <c r="B297" i="11" s="1"/>
  <c r="B298" i="11" s="1"/>
  <c r="B299" i="11" s="1"/>
  <c r="B300" i="11" s="1"/>
  <c r="B301" i="11" s="1"/>
  <c r="B302" i="11" s="1"/>
  <c r="B272" i="11"/>
  <c r="B273" i="11" s="1"/>
  <c r="B274" i="11" s="1"/>
  <c r="B275" i="11" s="1"/>
  <c r="B276" i="11" s="1"/>
  <c r="B277" i="11" s="1"/>
  <c r="B278" i="11" s="1"/>
  <c r="B279" i="11" s="1"/>
  <c r="B280" i="11" s="1"/>
  <c r="B281" i="11" s="1"/>
  <c r="B282" i="11" s="1"/>
  <c r="B283" i="11" s="1"/>
  <c r="B284" i="11" s="1"/>
  <c r="B285" i="11" s="1"/>
  <c r="B286" i="11" s="1"/>
  <c r="B256" i="11"/>
  <c r="B257" i="11" s="1"/>
  <c r="B258" i="11" s="1"/>
  <c r="B259" i="11" s="1"/>
  <c r="B260" i="11" s="1"/>
  <c r="B261" i="11" s="1"/>
  <c r="B262" i="11" s="1"/>
  <c r="B263" i="11" s="1"/>
  <c r="B264" i="11" s="1"/>
  <c r="B265" i="11" s="1"/>
  <c r="B266" i="11" s="1"/>
  <c r="B267" i="11" s="1"/>
  <c r="B268" i="11" s="1"/>
  <c r="B269" i="11" s="1"/>
  <c r="B270" i="11" s="1"/>
  <c r="B240" i="11"/>
  <c r="B241" i="11" s="1"/>
  <c r="B242" i="11" s="1"/>
  <c r="B243" i="11" s="1"/>
  <c r="B244" i="11" s="1"/>
  <c r="B245" i="11" s="1"/>
  <c r="B246" i="11" s="1"/>
  <c r="B247" i="11" s="1"/>
  <c r="B248" i="11" s="1"/>
  <c r="B249" i="11" s="1"/>
  <c r="B250" i="11" s="1"/>
  <c r="B251" i="11" s="1"/>
  <c r="B252" i="11" s="1"/>
  <c r="B253" i="11" s="1"/>
  <c r="B254" i="11" s="1"/>
  <c r="B224" i="11"/>
  <c r="B225" i="11" s="1"/>
  <c r="B226" i="11" s="1"/>
  <c r="B227" i="11" s="1"/>
  <c r="B228" i="11" s="1"/>
  <c r="B229" i="11" s="1"/>
  <c r="B230" i="11" s="1"/>
  <c r="B231" i="11" s="1"/>
  <c r="B232" i="11" s="1"/>
  <c r="B233" i="11" s="1"/>
  <c r="B234" i="11" s="1"/>
  <c r="B235" i="11" s="1"/>
  <c r="B236" i="11" s="1"/>
  <c r="B237" i="11" s="1"/>
  <c r="B238" i="11" s="1"/>
  <c r="B208" i="11"/>
  <c r="B209" i="11" s="1"/>
  <c r="B210" i="11" s="1"/>
  <c r="B211" i="11" s="1"/>
  <c r="B212" i="11" s="1"/>
  <c r="B213" i="11" s="1"/>
  <c r="B214" i="11" s="1"/>
  <c r="B215" i="11" s="1"/>
  <c r="B216" i="11" s="1"/>
  <c r="B217" i="11" s="1"/>
  <c r="B218" i="11" s="1"/>
  <c r="B219" i="11" s="1"/>
  <c r="B220" i="11" s="1"/>
  <c r="B221" i="11" s="1"/>
  <c r="B222" i="11" s="1"/>
  <c r="B192" i="11"/>
  <c r="B193" i="11" s="1"/>
  <c r="B194" i="11" s="1"/>
  <c r="B195" i="11" s="1"/>
  <c r="B196" i="11" s="1"/>
  <c r="B197" i="11" s="1"/>
  <c r="B198" i="11" s="1"/>
  <c r="B199" i="11" s="1"/>
  <c r="B200" i="11" s="1"/>
  <c r="B201" i="11" s="1"/>
  <c r="B202" i="11" s="1"/>
  <c r="B203" i="11" s="1"/>
  <c r="B204" i="11" s="1"/>
  <c r="B205" i="11" s="1"/>
  <c r="B206" i="11" s="1"/>
  <c r="B176" i="11"/>
  <c r="B177" i="11" s="1"/>
  <c r="B178" i="11" s="1"/>
  <c r="B179" i="11" s="1"/>
  <c r="B180" i="11" s="1"/>
  <c r="B181" i="11" s="1"/>
  <c r="B182" i="11" s="1"/>
  <c r="B183" i="11" s="1"/>
  <c r="B184" i="11" s="1"/>
  <c r="B185" i="11" s="1"/>
  <c r="B186" i="11" s="1"/>
  <c r="B187" i="11" s="1"/>
  <c r="B188" i="11" s="1"/>
  <c r="B189" i="11" s="1"/>
  <c r="B190" i="11" s="1"/>
  <c r="B160" i="11"/>
  <c r="B161" i="11" s="1"/>
  <c r="B162" i="11" s="1"/>
  <c r="B163" i="11" s="1"/>
  <c r="B164" i="11" s="1"/>
  <c r="B165" i="11" s="1"/>
  <c r="B166" i="11" s="1"/>
  <c r="B167" i="11" s="1"/>
  <c r="B168" i="11" s="1"/>
  <c r="B169" i="11" s="1"/>
  <c r="B170" i="11" s="1"/>
  <c r="B171" i="11" s="1"/>
  <c r="B172" i="11" s="1"/>
  <c r="B173" i="11" s="1"/>
  <c r="B174" i="11" s="1"/>
  <c r="B144" i="11"/>
  <c r="B145" i="11" s="1"/>
  <c r="B146" i="11" s="1"/>
  <c r="B147" i="11" s="1"/>
  <c r="B148" i="11" s="1"/>
  <c r="B149" i="11" s="1"/>
  <c r="B150" i="11" s="1"/>
  <c r="B151" i="11" s="1"/>
  <c r="B152" i="11" s="1"/>
  <c r="B153" i="11" s="1"/>
  <c r="B154" i="11" s="1"/>
  <c r="B155" i="11" s="1"/>
  <c r="B156" i="11" s="1"/>
  <c r="B157" i="11" s="1"/>
  <c r="B158" i="11" s="1"/>
  <c r="B128" i="11"/>
  <c r="B129" i="11" s="1"/>
  <c r="B130" i="11" s="1"/>
  <c r="B131" i="11" s="1"/>
  <c r="B132" i="11" s="1"/>
  <c r="B133" i="11" s="1"/>
  <c r="B134" i="11" s="1"/>
  <c r="B135" i="11" s="1"/>
  <c r="B136" i="11" s="1"/>
  <c r="B137" i="11" s="1"/>
  <c r="B138" i="11" s="1"/>
  <c r="B139" i="11" s="1"/>
  <c r="B140" i="11" s="1"/>
  <c r="B141" i="11" s="1"/>
  <c r="B142" i="11" s="1"/>
  <c r="B112" i="11"/>
  <c r="B113" i="11" s="1"/>
  <c r="B114" i="11" s="1"/>
  <c r="B115" i="11" s="1"/>
  <c r="B116" i="11" s="1"/>
  <c r="B117" i="11" s="1"/>
  <c r="B118" i="11" s="1"/>
  <c r="B119" i="11" s="1"/>
  <c r="B120" i="11" s="1"/>
  <c r="B121" i="11" s="1"/>
  <c r="B122" i="11" s="1"/>
  <c r="B123" i="11" s="1"/>
  <c r="B124" i="11" s="1"/>
  <c r="B125" i="11" s="1"/>
  <c r="B126" i="11" s="1"/>
  <c r="B96" i="1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F84" i="11"/>
  <c r="F82" i="11"/>
  <c r="F81" i="11"/>
  <c r="F80" i="11"/>
  <c r="F54" i="11"/>
  <c r="F53" i="11"/>
  <c r="F52" i="11"/>
  <c r="F51" i="11"/>
  <c r="D54" i="11"/>
  <c r="C54" i="11"/>
  <c r="D53" i="11"/>
  <c r="C53" i="11"/>
  <c r="D52" i="11"/>
  <c r="C52" i="11"/>
  <c r="D51" i="11"/>
  <c r="C51" i="11"/>
  <c r="F93" i="11"/>
  <c r="F92" i="11"/>
  <c r="F90" i="11"/>
  <c r="F89" i="11"/>
  <c r="F85" i="11"/>
  <c r="F83" i="11"/>
  <c r="F78" i="11"/>
  <c r="F77" i="11"/>
  <c r="F76" i="11"/>
  <c r="F75" i="11"/>
  <c r="F74" i="11"/>
  <c r="F73" i="11"/>
  <c r="F72" i="11"/>
  <c r="F71" i="11"/>
  <c r="B80" i="1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C45" i="11"/>
  <c r="C35" i="11"/>
  <c r="D14" i="11"/>
  <c r="D15" i="11" s="1"/>
  <c r="D16" i="11" s="1"/>
  <c r="D17" i="11" s="1"/>
  <c r="D18" i="11" s="1"/>
  <c r="D19" i="11" s="1"/>
  <c r="D20" i="11" s="1"/>
  <c r="D21" i="11" s="1"/>
  <c r="D22" i="11" s="1"/>
  <c r="D23" i="11" s="1"/>
  <c r="D24" i="11" s="1"/>
  <c r="D25" i="11" s="1"/>
  <c r="D26" i="11" s="1"/>
  <c r="D27" i="11" s="1"/>
  <c r="G28" i="11"/>
  <c r="C36" i="11" s="1"/>
  <c r="B14" i="1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G16" i="11"/>
  <c r="G15" i="11"/>
  <c r="G14" i="11"/>
  <c r="G13" i="11"/>
  <c r="C6" i="11"/>
  <c r="C7" i="11" s="1"/>
  <c r="M13" i="11" s="1"/>
  <c r="N13" i="11" s="1"/>
  <c r="C77" i="10"/>
  <c r="C76" i="10"/>
  <c r="C81" i="10"/>
  <c r="C63" i="10"/>
  <c r="C64" i="10"/>
  <c r="C62" i="10"/>
  <c r="C61" i="10"/>
  <c r="C56" i="10"/>
  <c r="C55" i="10"/>
  <c r="C60" i="10"/>
  <c r="C59" i="10"/>
  <c r="C58" i="10"/>
  <c r="C69" i="10"/>
  <c r="C68" i="10"/>
  <c r="C72" i="10"/>
  <c r="C73" i="10"/>
  <c r="C89" i="10"/>
  <c r="C88" i="10"/>
  <c r="C87" i="10"/>
  <c r="C85" i="10"/>
  <c r="C84" i="10"/>
  <c r="C78" i="10"/>
  <c r="C74" i="10"/>
  <c r="C54" i="10"/>
  <c r="C40" i="10"/>
  <c r="C39" i="10"/>
  <c r="C52" i="10"/>
  <c r="C50" i="10"/>
  <c r="C43" i="10"/>
  <c r="C31" i="10"/>
  <c r="C35" i="10"/>
  <c r="C34" i="10"/>
  <c r="C28" i="10"/>
  <c r="C29" i="10"/>
  <c r="C25" i="10"/>
  <c r="C23" i="10"/>
  <c r="C21" i="10"/>
  <c r="C17" i="10"/>
  <c r="C16" i="10"/>
  <c r="C15" i="10"/>
  <c r="C14" i="10"/>
  <c r="C13" i="10"/>
  <c r="C12" i="10"/>
  <c r="C6" i="10"/>
  <c r="C9" i="10"/>
  <c r="C8" i="10"/>
  <c r="C7" i="10"/>
  <c r="C5" i="10"/>
  <c r="C4" i="10"/>
  <c r="AW18" i="11" l="1"/>
  <c r="AX21" i="11"/>
  <c r="AU24" i="11"/>
  <c r="AV27" i="11"/>
  <c r="AU58" i="11"/>
  <c r="AU62" i="11"/>
  <c r="AX51" i="11"/>
  <c r="AW52" i="11"/>
  <c r="AU55" i="11"/>
  <c r="AX56" i="11"/>
  <c r="AT64" i="11"/>
  <c r="AW65" i="11"/>
  <c r="AX18" i="11"/>
  <c r="AV24" i="11"/>
  <c r="AW27" i="11"/>
  <c r="AV58" i="11"/>
  <c r="AV62" i="11"/>
  <c r="AX64" i="11"/>
  <c r="AT52" i="11"/>
  <c r="AX52" i="11"/>
  <c r="AV55" i="11"/>
  <c r="AV59" i="11"/>
  <c r="AT65" i="11"/>
  <c r="AX15" i="11"/>
  <c r="AV21" i="11"/>
  <c r="AW24" i="11"/>
  <c r="AT27" i="11"/>
  <c r="AX27" i="11"/>
  <c r="AX57" i="11"/>
  <c r="AT61" i="11"/>
  <c r="AX61" i="11"/>
  <c r="AW62" i="11"/>
  <c r="AX65" i="11"/>
  <c r="AU52" i="11"/>
  <c r="AX53" i="11"/>
  <c r="AW55" i="11"/>
  <c r="AW59" i="11"/>
  <c r="AU65" i="11"/>
  <c r="AW21" i="11"/>
  <c r="AX24" i="11"/>
  <c r="AU27" i="11"/>
  <c r="AT58" i="11"/>
  <c r="AX58" i="11"/>
  <c r="AU61" i="11"/>
  <c r="AX62" i="11"/>
  <c r="AV52" i="11"/>
  <c r="AT55" i="11"/>
  <c r="AW56" i="11"/>
  <c r="AX59" i="11"/>
  <c r="AV65" i="11"/>
  <c r="AT13" i="11"/>
  <c r="AX17" i="11"/>
  <c r="AW20" i="11"/>
  <c r="AV23" i="11"/>
  <c r="AU26" i="11"/>
  <c r="AT51" i="11"/>
  <c r="AW58" i="11"/>
  <c r="AV61" i="11"/>
  <c r="AU64" i="11"/>
  <c r="AU17" i="11"/>
  <c r="AT23" i="11"/>
  <c r="AU13" i="11"/>
  <c r="AT16" i="11"/>
  <c r="AX20" i="11"/>
  <c r="AW23" i="11"/>
  <c r="AV26" i="11"/>
  <c r="AU51" i="11"/>
  <c r="AT54" i="11"/>
  <c r="AW61" i="11"/>
  <c r="AV64" i="11"/>
  <c r="AX14" i="11"/>
  <c r="AV13" i="11"/>
  <c r="AU16" i="11"/>
  <c r="AT19" i="11"/>
  <c r="AX23" i="11"/>
  <c r="AW26" i="11"/>
  <c r="AV51" i="11"/>
  <c r="AU54" i="11"/>
  <c r="AT57" i="11"/>
  <c r="AW64" i="11"/>
  <c r="AV14" i="11"/>
  <c r="AW14" i="11"/>
  <c r="AV20" i="11"/>
  <c r="AW13" i="11"/>
  <c r="AV16" i="11"/>
  <c r="AU19" i="11"/>
  <c r="AT22" i="11"/>
  <c r="AX26" i="11"/>
  <c r="AW51" i="11"/>
  <c r="AV54" i="11"/>
  <c r="AU57" i="11"/>
  <c r="AT60" i="11"/>
  <c r="AT17" i="11"/>
  <c r="AU23" i="11"/>
  <c r="AX13" i="11"/>
  <c r="AW16" i="11"/>
  <c r="AV19" i="11"/>
  <c r="AU22" i="11"/>
  <c r="AT25" i="11"/>
  <c r="AW54" i="11"/>
  <c r="AV57" i="11"/>
  <c r="AU60" i="11"/>
  <c r="AT63" i="11"/>
  <c r="AV17" i="11"/>
  <c r="AX16" i="11"/>
  <c r="AW19" i="11"/>
  <c r="AV22" i="11"/>
  <c r="AU25" i="11"/>
  <c r="AT28" i="11"/>
  <c r="AW57" i="11"/>
  <c r="AV60" i="11"/>
  <c r="AU63" i="11"/>
  <c r="AT66" i="11"/>
  <c r="AU14" i="11"/>
  <c r="AW17" i="11"/>
  <c r="AT15" i="11"/>
  <c r="AX19" i="11"/>
  <c r="AW22" i="11"/>
  <c r="AV25" i="11"/>
  <c r="AU28" i="11"/>
  <c r="AT53" i="11"/>
  <c r="AW60" i="11"/>
  <c r="AV63" i="11"/>
  <c r="AU66" i="11"/>
  <c r="AT14" i="11"/>
  <c r="AT20" i="11"/>
  <c r="AU15" i="11"/>
  <c r="AT18" i="11"/>
  <c r="AX22" i="11"/>
  <c r="AW25" i="11"/>
  <c r="AV28" i="11"/>
  <c r="AU53" i="11"/>
  <c r="AT56" i="11"/>
  <c r="AX60" i="11"/>
  <c r="AW63" i="11"/>
  <c r="AV66" i="11"/>
  <c r="AT26" i="11"/>
  <c r="AV15" i="11"/>
  <c r="AU18" i="11"/>
  <c r="AT21" i="11"/>
  <c r="AX25" i="11"/>
  <c r="AW28" i="11"/>
  <c r="AV53" i="11"/>
  <c r="AU56" i="11"/>
  <c r="AT59" i="11"/>
  <c r="AX63" i="11"/>
  <c r="AW66" i="11"/>
  <c r="AU20" i="11"/>
  <c r="H80" i="11"/>
  <c r="H303" i="11"/>
  <c r="H287" i="11"/>
  <c r="H271" i="11"/>
  <c r="H255" i="11"/>
  <c r="H239" i="11"/>
  <c r="H223" i="11"/>
  <c r="H207" i="11"/>
  <c r="H191" i="11"/>
  <c r="H175" i="11"/>
  <c r="H159" i="11"/>
  <c r="H143" i="11"/>
  <c r="H127" i="11"/>
  <c r="H111" i="11"/>
  <c r="H95" i="11"/>
  <c r="H318" i="11"/>
  <c r="H302" i="11"/>
  <c r="H286" i="11"/>
  <c r="H270" i="11"/>
  <c r="H254" i="11"/>
  <c r="H238" i="11"/>
  <c r="H222" i="11"/>
  <c r="H206" i="11"/>
  <c r="H190" i="11"/>
  <c r="H174" i="11"/>
  <c r="H158" i="11"/>
  <c r="H142" i="11"/>
  <c r="H126" i="11"/>
  <c r="H110" i="11"/>
  <c r="H94" i="11"/>
  <c r="H317" i="11"/>
  <c r="H301" i="11"/>
  <c r="H285" i="11"/>
  <c r="H269" i="11"/>
  <c r="H253" i="11"/>
  <c r="H237" i="11"/>
  <c r="H221" i="11"/>
  <c r="H205" i="11"/>
  <c r="H189" i="11"/>
  <c r="H173" i="11"/>
  <c r="H157" i="11"/>
  <c r="H141" i="11"/>
  <c r="H125" i="11"/>
  <c r="H109" i="11"/>
  <c r="H93" i="11"/>
  <c r="H316" i="11"/>
  <c r="H300" i="11"/>
  <c r="H284" i="11"/>
  <c r="H268" i="11"/>
  <c r="H252" i="11"/>
  <c r="H236" i="11"/>
  <c r="H220" i="11"/>
  <c r="H204" i="11"/>
  <c r="H188" i="11"/>
  <c r="H172" i="11"/>
  <c r="H156" i="11"/>
  <c r="H140" i="11"/>
  <c r="H124" i="11"/>
  <c r="H108" i="11"/>
  <c r="H92" i="11"/>
  <c r="H315" i="11"/>
  <c r="H299" i="11"/>
  <c r="H283" i="11"/>
  <c r="H267" i="11"/>
  <c r="H251" i="11"/>
  <c r="H235" i="11"/>
  <c r="H219" i="11"/>
  <c r="H203" i="11"/>
  <c r="H187" i="11"/>
  <c r="H171" i="11"/>
  <c r="H155" i="11"/>
  <c r="H139" i="11"/>
  <c r="H123" i="11"/>
  <c r="H107" i="11"/>
  <c r="H91" i="11"/>
  <c r="H314" i="11"/>
  <c r="H298" i="11"/>
  <c r="H282" i="11"/>
  <c r="H266" i="11"/>
  <c r="H250" i="11"/>
  <c r="H234" i="11"/>
  <c r="H218" i="11"/>
  <c r="H202" i="11"/>
  <c r="H186" i="11"/>
  <c r="H170" i="11"/>
  <c r="H154" i="11"/>
  <c r="H138" i="11"/>
  <c r="H122" i="11"/>
  <c r="H106" i="11"/>
  <c r="H90" i="11"/>
  <c r="H313" i="11"/>
  <c r="H297" i="11"/>
  <c r="H281" i="11"/>
  <c r="H265" i="11"/>
  <c r="H249" i="11"/>
  <c r="H233" i="11"/>
  <c r="H217" i="11"/>
  <c r="H201" i="11"/>
  <c r="H185" i="11"/>
  <c r="H169" i="11"/>
  <c r="H153" i="11"/>
  <c r="H137" i="11"/>
  <c r="H121" i="11"/>
  <c r="H105" i="11"/>
  <c r="H89" i="11"/>
  <c r="H312" i="11"/>
  <c r="H296" i="11"/>
  <c r="H280" i="11"/>
  <c r="H264" i="11"/>
  <c r="H248" i="11"/>
  <c r="H232" i="11"/>
  <c r="H216" i="11"/>
  <c r="H200" i="11"/>
  <c r="H184" i="11"/>
  <c r="H168" i="11"/>
  <c r="H152" i="11"/>
  <c r="H136" i="11"/>
  <c r="H120" i="11"/>
  <c r="H104" i="11"/>
  <c r="H88" i="11"/>
  <c r="H311" i="11"/>
  <c r="H295" i="11"/>
  <c r="H279" i="11"/>
  <c r="H263" i="11"/>
  <c r="H247" i="11"/>
  <c r="H231" i="11"/>
  <c r="H215" i="11"/>
  <c r="H199" i="11"/>
  <c r="H183" i="11"/>
  <c r="H167" i="11"/>
  <c r="H151" i="11"/>
  <c r="H135" i="11"/>
  <c r="H119" i="11"/>
  <c r="H103" i="11"/>
  <c r="H87" i="11"/>
  <c r="H310" i="11"/>
  <c r="H294" i="11"/>
  <c r="H278" i="11"/>
  <c r="H262" i="11"/>
  <c r="H246" i="11"/>
  <c r="H230" i="11"/>
  <c r="H214" i="11"/>
  <c r="H198" i="11"/>
  <c r="H182" i="11"/>
  <c r="H166" i="11"/>
  <c r="H150" i="11"/>
  <c r="H134" i="11"/>
  <c r="H118" i="11"/>
  <c r="H102" i="11"/>
  <c r="H86" i="11"/>
  <c r="H309" i="11"/>
  <c r="H293" i="11"/>
  <c r="H277" i="11"/>
  <c r="H261" i="11"/>
  <c r="H245" i="11"/>
  <c r="H229" i="11"/>
  <c r="H213" i="11"/>
  <c r="H197" i="11"/>
  <c r="H181" i="11"/>
  <c r="H165" i="11"/>
  <c r="H149" i="11"/>
  <c r="H133" i="11"/>
  <c r="H117" i="11"/>
  <c r="H101" i="11"/>
  <c r="H85" i="11"/>
  <c r="H308" i="11"/>
  <c r="H292" i="11"/>
  <c r="H276" i="11"/>
  <c r="H260" i="11"/>
  <c r="H244" i="11"/>
  <c r="H228" i="11"/>
  <c r="H212" i="11"/>
  <c r="H196" i="11"/>
  <c r="H180" i="11"/>
  <c r="H164" i="11"/>
  <c r="H148" i="11"/>
  <c r="H132" i="11"/>
  <c r="H116" i="11"/>
  <c r="H100" i="11"/>
  <c r="H84" i="11"/>
  <c r="H307" i="11"/>
  <c r="H291" i="11"/>
  <c r="H275" i="11"/>
  <c r="H259" i="11"/>
  <c r="H243" i="11"/>
  <c r="H227" i="11"/>
  <c r="H211" i="11"/>
  <c r="H195" i="11"/>
  <c r="H179" i="11"/>
  <c r="H163" i="11"/>
  <c r="H147" i="11"/>
  <c r="H131" i="11"/>
  <c r="H115" i="11"/>
  <c r="H99" i="11"/>
  <c r="H83" i="11"/>
  <c r="H79" i="11"/>
  <c r="H306" i="11"/>
  <c r="H290" i="11"/>
  <c r="H274" i="11"/>
  <c r="H258" i="11"/>
  <c r="H242" i="11"/>
  <c r="H226" i="11"/>
  <c r="H210" i="11"/>
  <c r="H194" i="11"/>
  <c r="H178" i="11"/>
  <c r="H162" i="11"/>
  <c r="H146" i="11"/>
  <c r="H130" i="11"/>
  <c r="H114" i="11"/>
  <c r="H98" i="11"/>
  <c r="H82" i="11"/>
  <c r="H305" i="11"/>
  <c r="H289" i="11"/>
  <c r="H273" i="11"/>
  <c r="H257" i="11"/>
  <c r="H241" i="11"/>
  <c r="H225" i="11"/>
  <c r="H209" i="11"/>
  <c r="H193" i="11"/>
  <c r="H177" i="11"/>
  <c r="H161" i="11"/>
  <c r="H145" i="11"/>
  <c r="H129" i="11"/>
  <c r="H113" i="11"/>
  <c r="H97" i="11"/>
  <c r="H81" i="11"/>
  <c r="H304" i="11"/>
  <c r="H288" i="11"/>
  <c r="H272" i="11"/>
  <c r="H256" i="11"/>
  <c r="H240" i="11"/>
  <c r="H224" i="11"/>
  <c r="H208" i="11"/>
  <c r="H192" i="11"/>
  <c r="H176" i="11"/>
  <c r="H160" i="11"/>
  <c r="H144" i="11"/>
  <c r="H128" i="11"/>
  <c r="H112" i="11"/>
  <c r="H96" i="11"/>
  <c r="E54" i="11"/>
  <c r="G54" i="11" s="1"/>
  <c r="E51" i="11"/>
  <c r="G51" i="11" s="1"/>
  <c r="E53" i="11"/>
  <c r="G53" i="11" s="1"/>
  <c r="E52" i="11"/>
  <c r="G52" i="11" s="1"/>
  <c r="M26" i="11"/>
  <c r="N26" i="11" s="1"/>
  <c r="M20" i="11"/>
  <c r="N20" i="11" s="1"/>
  <c r="M21" i="11"/>
  <c r="N21" i="11" s="1"/>
  <c r="M27" i="11"/>
  <c r="N27" i="11" s="1"/>
  <c r="M14" i="11"/>
  <c r="N14" i="11" s="1"/>
  <c r="M22" i="11"/>
  <c r="N22" i="11" s="1"/>
  <c r="M28" i="11"/>
  <c r="N28" i="11" s="1"/>
  <c r="M23" i="11"/>
  <c r="N23" i="11" s="1"/>
  <c r="M16" i="11"/>
  <c r="N16" i="11" s="1"/>
  <c r="M15" i="11"/>
  <c r="N15" i="11" s="1"/>
  <c r="M24" i="11"/>
  <c r="N24" i="11" s="1"/>
  <c r="M17" i="11"/>
  <c r="N17" i="11" s="1"/>
  <c r="M25" i="11"/>
  <c r="N25" i="11" s="1"/>
  <c r="M18" i="11"/>
  <c r="N18" i="11" s="1"/>
  <c r="M19" i="11"/>
  <c r="N19" i="11" s="1"/>
  <c r="C37" i="11"/>
  <c r="G55" i="11" l="1"/>
  <c r="G56" i="11" s="1"/>
  <c r="G57" i="11" s="1"/>
  <c r="G58" i="11" s="1"/>
  <c r="I79" i="11" l="1"/>
  <c r="J79" i="11" s="1"/>
  <c r="Q13" i="11" s="1"/>
  <c r="I93" i="11"/>
  <c r="J93" i="11" s="1"/>
  <c r="Q27" i="11" s="1"/>
  <c r="I109" i="11"/>
  <c r="J109" i="11" s="1"/>
  <c r="R27" i="11" s="1"/>
  <c r="I125" i="11"/>
  <c r="J125" i="11" s="1"/>
  <c r="S27" i="11" s="1"/>
  <c r="I141" i="11"/>
  <c r="J141" i="11" s="1"/>
  <c r="T27" i="11" s="1"/>
  <c r="I157" i="11"/>
  <c r="J157" i="11" s="1"/>
  <c r="U27" i="11" s="1"/>
  <c r="I173" i="11"/>
  <c r="J173" i="11" s="1"/>
  <c r="V27" i="11" s="1"/>
  <c r="I189" i="11"/>
  <c r="J189" i="11" s="1"/>
  <c r="W27" i="11" s="1"/>
  <c r="I205" i="11"/>
  <c r="J205" i="11" s="1"/>
  <c r="X27" i="11" s="1"/>
  <c r="I221" i="11"/>
  <c r="J221" i="11" s="1"/>
  <c r="Y27" i="11" s="1"/>
  <c r="I237" i="11"/>
  <c r="J237" i="11" s="1"/>
  <c r="Z27" i="11" s="1"/>
  <c r="I253" i="11"/>
  <c r="J253" i="11" s="1"/>
  <c r="I269" i="11"/>
  <c r="J269" i="11" s="1"/>
  <c r="I285" i="11"/>
  <c r="J285" i="11" s="1"/>
  <c r="I301" i="11"/>
  <c r="J301" i="11" s="1"/>
  <c r="I317" i="11"/>
  <c r="J317" i="11" s="1"/>
  <c r="I231" i="11"/>
  <c r="J231" i="11" s="1"/>
  <c r="Z21" i="11" s="1"/>
  <c r="I168" i="11"/>
  <c r="J168" i="11" s="1"/>
  <c r="V22" i="11" s="1"/>
  <c r="I185" i="11"/>
  <c r="J185" i="11" s="1"/>
  <c r="W23" i="11" s="1"/>
  <c r="I186" i="11"/>
  <c r="J186" i="11" s="1"/>
  <c r="W24" i="11" s="1"/>
  <c r="I187" i="11"/>
  <c r="J187" i="11" s="1"/>
  <c r="W25" i="11" s="1"/>
  <c r="I156" i="11"/>
  <c r="J156" i="11" s="1"/>
  <c r="U26" i="11" s="1"/>
  <c r="I94" i="11"/>
  <c r="J94" i="11" s="1"/>
  <c r="Q28" i="11" s="1"/>
  <c r="I110" i="11"/>
  <c r="J110" i="11" s="1"/>
  <c r="R28" i="11" s="1"/>
  <c r="I126" i="11"/>
  <c r="J126" i="11" s="1"/>
  <c r="S28" i="11" s="1"/>
  <c r="I142" i="11"/>
  <c r="J142" i="11" s="1"/>
  <c r="T28" i="11" s="1"/>
  <c r="I158" i="11"/>
  <c r="J158" i="11" s="1"/>
  <c r="U28" i="11" s="1"/>
  <c r="I174" i="11"/>
  <c r="J174" i="11" s="1"/>
  <c r="V28" i="11" s="1"/>
  <c r="I190" i="11"/>
  <c r="J190" i="11" s="1"/>
  <c r="W28" i="11" s="1"/>
  <c r="I206" i="11"/>
  <c r="J206" i="11" s="1"/>
  <c r="X28" i="11" s="1"/>
  <c r="I222" i="11"/>
  <c r="J222" i="11" s="1"/>
  <c r="Y28" i="11" s="1"/>
  <c r="I238" i="11"/>
  <c r="J238" i="11" s="1"/>
  <c r="Z28" i="11" s="1"/>
  <c r="I254" i="11"/>
  <c r="J254" i="11" s="1"/>
  <c r="I270" i="11"/>
  <c r="J270" i="11" s="1"/>
  <c r="I286" i="11"/>
  <c r="J286" i="11" s="1"/>
  <c r="I302" i="11"/>
  <c r="J302" i="11" s="1"/>
  <c r="I318" i="11"/>
  <c r="J318" i="11" s="1"/>
  <c r="I199" i="11"/>
  <c r="J199" i="11" s="1"/>
  <c r="X21" i="11" s="1"/>
  <c r="I248" i="11"/>
  <c r="J248" i="11" s="1"/>
  <c r="I217" i="11"/>
  <c r="J217" i="11" s="1"/>
  <c r="Y23" i="11" s="1"/>
  <c r="I170" i="11"/>
  <c r="J170" i="11" s="1"/>
  <c r="V24" i="11" s="1"/>
  <c r="I123" i="11"/>
  <c r="J123" i="11" s="1"/>
  <c r="S25" i="11" s="1"/>
  <c r="I92" i="11"/>
  <c r="J92" i="11" s="1"/>
  <c r="Q26" i="11" s="1"/>
  <c r="I300" i="11"/>
  <c r="J300" i="11" s="1"/>
  <c r="I95" i="11"/>
  <c r="J95" i="11" s="1"/>
  <c r="R13" i="11" s="1"/>
  <c r="I111" i="11"/>
  <c r="J111" i="11" s="1"/>
  <c r="S13" i="11" s="1"/>
  <c r="I127" i="11"/>
  <c r="J127" i="11" s="1"/>
  <c r="T13" i="11" s="1"/>
  <c r="I143" i="11"/>
  <c r="J143" i="11" s="1"/>
  <c r="U13" i="11" s="1"/>
  <c r="I159" i="11"/>
  <c r="J159" i="11" s="1"/>
  <c r="V13" i="11" s="1"/>
  <c r="I175" i="11"/>
  <c r="J175" i="11" s="1"/>
  <c r="W13" i="11" s="1"/>
  <c r="I191" i="11"/>
  <c r="J191" i="11" s="1"/>
  <c r="X13" i="11" s="1"/>
  <c r="I207" i="11"/>
  <c r="J207" i="11" s="1"/>
  <c r="Y13" i="11" s="1"/>
  <c r="I223" i="11"/>
  <c r="J223" i="11" s="1"/>
  <c r="Z13" i="11" s="1"/>
  <c r="I239" i="11"/>
  <c r="J239" i="11" s="1"/>
  <c r="I255" i="11"/>
  <c r="J255" i="11" s="1"/>
  <c r="I271" i="11"/>
  <c r="J271" i="11" s="1"/>
  <c r="I287" i="11"/>
  <c r="J287" i="11" s="1"/>
  <c r="I303" i="11"/>
  <c r="J303" i="11" s="1"/>
  <c r="I167" i="11"/>
  <c r="J167" i="11" s="1"/>
  <c r="V21" i="11" s="1"/>
  <c r="I184" i="11"/>
  <c r="J184" i="11" s="1"/>
  <c r="W22" i="11" s="1"/>
  <c r="I121" i="11"/>
  <c r="J121" i="11" s="1"/>
  <c r="S23" i="11" s="1"/>
  <c r="I298" i="11"/>
  <c r="J298" i="11" s="1"/>
  <c r="I267" i="11"/>
  <c r="J267" i="11" s="1"/>
  <c r="I204" i="11"/>
  <c r="J204" i="11" s="1"/>
  <c r="X26" i="11" s="1"/>
  <c r="I80" i="11"/>
  <c r="J80" i="11" s="1"/>
  <c r="Q14" i="11" s="1"/>
  <c r="I96" i="11"/>
  <c r="J96" i="11" s="1"/>
  <c r="R14" i="11" s="1"/>
  <c r="I112" i="11"/>
  <c r="J112" i="11" s="1"/>
  <c r="S14" i="11" s="1"/>
  <c r="I128" i="11"/>
  <c r="J128" i="11" s="1"/>
  <c r="T14" i="11" s="1"/>
  <c r="I144" i="11"/>
  <c r="J144" i="11" s="1"/>
  <c r="U14" i="11" s="1"/>
  <c r="I160" i="11"/>
  <c r="J160" i="11" s="1"/>
  <c r="V14" i="11" s="1"/>
  <c r="I176" i="11"/>
  <c r="J176" i="11" s="1"/>
  <c r="W14" i="11" s="1"/>
  <c r="I192" i="11"/>
  <c r="J192" i="11" s="1"/>
  <c r="X14" i="11" s="1"/>
  <c r="I208" i="11"/>
  <c r="J208" i="11" s="1"/>
  <c r="Y14" i="11" s="1"/>
  <c r="I224" i="11"/>
  <c r="J224" i="11" s="1"/>
  <c r="Z14" i="11" s="1"/>
  <c r="I240" i="11"/>
  <c r="J240" i="11" s="1"/>
  <c r="I256" i="11"/>
  <c r="J256" i="11" s="1"/>
  <c r="I272" i="11"/>
  <c r="J272" i="11" s="1"/>
  <c r="I288" i="11"/>
  <c r="J288" i="11" s="1"/>
  <c r="I304" i="11"/>
  <c r="J304" i="11" s="1"/>
  <c r="I215" i="11"/>
  <c r="J215" i="11" s="1"/>
  <c r="Y21" i="11" s="1"/>
  <c r="I311" i="11"/>
  <c r="J311" i="11" s="1"/>
  <c r="I136" i="11"/>
  <c r="J136" i="11" s="1"/>
  <c r="T22" i="11" s="1"/>
  <c r="I264" i="11"/>
  <c r="J264" i="11" s="1"/>
  <c r="I105" i="11"/>
  <c r="J105" i="11" s="1"/>
  <c r="R23" i="11" s="1"/>
  <c r="I233" i="11"/>
  <c r="J233" i="11" s="1"/>
  <c r="Z23" i="11" s="1"/>
  <c r="I313" i="11"/>
  <c r="J313" i="11" s="1"/>
  <c r="I106" i="11"/>
  <c r="J106" i="11" s="1"/>
  <c r="R24" i="11" s="1"/>
  <c r="I218" i="11"/>
  <c r="J218" i="11" s="1"/>
  <c r="Y24" i="11" s="1"/>
  <c r="I155" i="11"/>
  <c r="J155" i="11" s="1"/>
  <c r="U25" i="11" s="1"/>
  <c r="I283" i="11"/>
  <c r="J283" i="11" s="1"/>
  <c r="I124" i="11"/>
  <c r="J124" i="11" s="1"/>
  <c r="S26" i="11" s="1"/>
  <c r="I268" i="11"/>
  <c r="J268" i="11" s="1"/>
  <c r="I81" i="11"/>
  <c r="J81" i="11" s="1"/>
  <c r="Q15" i="11" s="1"/>
  <c r="I97" i="11"/>
  <c r="J97" i="11" s="1"/>
  <c r="R15" i="11" s="1"/>
  <c r="I113" i="11"/>
  <c r="J113" i="11" s="1"/>
  <c r="S15" i="11" s="1"/>
  <c r="I129" i="11"/>
  <c r="J129" i="11" s="1"/>
  <c r="T15" i="11" s="1"/>
  <c r="I145" i="11"/>
  <c r="J145" i="11" s="1"/>
  <c r="U15" i="11" s="1"/>
  <c r="I161" i="11"/>
  <c r="J161" i="11" s="1"/>
  <c r="V15" i="11" s="1"/>
  <c r="I177" i="11"/>
  <c r="J177" i="11" s="1"/>
  <c r="W15" i="11" s="1"/>
  <c r="I193" i="11"/>
  <c r="J193" i="11" s="1"/>
  <c r="X15" i="11" s="1"/>
  <c r="I209" i="11"/>
  <c r="J209" i="11" s="1"/>
  <c r="Y15" i="11" s="1"/>
  <c r="I225" i="11"/>
  <c r="J225" i="11" s="1"/>
  <c r="Z15" i="11" s="1"/>
  <c r="I241" i="11"/>
  <c r="J241" i="11" s="1"/>
  <c r="I257" i="11"/>
  <c r="J257" i="11" s="1"/>
  <c r="I273" i="11"/>
  <c r="J273" i="11" s="1"/>
  <c r="I289" i="11"/>
  <c r="J289" i="11" s="1"/>
  <c r="I305" i="11"/>
  <c r="J305" i="11" s="1"/>
  <c r="I135" i="11"/>
  <c r="J135" i="11" s="1"/>
  <c r="T21" i="11" s="1"/>
  <c r="I295" i="11"/>
  <c r="J295" i="11" s="1"/>
  <c r="I120" i="11"/>
  <c r="J120" i="11" s="1"/>
  <c r="S22" i="11" s="1"/>
  <c r="I216" i="11"/>
  <c r="J216" i="11" s="1"/>
  <c r="Y22" i="11" s="1"/>
  <c r="I312" i="11"/>
  <c r="J312" i="11" s="1"/>
  <c r="I169" i="11"/>
  <c r="J169" i="11" s="1"/>
  <c r="V23" i="11" s="1"/>
  <c r="I281" i="11"/>
  <c r="J281" i="11" s="1"/>
  <c r="I154" i="11"/>
  <c r="J154" i="11" s="1"/>
  <c r="U24" i="11" s="1"/>
  <c r="I266" i="11"/>
  <c r="J266" i="11" s="1"/>
  <c r="I91" i="11"/>
  <c r="J91" i="11" s="1"/>
  <c r="Q25" i="11" s="1"/>
  <c r="I203" i="11"/>
  <c r="J203" i="11" s="1"/>
  <c r="X25" i="11" s="1"/>
  <c r="I315" i="11"/>
  <c r="J315" i="11" s="1"/>
  <c r="I108" i="11"/>
  <c r="J108" i="11" s="1"/>
  <c r="R26" i="11" s="1"/>
  <c r="I252" i="11"/>
  <c r="J252" i="11" s="1"/>
  <c r="I316" i="11"/>
  <c r="J316" i="11" s="1"/>
  <c r="I82" i="11"/>
  <c r="J82" i="11" s="1"/>
  <c r="Q16" i="11" s="1"/>
  <c r="I98" i="11"/>
  <c r="J98" i="11" s="1"/>
  <c r="R16" i="11" s="1"/>
  <c r="I114" i="11"/>
  <c r="J114" i="11" s="1"/>
  <c r="S16" i="11" s="1"/>
  <c r="I130" i="11"/>
  <c r="J130" i="11" s="1"/>
  <c r="T16" i="11" s="1"/>
  <c r="I146" i="11"/>
  <c r="J146" i="11" s="1"/>
  <c r="U16" i="11" s="1"/>
  <c r="I162" i="11"/>
  <c r="J162" i="11" s="1"/>
  <c r="V16" i="11" s="1"/>
  <c r="I178" i="11"/>
  <c r="J178" i="11" s="1"/>
  <c r="W16" i="11" s="1"/>
  <c r="I194" i="11"/>
  <c r="J194" i="11" s="1"/>
  <c r="X16" i="11" s="1"/>
  <c r="I210" i="11"/>
  <c r="J210" i="11" s="1"/>
  <c r="Y16" i="11" s="1"/>
  <c r="I226" i="11"/>
  <c r="J226" i="11" s="1"/>
  <c r="Z16" i="11" s="1"/>
  <c r="I242" i="11"/>
  <c r="J242" i="11" s="1"/>
  <c r="I258" i="11"/>
  <c r="J258" i="11" s="1"/>
  <c r="I274" i="11"/>
  <c r="J274" i="11" s="1"/>
  <c r="I290" i="11"/>
  <c r="J290" i="11" s="1"/>
  <c r="I306" i="11"/>
  <c r="J306" i="11" s="1"/>
  <c r="I87" i="11"/>
  <c r="J87" i="11" s="1"/>
  <c r="Q21" i="11" s="1"/>
  <c r="I247" i="11"/>
  <c r="J247" i="11" s="1"/>
  <c r="I200" i="11"/>
  <c r="J200" i="11" s="1"/>
  <c r="X22" i="11" s="1"/>
  <c r="I89" i="11"/>
  <c r="J89" i="11" s="1"/>
  <c r="Q23" i="11" s="1"/>
  <c r="I249" i="11"/>
  <c r="J249" i="11" s="1"/>
  <c r="I122" i="11"/>
  <c r="J122" i="11" s="1"/>
  <c r="S24" i="11" s="1"/>
  <c r="I234" i="11"/>
  <c r="J234" i="11" s="1"/>
  <c r="Z24" i="11" s="1"/>
  <c r="I139" i="11"/>
  <c r="J139" i="11" s="1"/>
  <c r="T25" i="11" s="1"/>
  <c r="I299" i="11"/>
  <c r="J299" i="11" s="1"/>
  <c r="I236" i="11"/>
  <c r="J236" i="11" s="1"/>
  <c r="Z26" i="11" s="1"/>
  <c r="I83" i="11"/>
  <c r="J83" i="11" s="1"/>
  <c r="Q17" i="11" s="1"/>
  <c r="I99" i="11"/>
  <c r="J99" i="11" s="1"/>
  <c r="R17" i="11" s="1"/>
  <c r="I115" i="11"/>
  <c r="J115" i="11" s="1"/>
  <c r="S17" i="11" s="1"/>
  <c r="I131" i="11"/>
  <c r="J131" i="11" s="1"/>
  <c r="T17" i="11" s="1"/>
  <c r="I147" i="11"/>
  <c r="J147" i="11" s="1"/>
  <c r="U17" i="11" s="1"/>
  <c r="I163" i="11"/>
  <c r="J163" i="11" s="1"/>
  <c r="V17" i="11" s="1"/>
  <c r="I179" i="11"/>
  <c r="J179" i="11" s="1"/>
  <c r="W17" i="11" s="1"/>
  <c r="I195" i="11"/>
  <c r="J195" i="11" s="1"/>
  <c r="X17" i="11" s="1"/>
  <c r="I211" i="11"/>
  <c r="J211" i="11" s="1"/>
  <c r="Y17" i="11" s="1"/>
  <c r="I227" i="11"/>
  <c r="J227" i="11" s="1"/>
  <c r="Z17" i="11" s="1"/>
  <c r="I243" i="11"/>
  <c r="J243" i="11" s="1"/>
  <c r="I259" i="11"/>
  <c r="J259" i="11" s="1"/>
  <c r="I275" i="11"/>
  <c r="J275" i="11" s="1"/>
  <c r="I291" i="11"/>
  <c r="J291" i="11" s="1"/>
  <c r="I307" i="11"/>
  <c r="J307" i="11" s="1"/>
  <c r="I183" i="11"/>
  <c r="J183" i="11" s="1"/>
  <c r="W21" i="11" s="1"/>
  <c r="I88" i="11"/>
  <c r="J88" i="11" s="1"/>
  <c r="Q22" i="11" s="1"/>
  <c r="I152" i="11"/>
  <c r="J152" i="11" s="1"/>
  <c r="U22" i="11" s="1"/>
  <c r="I280" i="11"/>
  <c r="J280" i="11" s="1"/>
  <c r="I153" i="11"/>
  <c r="J153" i="11" s="1"/>
  <c r="U23" i="11" s="1"/>
  <c r="I297" i="11"/>
  <c r="J297" i="11" s="1"/>
  <c r="I138" i="11"/>
  <c r="J138" i="11" s="1"/>
  <c r="T24" i="11" s="1"/>
  <c r="I250" i="11"/>
  <c r="J250" i="11" s="1"/>
  <c r="I107" i="11"/>
  <c r="J107" i="11" s="1"/>
  <c r="R25" i="11" s="1"/>
  <c r="I235" i="11"/>
  <c r="J235" i="11" s="1"/>
  <c r="Z25" i="11" s="1"/>
  <c r="I188" i="11"/>
  <c r="J188" i="11" s="1"/>
  <c r="W26" i="11" s="1"/>
  <c r="I284" i="11"/>
  <c r="J284" i="11" s="1"/>
  <c r="I84" i="11"/>
  <c r="J84" i="11" s="1"/>
  <c r="Q18" i="11" s="1"/>
  <c r="I100" i="11"/>
  <c r="J100" i="11" s="1"/>
  <c r="R18" i="11" s="1"/>
  <c r="I116" i="11"/>
  <c r="J116" i="11" s="1"/>
  <c r="S18" i="11" s="1"/>
  <c r="I132" i="11"/>
  <c r="J132" i="11" s="1"/>
  <c r="T18" i="11" s="1"/>
  <c r="I148" i="11"/>
  <c r="J148" i="11" s="1"/>
  <c r="U18" i="11" s="1"/>
  <c r="I164" i="11"/>
  <c r="J164" i="11" s="1"/>
  <c r="V18" i="11" s="1"/>
  <c r="I180" i="11"/>
  <c r="J180" i="11" s="1"/>
  <c r="W18" i="11" s="1"/>
  <c r="I196" i="11"/>
  <c r="J196" i="11" s="1"/>
  <c r="X18" i="11" s="1"/>
  <c r="I212" i="11"/>
  <c r="J212" i="11" s="1"/>
  <c r="Y18" i="11" s="1"/>
  <c r="I228" i="11"/>
  <c r="J228" i="11" s="1"/>
  <c r="Z18" i="11" s="1"/>
  <c r="I244" i="11"/>
  <c r="J244" i="11" s="1"/>
  <c r="I260" i="11"/>
  <c r="J260" i="11" s="1"/>
  <c r="I276" i="11"/>
  <c r="J276" i="11" s="1"/>
  <c r="I292" i="11"/>
  <c r="J292" i="11" s="1"/>
  <c r="I308" i="11"/>
  <c r="J308" i="11" s="1"/>
  <c r="I119" i="11"/>
  <c r="J119" i="11" s="1"/>
  <c r="S21" i="11" s="1"/>
  <c r="I263" i="11"/>
  <c r="J263" i="11" s="1"/>
  <c r="I296" i="11"/>
  <c r="J296" i="11" s="1"/>
  <c r="I201" i="11"/>
  <c r="J201" i="11" s="1"/>
  <c r="X23" i="11" s="1"/>
  <c r="I282" i="11"/>
  <c r="J282" i="11" s="1"/>
  <c r="I219" i="11"/>
  <c r="J219" i="11" s="1"/>
  <c r="Y25" i="11" s="1"/>
  <c r="I140" i="11"/>
  <c r="J140" i="11" s="1"/>
  <c r="T26" i="11" s="1"/>
  <c r="I85" i="11"/>
  <c r="J85" i="11" s="1"/>
  <c r="Q19" i="11" s="1"/>
  <c r="I101" i="11"/>
  <c r="J101" i="11" s="1"/>
  <c r="R19" i="11" s="1"/>
  <c r="I117" i="11"/>
  <c r="J117" i="11" s="1"/>
  <c r="S19" i="11" s="1"/>
  <c r="I133" i="11"/>
  <c r="J133" i="11" s="1"/>
  <c r="T19" i="11" s="1"/>
  <c r="I149" i="11"/>
  <c r="J149" i="11" s="1"/>
  <c r="U19" i="11" s="1"/>
  <c r="I165" i="11"/>
  <c r="J165" i="11" s="1"/>
  <c r="V19" i="11" s="1"/>
  <c r="I181" i="11"/>
  <c r="J181" i="11" s="1"/>
  <c r="W19" i="11" s="1"/>
  <c r="I197" i="11"/>
  <c r="J197" i="11" s="1"/>
  <c r="X19" i="11" s="1"/>
  <c r="I213" i="11"/>
  <c r="J213" i="11" s="1"/>
  <c r="Y19" i="11" s="1"/>
  <c r="I229" i="11"/>
  <c r="J229" i="11" s="1"/>
  <c r="Z19" i="11" s="1"/>
  <c r="I245" i="11"/>
  <c r="J245" i="11" s="1"/>
  <c r="I261" i="11"/>
  <c r="J261" i="11" s="1"/>
  <c r="I277" i="11"/>
  <c r="J277" i="11" s="1"/>
  <c r="I293" i="11"/>
  <c r="J293" i="11" s="1"/>
  <c r="I309" i="11"/>
  <c r="J309" i="11" s="1"/>
  <c r="I103" i="11"/>
  <c r="J103" i="11" s="1"/>
  <c r="R21" i="11" s="1"/>
  <c r="I279" i="11"/>
  <c r="J279" i="11" s="1"/>
  <c r="I104" i="11"/>
  <c r="J104" i="11" s="1"/>
  <c r="R22" i="11" s="1"/>
  <c r="I137" i="11"/>
  <c r="J137" i="11" s="1"/>
  <c r="T23" i="11" s="1"/>
  <c r="I90" i="11"/>
  <c r="J90" i="11" s="1"/>
  <c r="Q24" i="11" s="1"/>
  <c r="I314" i="11"/>
  <c r="J314" i="11" s="1"/>
  <c r="I251" i="11"/>
  <c r="J251" i="11" s="1"/>
  <c r="I172" i="11"/>
  <c r="J172" i="11" s="1"/>
  <c r="V26" i="11" s="1"/>
  <c r="I86" i="11"/>
  <c r="J86" i="11" s="1"/>
  <c r="Q20" i="11" s="1"/>
  <c r="I102" i="11"/>
  <c r="J102" i="11" s="1"/>
  <c r="R20" i="11" s="1"/>
  <c r="I118" i="11"/>
  <c r="J118" i="11" s="1"/>
  <c r="S20" i="11" s="1"/>
  <c r="I134" i="11"/>
  <c r="J134" i="11" s="1"/>
  <c r="T20" i="11" s="1"/>
  <c r="I150" i="11"/>
  <c r="J150" i="11" s="1"/>
  <c r="U20" i="11" s="1"/>
  <c r="I166" i="11"/>
  <c r="J166" i="11" s="1"/>
  <c r="V20" i="11" s="1"/>
  <c r="I182" i="11"/>
  <c r="J182" i="11" s="1"/>
  <c r="W20" i="11" s="1"/>
  <c r="I198" i="11"/>
  <c r="J198" i="11" s="1"/>
  <c r="X20" i="11" s="1"/>
  <c r="I214" i="11"/>
  <c r="J214" i="11" s="1"/>
  <c r="Y20" i="11" s="1"/>
  <c r="I230" i="11"/>
  <c r="J230" i="11" s="1"/>
  <c r="Z20" i="11" s="1"/>
  <c r="I246" i="11"/>
  <c r="J246" i="11" s="1"/>
  <c r="I262" i="11"/>
  <c r="J262" i="11" s="1"/>
  <c r="I278" i="11"/>
  <c r="J278" i="11" s="1"/>
  <c r="I294" i="11"/>
  <c r="J294" i="11" s="1"/>
  <c r="I310" i="11"/>
  <c r="J310" i="11" s="1"/>
  <c r="I151" i="11"/>
  <c r="J151" i="11" s="1"/>
  <c r="U21" i="11" s="1"/>
  <c r="I232" i="11"/>
  <c r="J232" i="11" s="1"/>
  <c r="Z22" i="11" s="1"/>
  <c r="I265" i="11"/>
  <c r="J265" i="11" s="1"/>
  <c r="I202" i="11"/>
  <c r="J202" i="11" s="1"/>
  <c r="X24" i="11" s="1"/>
  <c r="I171" i="11"/>
  <c r="J171" i="11" s="1"/>
  <c r="V25" i="11" s="1"/>
  <c r="I220" i="11"/>
  <c r="J220" i="11" s="1"/>
  <c r="Y26" i="11" s="1"/>
  <c r="AG13" i="11" l="1"/>
  <c r="AF13" i="11"/>
  <c r="AR17" i="11"/>
  <c r="AO23" i="11"/>
  <c r="AO20" i="11"/>
  <c r="AO19" i="11"/>
  <c r="AO21" i="11"/>
  <c r="AO16" i="11"/>
  <c r="AO14" i="11"/>
  <c r="AO27" i="11"/>
  <c r="AO26" i="11"/>
  <c r="AO15" i="11"/>
  <c r="AO18" i="11"/>
  <c r="AO25" i="11"/>
  <c r="AO28" i="11"/>
  <c r="AO17" i="11"/>
  <c r="AO22" i="11"/>
  <c r="AO24" i="11"/>
  <c r="AQ21" i="11"/>
  <c r="AR15" i="11"/>
  <c r="AN26" i="11"/>
  <c r="AN21" i="11"/>
  <c r="AN15" i="11"/>
  <c r="AN13" i="11"/>
  <c r="AN22" i="11"/>
  <c r="AN23" i="11"/>
  <c r="AN24" i="11"/>
  <c r="AN18" i="11"/>
  <c r="AN19" i="11"/>
  <c r="AN16" i="11"/>
  <c r="AN28" i="11"/>
  <c r="AN17" i="11"/>
  <c r="AN14" i="11"/>
  <c r="AN20" i="11"/>
  <c r="AN27" i="11"/>
  <c r="AN25" i="11"/>
  <c r="AQ17" i="11"/>
  <c r="AQ22" i="11"/>
  <c r="AQ26" i="11"/>
  <c r="AQ24" i="11"/>
  <c r="AQ16" i="11"/>
  <c r="AQ25" i="11"/>
  <c r="AQ19" i="11"/>
  <c r="AQ28" i="11"/>
  <c r="AQ27" i="11"/>
  <c r="AQ14" i="11"/>
  <c r="AQ23" i="11"/>
  <c r="AQ15" i="11"/>
  <c r="AP24" i="11"/>
  <c r="AQ18" i="11"/>
  <c r="AQ13" i="11"/>
  <c r="AP13" i="11"/>
  <c r="AS27" i="11"/>
  <c r="AS16" i="11"/>
  <c r="AS18" i="11"/>
  <c r="AS26" i="11"/>
  <c r="AS28" i="11"/>
  <c r="AS13" i="11"/>
  <c r="AS23" i="11"/>
  <c r="AS17" i="11"/>
  <c r="AS14" i="11"/>
  <c r="AS24" i="11"/>
  <c r="AS25" i="11"/>
  <c r="AS20" i="11"/>
  <c r="AS19" i="11"/>
  <c r="AS22" i="11"/>
  <c r="AS15" i="11"/>
  <c r="AS21" i="11"/>
  <c r="AR14" i="11"/>
  <c r="AR19" i="11"/>
  <c r="AR21" i="11"/>
  <c r="AR23" i="11"/>
  <c r="AR26" i="11"/>
  <c r="AR13" i="11"/>
  <c r="AR22" i="11"/>
  <c r="AR27" i="11"/>
  <c r="AR25" i="11"/>
  <c r="AR24" i="11"/>
  <c r="AR20" i="11"/>
  <c r="AR16" i="11"/>
  <c r="AO13" i="11"/>
  <c r="AR18" i="11"/>
  <c r="AP21" i="11"/>
  <c r="AP20" i="11"/>
  <c r="AP27" i="11"/>
  <c r="AP16" i="11"/>
  <c r="AP26" i="11"/>
  <c r="AP25" i="11"/>
  <c r="AP23" i="11"/>
  <c r="AP17" i="11"/>
  <c r="AP14" i="11"/>
  <c r="AP22" i="11"/>
  <c r="AP15" i="11"/>
  <c r="AP19" i="11"/>
  <c r="AP28" i="11"/>
  <c r="AR28" i="11"/>
  <c r="AQ20" i="11"/>
  <c r="AP18" i="11"/>
  <c r="AL16" i="11"/>
  <c r="AL17" i="11"/>
  <c r="AL13" i="11"/>
  <c r="AL18" i="11"/>
  <c r="AL14" i="11"/>
  <c r="AL19" i="11"/>
  <c r="AL26" i="11"/>
  <c r="AL20" i="11"/>
  <c r="AL21" i="11"/>
  <c r="AL27" i="11"/>
  <c r="AL22" i="11"/>
  <c r="AL23" i="11"/>
  <c r="AL28" i="11"/>
  <c r="AL24" i="11"/>
  <c r="AL15" i="11"/>
  <c r="AL25" i="11"/>
  <c r="AK15" i="11"/>
  <c r="AK16" i="11"/>
  <c r="AK18" i="11"/>
  <c r="AK26" i="11"/>
  <c r="AK27" i="11"/>
  <c r="AK17" i="11"/>
  <c r="AK14" i="11"/>
  <c r="AK19" i="11"/>
  <c r="AK28" i="11"/>
  <c r="AK20" i="11"/>
  <c r="AK21" i="11"/>
  <c r="AK25" i="11"/>
  <c r="AK22" i="11"/>
  <c r="AK13" i="11"/>
  <c r="AK23" i="11"/>
  <c r="AK24" i="11"/>
  <c r="AM17" i="11"/>
  <c r="AM18" i="11"/>
  <c r="AM15" i="11"/>
  <c r="AM19" i="11"/>
  <c r="AM20" i="11"/>
  <c r="AM28" i="11"/>
  <c r="AM21" i="11"/>
  <c r="AM16" i="11"/>
  <c r="AM22" i="11"/>
  <c r="AM27" i="11"/>
  <c r="AM13" i="11"/>
  <c r="AM14" i="11"/>
  <c r="AM23" i="11"/>
  <c r="AM24" i="11"/>
  <c r="AM25" i="11"/>
  <c r="AM26" i="11"/>
  <c r="AJ14" i="11"/>
  <c r="AJ13" i="11"/>
  <c r="AJ15" i="11"/>
  <c r="AJ27" i="11"/>
  <c r="AJ16" i="11"/>
  <c r="AJ26" i="11"/>
  <c r="AJ17" i="11"/>
  <c r="AJ18" i="11"/>
  <c r="AJ25" i="11"/>
  <c r="AJ28" i="11"/>
  <c r="AJ19" i="11"/>
  <c r="AJ20" i="11"/>
  <c r="AJ21" i="11"/>
  <c r="AJ24" i="11"/>
  <c r="AJ22" i="11"/>
  <c r="AJ23" i="11"/>
  <c r="K84" i="11"/>
  <c r="Q56" i="11" s="1"/>
  <c r="K81" i="11"/>
  <c r="Q53" i="11" s="1"/>
  <c r="K92" i="11"/>
  <c r="Q64" i="11" s="1"/>
  <c r="K94" i="11"/>
  <c r="Q66" i="11" s="1"/>
  <c r="K88" i="11"/>
  <c r="Q60" i="11" s="1"/>
  <c r="K93" i="11"/>
  <c r="Q65" i="11" s="1"/>
  <c r="K89" i="11"/>
  <c r="Q61" i="11" s="1"/>
  <c r="K86" i="11"/>
  <c r="Q58" i="11" s="1"/>
  <c r="K82" i="11"/>
  <c r="Q54" i="11" s="1"/>
  <c r="K87" i="11"/>
  <c r="Q59" i="11" s="1"/>
  <c r="K90" i="11"/>
  <c r="Q62" i="11" s="1"/>
  <c r="K85" i="11"/>
  <c r="Q57" i="11" s="1"/>
  <c r="K91" i="11"/>
  <c r="Q63" i="11" s="1"/>
  <c r="K83" i="11"/>
  <c r="Q55" i="11" s="1"/>
  <c r="K80" i="11"/>
  <c r="Q52" i="11" s="1"/>
  <c r="K79" i="11"/>
  <c r="Q51" i="11" s="1"/>
  <c r="K296" i="11"/>
  <c r="K245" i="11"/>
  <c r="K267" i="11"/>
  <c r="K243" i="11"/>
  <c r="K298" i="11"/>
  <c r="K308" i="11"/>
  <c r="K268" i="11"/>
  <c r="K294" i="11"/>
  <c r="K275" i="11"/>
  <c r="K263" i="11"/>
  <c r="K284" i="11"/>
  <c r="K288" i="11"/>
  <c r="K300" i="11"/>
  <c r="K306" i="11"/>
  <c r="K312" i="11"/>
  <c r="K301" i="11"/>
  <c r="K249" i="11"/>
  <c r="K295" i="11"/>
  <c r="K272" i="11"/>
  <c r="K292" i="11"/>
  <c r="K256" i="11"/>
  <c r="K276" i="11"/>
  <c r="K305" i="11"/>
  <c r="K240" i="11"/>
  <c r="K310" i="11"/>
  <c r="K260" i="11"/>
  <c r="K316" i="11"/>
  <c r="K283" i="11"/>
  <c r="K244" i="11"/>
  <c r="K287" i="11"/>
  <c r="K278" i="11"/>
  <c r="K257" i="11"/>
  <c r="K262" i="11"/>
  <c r="K241" i="11"/>
  <c r="K246" i="11"/>
  <c r="K280" i="11"/>
  <c r="K279" i="11"/>
  <c r="K281" i="11"/>
  <c r="K261" i="11"/>
  <c r="K317" i="11"/>
  <c r="K259" i="11"/>
  <c r="K304" i="11"/>
  <c r="K285" i="11"/>
  <c r="K265" i="11"/>
  <c r="K269" i="11"/>
  <c r="K253" i="11"/>
  <c r="K247" i="11"/>
  <c r="K251" i="11"/>
  <c r="K250" i="11"/>
  <c r="K289" i="11"/>
  <c r="K303" i="11"/>
  <c r="K314" i="11"/>
  <c r="K252" i="11"/>
  <c r="K273" i="11"/>
  <c r="K297" i="11"/>
  <c r="K290" i="11"/>
  <c r="K271" i="11"/>
  <c r="K274" i="11"/>
  <c r="K315" i="11"/>
  <c r="K255" i="11"/>
  <c r="K248" i="11"/>
  <c r="K258" i="11"/>
  <c r="K313" i="11"/>
  <c r="K239" i="11"/>
  <c r="K242" i="11"/>
  <c r="K318" i="11"/>
  <c r="K266" i="11"/>
  <c r="K302" i="11"/>
  <c r="K309" i="11"/>
  <c r="K264" i="11"/>
  <c r="K286" i="11"/>
  <c r="K293" i="11"/>
  <c r="K282" i="11"/>
  <c r="K307" i="11"/>
  <c r="K299" i="11"/>
  <c r="K270" i="11"/>
  <c r="K277" i="11"/>
  <c r="K291" i="11"/>
  <c r="K311" i="11"/>
  <c r="K254" i="11"/>
  <c r="K202" i="11"/>
  <c r="X62" i="11" s="1"/>
  <c r="K206" i="11"/>
  <c r="X66" i="11" s="1"/>
  <c r="K215" i="11"/>
  <c r="Y59" i="11" s="1"/>
  <c r="K227" i="11"/>
  <c r="Z55" i="11" s="1"/>
  <c r="K190" i="11"/>
  <c r="W66" i="11" s="1"/>
  <c r="K181" i="11"/>
  <c r="W57" i="11" s="1"/>
  <c r="K237" i="11"/>
  <c r="Z65" i="11" s="1"/>
  <c r="K222" i="11"/>
  <c r="Y66" i="11" s="1"/>
  <c r="K221" i="11"/>
  <c r="Y65" i="11" s="1"/>
  <c r="K234" i="11"/>
  <c r="Z62" i="11" s="1"/>
  <c r="K216" i="11"/>
  <c r="Y60" i="11" s="1"/>
  <c r="K205" i="11"/>
  <c r="X65" i="11" s="1"/>
  <c r="K213" i="11"/>
  <c r="Y57" i="11" s="1"/>
  <c r="K238" i="11"/>
  <c r="Z66" i="11" s="1"/>
  <c r="K235" i="11"/>
  <c r="Z63" i="11" s="1"/>
  <c r="K204" i="11"/>
  <c r="X64" i="11" s="1"/>
  <c r="K197" i="11"/>
  <c r="X57" i="11" s="1"/>
  <c r="K188" i="11"/>
  <c r="W64" i="11" s="1"/>
  <c r="K211" i="11"/>
  <c r="Y55" i="11" s="1"/>
  <c r="K195" i="11"/>
  <c r="X55" i="11" s="1"/>
  <c r="K224" i="11"/>
  <c r="Z52" i="11" s="1"/>
  <c r="K208" i="11"/>
  <c r="Y52" i="11" s="1"/>
  <c r="K192" i="11"/>
  <c r="X52" i="11" s="1"/>
  <c r="K203" i="11"/>
  <c r="X63" i="11" s="1"/>
  <c r="K209" i="11"/>
  <c r="Y53" i="11" s="1"/>
  <c r="K220" i="11"/>
  <c r="Y64" i="11" s="1"/>
  <c r="K229" i="11"/>
  <c r="Z57" i="11" s="1"/>
  <c r="K200" i="11"/>
  <c r="X60" i="11" s="1"/>
  <c r="K179" i="11"/>
  <c r="W55" i="11" s="1"/>
  <c r="K212" i="11"/>
  <c r="Y56" i="11" s="1"/>
  <c r="K189" i="11"/>
  <c r="W65" i="11" s="1"/>
  <c r="K176" i="11"/>
  <c r="W52" i="11" s="1"/>
  <c r="K196" i="11"/>
  <c r="X56" i="11" s="1"/>
  <c r="K187" i="11"/>
  <c r="W63" i="11" s="1"/>
  <c r="K232" i="11"/>
  <c r="Z60" i="11" s="1"/>
  <c r="K184" i="11"/>
  <c r="W60" i="11" s="1"/>
  <c r="K218" i="11"/>
  <c r="Y62" i="11" s="1"/>
  <c r="K199" i="11"/>
  <c r="X59" i="11" s="1"/>
  <c r="K228" i="11"/>
  <c r="Z56" i="11" s="1"/>
  <c r="K217" i="11"/>
  <c r="Y61" i="11" s="1"/>
  <c r="AR61" i="11" s="1"/>
  <c r="K225" i="11"/>
  <c r="Z53" i="11" s="1"/>
  <c r="K230" i="11"/>
  <c r="Z58" i="11" s="1"/>
  <c r="AS58" i="11" s="1"/>
  <c r="K180" i="11"/>
  <c r="W56" i="11" s="1"/>
  <c r="K233" i="11"/>
  <c r="Z61" i="11" s="1"/>
  <c r="AS61" i="11" s="1"/>
  <c r="K223" i="11"/>
  <c r="Z51" i="11" s="1"/>
  <c r="AS51" i="11" s="1"/>
  <c r="K214" i="11"/>
  <c r="Y58" i="11" s="1"/>
  <c r="K226" i="11"/>
  <c r="Z54" i="11" s="1"/>
  <c r="K193" i="11"/>
  <c r="X53" i="11" s="1"/>
  <c r="K207" i="11"/>
  <c r="Y51" i="11" s="1"/>
  <c r="K186" i="11"/>
  <c r="W62" i="11" s="1"/>
  <c r="K198" i="11"/>
  <c r="X58" i="11" s="1"/>
  <c r="K219" i="11"/>
  <c r="Y63" i="11" s="1"/>
  <c r="K183" i="11"/>
  <c r="W59" i="11" s="1"/>
  <c r="K236" i="11"/>
  <c r="Z64" i="11" s="1"/>
  <c r="AS64" i="11" s="1"/>
  <c r="K210" i="11"/>
  <c r="Y54" i="11" s="1"/>
  <c r="K177" i="11"/>
  <c r="W53" i="11" s="1"/>
  <c r="K191" i="11"/>
  <c r="X51" i="11" s="1"/>
  <c r="K185" i="11"/>
  <c r="W61" i="11" s="1"/>
  <c r="K182" i="11"/>
  <c r="W58" i="11" s="1"/>
  <c r="K194" i="11"/>
  <c r="X54" i="11" s="1"/>
  <c r="AQ54" i="11" s="1"/>
  <c r="K175" i="11"/>
  <c r="W51" i="11" s="1"/>
  <c r="K201" i="11"/>
  <c r="X61" i="11" s="1"/>
  <c r="K178" i="11"/>
  <c r="W54" i="11" s="1"/>
  <c r="K231" i="11"/>
  <c r="Z59" i="11" s="1"/>
  <c r="K174" i="11"/>
  <c r="V66" i="11" s="1"/>
  <c r="K163" i="11"/>
  <c r="V55" i="11" s="1"/>
  <c r="K172" i="11"/>
  <c r="V64" i="11" s="1"/>
  <c r="K165" i="11"/>
  <c r="V57" i="11" s="1"/>
  <c r="K170" i="11"/>
  <c r="V62" i="11" s="1"/>
  <c r="K160" i="11"/>
  <c r="V52" i="11" s="1"/>
  <c r="K168" i="11"/>
  <c r="V60" i="11" s="1"/>
  <c r="K162" i="11"/>
  <c r="V54" i="11" s="1"/>
  <c r="AO54" i="11" s="1"/>
  <c r="K171" i="11"/>
  <c r="V63" i="11" s="1"/>
  <c r="K167" i="11"/>
  <c r="V59" i="11" s="1"/>
  <c r="K173" i="11"/>
  <c r="V65" i="11" s="1"/>
  <c r="K164" i="11"/>
  <c r="V56" i="11" s="1"/>
  <c r="K161" i="11"/>
  <c r="V53" i="11" s="1"/>
  <c r="K166" i="11"/>
  <c r="V58" i="11" s="1"/>
  <c r="K169" i="11"/>
  <c r="V61" i="11" s="1"/>
  <c r="K159" i="11"/>
  <c r="V51" i="11" s="1"/>
  <c r="K150" i="11"/>
  <c r="U58" i="11" s="1"/>
  <c r="K158" i="11"/>
  <c r="U66" i="11" s="1"/>
  <c r="K143" i="11"/>
  <c r="U51" i="11" s="1"/>
  <c r="K146" i="11"/>
  <c r="U54" i="11" s="1"/>
  <c r="K151" i="11"/>
  <c r="U59" i="11" s="1"/>
  <c r="K149" i="11"/>
  <c r="U57" i="11" s="1"/>
  <c r="K155" i="11"/>
  <c r="U63" i="11" s="1"/>
  <c r="K147" i="11"/>
  <c r="U55" i="11" s="1"/>
  <c r="K153" i="11"/>
  <c r="U61" i="11" s="1"/>
  <c r="K156" i="11"/>
  <c r="U64" i="11" s="1"/>
  <c r="K157" i="11"/>
  <c r="U65" i="11" s="1"/>
  <c r="K152" i="11"/>
  <c r="U60" i="11" s="1"/>
  <c r="K144" i="11"/>
  <c r="U52" i="11" s="1"/>
  <c r="K148" i="11"/>
  <c r="U56" i="11" s="1"/>
  <c r="K154" i="11"/>
  <c r="U62" i="11" s="1"/>
  <c r="K145" i="11"/>
  <c r="U53" i="11" s="1"/>
  <c r="K129" i="11"/>
  <c r="T53" i="11" s="1"/>
  <c r="K134" i="11"/>
  <c r="T58" i="11" s="1"/>
  <c r="K133" i="11"/>
  <c r="T57" i="11" s="1"/>
  <c r="K131" i="11"/>
  <c r="T55" i="11" s="1"/>
  <c r="K140" i="11"/>
  <c r="T64" i="11" s="1"/>
  <c r="K132" i="11"/>
  <c r="T56" i="11" s="1"/>
  <c r="K136" i="11"/>
  <c r="T60" i="11" s="1"/>
  <c r="K127" i="11"/>
  <c r="T51" i="11" s="1"/>
  <c r="K130" i="11"/>
  <c r="T54" i="11" s="1"/>
  <c r="K135" i="11"/>
  <c r="T59" i="11" s="1"/>
  <c r="K142" i="11"/>
  <c r="T66" i="11" s="1"/>
  <c r="K138" i="11"/>
  <c r="T62" i="11" s="1"/>
  <c r="K137" i="11"/>
  <c r="T61" i="11" s="1"/>
  <c r="K141" i="11"/>
  <c r="T65" i="11" s="1"/>
  <c r="K128" i="11"/>
  <c r="T52" i="11" s="1"/>
  <c r="K139" i="11"/>
  <c r="T63" i="11" s="1"/>
  <c r="K121" i="11"/>
  <c r="S61" i="11" s="1"/>
  <c r="K120" i="11"/>
  <c r="S60" i="11" s="1"/>
  <c r="K122" i="11"/>
  <c r="S62" i="11" s="1"/>
  <c r="K113" i="11"/>
  <c r="S53" i="11" s="1"/>
  <c r="AL53" i="11" s="1"/>
  <c r="K118" i="11"/>
  <c r="S58" i="11" s="1"/>
  <c r="K119" i="11"/>
  <c r="S59" i="11" s="1"/>
  <c r="K111" i="11"/>
  <c r="K114" i="11"/>
  <c r="S54" i="11" s="1"/>
  <c r="K124" i="11"/>
  <c r="S64" i="11" s="1"/>
  <c r="K123" i="11"/>
  <c r="S63" i="11" s="1"/>
  <c r="K126" i="11"/>
  <c r="S66" i="11" s="1"/>
  <c r="K117" i="11"/>
  <c r="S57" i="11" s="1"/>
  <c r="K115" i="11"/>
  <c r="S55" i="11" s="1"/>
  <c r="K125" i="11"/>
  <c r="S65" i="11" s="1"/>
  <c r="K112" i="11"/>
  <c r="S52" i="11" s="1"/>
  <c r="K116" i="11"/>
  <c r="S56" i="11" s="1"/>
  <c r="K100" i="11"/>
  <c r="K97" i="11"/>
  <c r="K102" i="11"/>
  <c r="K95" i="11"/>
  <c r="K98" i="11"/>
  <c r="K107" i="11"/>
  <c r="K108" i="11"/>
  <c r="K110" i="11"/>
  <c r="K106" i="11"/>
  <c r="K104" i="11"/>
  <c r="K101" i="11"/>
  <c r="K99" i="11"/>
  <c r="K103" i="11"/>
  <c r="K105" i="11"/>
  <c r="K109" i="11"/>
  <c r="K96" i="11"/>
  <c r="AJ57" i="11" l="1"/>
  <c r="AM66" i="11"/>
  <c r="AR64" i="11"/>
  <c r="AP57" i="11"/>
  <c r="AM54" i="11"/>
  <c r="AJ58" i="11"/>
  <c r="AJ53" i="11"/>
  <c r="AM53" i="11"/>
  <c r="AJ56" i="11"/>
  <c r="AR54" i="11"/>
  <c r="AP54" i="11"/>
  <c r="AQ51" i="11"/>
  <c r="AQ63" i="11"/>
  <c r="AQ55" i="11"/>
  <c r="AQ59" i="11"/>
  <c r="AQ62" i="11"/>
  <c r="AQ60" i="11"/>
  <c r="AQ56" i="11"/>
  <c r="AQ53" i="11"/>
  <c r="AQ65" i="11"/>
  <c r="AQ52" i="11"/>
  <c r="AQ66" i="11"/>
  <c r="AN64" i="11"/>
  <c r="AN52" i="11"/>
  <c r="AN61" i="11"/>
  <c r="AN58" i="11"/>
  <c r="AN56" i="11"/>
  <c r="AN57" i="11"/>
  <c r="AN65" i="11"/>
  <c r="AN54" i="11"/>
  <c r="AN51" i="11"/>
  <c r="AN59" i="11"/>
  <c r="AN53" i="11"/>
  <c r="AN60" i="11"/>
  <c r="AN63" i="11"/>
  <c r="AN62" i="11"/>
  <c r="AN55" i="11"/>
  <c r="AN66" i="11"/>
  <c r="AR55" i="11"/>
  <c r="AS52" i="11"/>
  <c r="AS53" i="11"/>
  <c r="AS65" i="11"/>
  <c r="AS59" i="11"/>
  <c r="AS66" i="11"/>
  <c r="AS56" i="11"/>
  <c r="AS60" i="11"/>
  <c r="AS63" i="11"/>
  <c r="AS62" i="11"/>
  <c r="AS57" i="11"/>
  <c r="AS54" i="11"/>
  <c r="AR52" i="11"/>
  <c r="AR51" i="11"/>
  <c r="AR60" i="11"/>
  <c r="AR66" i="11"/>
  <c r="AR65" i="11"/>
  <c r="AR56" i="11"/>
  <c r="AR59" i="11"/>
  <c r="AR53" i="11"/>
  <c r="AR62" i="11"/>
  <c r="AR63" i="11"/>
  <c r="AR57" i="11"/>
  <c r="AS55" i="11"/>
  <c r="AQ58" i="11"/>
  <c r="AP51" i="11"/>
  <c r="AP61" i="11"/>
  <c r="AP59" i="11"/>
  <c r="AP65" i="11"/>
  <c r="AP53" i="11"/>
  <c r="AP55" i="11"/>
  <c r="AP52" i="11"/>
  <c r="AP60" i="11"/>
  <c r="AP66" i="11"/>
  <c r="AP58" i="11"/>
  <c r="AP64" i="11"/>
  <c r="AP62" i="11"/>
  <c r="AP63" i="11"/>
  <c r="AP56" i="11"/>
  <c r="AQ64" i="11"/>
  <c r="AJ51" i="11"/>
  <c r="AK66" i="11"/>
  <c r="S51" i="11"/>
  <c r="AG51" i="11" s="1"/>
  <c r="AO51" i="11"/>
  <c r="AO64" i="11"/>
  <c r="AO55" i="11"/>
  <c r="AO53" i="11"/>
  <c r="AO62" i="11"/>
  <c r="AO56" i="11"/>
  <c r="AO60" i="11"/>
  <c r="AO63" i="11"/>
  <c r="AO52" i="11"/>
  <c r="AO61" i="11"/>
  <c r="AO57" i="11"/>
  <c r="AO65" i="11"/>
  <c r="AO59" i="11"/>
  <c r="AO58" i="11"/>
  <c r="AO66" i="11"/>
  <c r="AQ57" i="11"/>
  <c r="AM55" i="11"/>
  <c r="AM52" i="11"/>
  <c r="AM56" i="11"/>
  <c r="AM62" i="11"/>
  <c r="AM51" i="11"/>
  <c r="AM61" i="11"/>
  <c r="AM57" i="11"/>
  <c r="AM60" i="11"/>
  <c r="AM59" i="11"/>
  <c r="AM58" i="11"/>
  <c r="AM64" i="11"/>
  <c r="AM63" i="11"/>
  <c r="AK53" i="11"/>
  <c r="AK52" i="11"/>
  <c r="AK61" i="11"/>
  <c r="AK59" i="11"/>
  <c r="AK55" i="11"/>
  <c r="AK56" i="11"/>
  <c r="AK62" i="11"/>
  <c r="AK54" i="11"/>
  <c r="AK51" i="11"/>
  <c r="AK64" i="11"/>
  <c r="AK60" i="11"/>
  <c r="AK58" i="11"/>
  <c r="AK65" i="11"/>
  <c r="AK63" i="11"/>
  <c r="AK57" i="11"/>
  <c r="AL54" i="11"/>
  <c r="AL52" i="11"/>
  <c r="AL55" i="11"/>
  <c r="AL66" i="11"/>
  <c r="AL65" i="11"/>
  <c r="AL64" i="11"/>
  <c r="AL58" i="11"/>
  <c r="AL60" i="11"/>
  <c r="AL56" i="11"/>
  <c r="AL61" i="11"/>
  <c r="AL63" i="11"/>
  <c r="AL59" i="11"/>
  <c r="AL62" i="11"/>
  <c r="AL57" i="11"/>
  <c r="AM65" i="11"/>
  <c r="AQ61" i="11"/>
  <c r="AR58" i="11"/>
  <c r="AJ52" i="11"/>
  <c r="AJ55" i="11"/>
  <c r="AJ66" i="11"/>
  <c r="AJ60" i="11"/>
  <c r="AJ54" i="11"/>
  <c r="AJ65" i="11"/>
  <c r="AJ62" i="11"/>
  <c r="AJ59" i="11"/>
  <c r="AJ64" i="11"/>
  <c r="AJ61" i="11"/>
  <c r="AJ63" i="11"/>
  <c r="AF55" i="11"/>
  <c r="AF58" i="11"/>
  <c r="AF61" i="11"/>
  <c r="AG55" i="11"/>
  <c r="AF63" i="11"/>
  <c r="AG63" i="11"/>
  <c r="AF60" i="11"/>
  <c r="AG14" i="11"/>
  <c r="AF14" i="11"/>
  <c r="AF17" i="11"/>
  <c r="AG17" i="11"/>
  <c r="AG19" i="11"/>
  <c r="AF19" i="11"/>
  <c r="AG28" i="11"/>
  <c r="AF28" i="11"/>
  <c r="AG52" i="11"/>
  <c r="AG57" i="11"/>
  <c r="AF57" i="11"/>
  <c r="AG66" i="11"/>
  <c r="AG56" i="11"/>
  <c r="AG24" i="11"/>
  <c r="AF24" i="11"/>
  <c r="AG26" i="11"/>
  <c r="AF26" i="11"/>
  <c r="AG62" i="11"/>
  <c r="AF62" i="11"/>
  <c r="AG64" i="11"/>
  <c r="AF64" i="11"/>
  <c r="AF52" i="11"/>
  <c r="AG58" i="11"/>
  <c r="AG60" i="11"/>
  <c r="AG59" i="11"/>
  <c r="AG21" i="11"/>
  <c r="AF21" i="11"/>
  <c r="AG15" i="11"/>
  <c r="AF15" i="11"/>
  <c r="AF59" i="11"/>
  <c r="AG53" i="11"/>
  <c r="AF65" i="11"/>
  <c r="AG65" i="11"/>
  <c r="AG16" i="11"/>
  <c r="AF16" i="11"/>
  <c r="AG18" i="11"/>
  <c r="AF18" i="11"/>
  <c r="AF25" i="11"/>
  <c r="AG25" i="11"/>
  <c r="AG54" i="11"/>
  <c r="AF56" i="11"/>
  <c r="AG23" i="11"/>
  <c r="AF23" i="11"/>
  <c r="AG27" i="11"/>
  <c r="AF27" i="11"/>
  <c r="AG22" i="11"/>
  <c r="AF22" i="11"/>
  <c r="AF53" i="11"/>
  <c r="AF54" i="11"/>
  <c r="AG61" i="11"/>
  <c r="AG20" i="11"/>
  <c r="AF20" i="11"/>
  <c r="AF66" i="11" l="1"/>
  <c r="AL51" i="11"/>
  <c r="AY51" i="11" s="1"/>
  <c r="AF51" i="11"/>
  <c r="AY57" i="11"/>
  <c r="AZ20" i="11"/>
  <c r="AY56" i="11"/>
  <c r="AY64" i="11"/>
  <c r="AZ64" i="11"/>
  <c r="AZ66" i="11"/>
  <c r="AY66" i="11"/>
  <c r="AZ24" i="11"/>
  <c r="AZ52" i="11"/>
  <c r="AZ59" i="11"/>
  <c r="AZ16" i="11"/>
  <c r="AY65" i="11"/>
  <c r="AZ65" i="11"/>
  <c r="AY52" i="11"/>
  <c r="AZ58" i="11"/>
  <c r="AY18" i="11"/>
  <c r="AZ15" i="11"/>
  <c r="AZ19" i="11"/>
  <c r="AY54" i="11"/>
  <c r="AZ62" i="11"/>
  <c r="AY62" i="11"/>
  <c r="AZ23" i="11"/>
  <c r="AY23" i="11"/>
  <c r="AY22" i="11"/>
  <c r="AZ22" i="11"/>
  <c r="AZ18" i="11"/>
  <c r="AY17" i="11"/>
  <c r="AY14" i="11"/>
  <c r="AZ60" i="11"/>
  <c r="AZ14" i="11"/>
  <c r="AZ57" i="11"/>
  <c r="AZ28" i="11"/>
  <c r="AY28" i="11"/>
  <c r="AZ21" i="11"/>
  <c r="AY60" i="11"/>
  <c r="AY63" i="11"/>
  <c r="AZ63" i="11"/>
  <c r="AY15" i="11"/>
  <c r="AZ53" i="11"/>
  <c r="AZ17" i="11"/>
  <c r="AY20" i="11"/>
  <c r="AY16" i="11"/>
  <c r="AY25" i="11"/>
  <c r="AZ25" i="11"/>
  <c r="AY59" i="11"/>
  <c r="AY19" i="11"/>
  <c r="AZ61" i="11"/>
  <c r="AY61" i="11"/>
  <c r="AY21" i="11"/>
  <c r="AY53" i="11"/>
  <c r="AZ56" i="11"/>
  <c r="AZ26" i="11"/>
  <c r="AY26" i="11"/>
  <c r="AY55" i="11"/>
  <c r="AZ55" i="11"/>
  <c r="AZ13" i="11"/>
  <c r="AY13" i="11"/>
  <c r="AY24" i="11"/>
  <c r="AY58" i="11"/>
  <c r="AZ54" i="11"/>
  <c r="AZ27" i="11"/>
  <c r="AY27" i="11"/>
  <c r="AZ51" i="11" l="1"/>
</calcChain>
</file>

<file path=xl/sharedStrings.xml><?xml version="1.0" encoding="utf-8"?>
<sst xmlns="http://schemas.openxmlformats.org/spreadsheetml/2006/main" count="608" uniqueCount="201">
  <si>
    <t>Sample mass (g)</t>
  </si>
  <si>
    <t>Blood</t>
  </si>
  <si>
    <t>Heart</t>
  </si>
  <si>
    <t>Liver</t>
  </si>
  <si>
    <t>Spleen</t>
  </si>
  <si>
    <t>Stomach</t>
  </si>
  <si>
    <t>Pancreas</t>
  </si>
  <si>
    <t>Kidney</t>
  </si>
  <si>
    <t>Fat</t>
  </si>
  <si>
    <t>Muscle</t>
  </si>
  <si>
    <t>Bone</t>
  </si>
  <si>
    <t>Skin</t>
  </si>
  <si>
    <t>Blank 1</t>
  </si>
  <si>
    <t>Blank 2</t>
  </si>
  <si>
    <t>Blank 3</t>
  </si>
  <si>
    <t>Average bkg (CPM)</t>
  </si>
  <si>
    <t>Syringe #</t>
  </si>
  <si>
    <t>Normalised CPM</t>
  </si>
  <si>
    <t>Total Norm. Bkg. Corr. CPM / g (injectate)</t>
  </si>
  <si>
    <t>Total Norm. Bkg. Corr. CPM / g (standard Falcon)</t>
  </si>
  <si>
    <t>Mouse #</t>
  </si>
  <si>
    <t>Tissue</t>
  </si>
  <si>
    <t>Average</t>
  </si>
  <si>
    <t>Stdev</t>
  </si>
  <si>
    <t>CPM</t>
  </si>
  <si>
    <t>SUV (weight)</t>
  </si>
  <si>
    <t>Injection time</t>
  </si>
  <si>
    <t>Dose calibrator background / MBq</t>
  </si>
  <si>
    <t>Calibration factor CPM / MBq</t>
  </si>
  <si>
    <t>M1</t>
  </si>
  <si>
    <t>Tumour</t>
  </si>
  <si>
    <t>Lungs</t>
  </si>
  <si>
    <t>M2</t>
  </si>
  <si>
    <t>M3</t>
  </si>
  <si>
    <t>M4</t>
  </si>
  <si>
    <t>Sm. Intestine</t>
  </si>
  <si>
    <t>Large Intestine</t>
  </si>
  <si>
    <t>Blank 4</t>
  </si>
  <si>
    <t>https://www.nndc.bnl.gov/nudat3/reCenter.jsp?z=21&amp;n=26</t>
  </si>
  <si>
    <t>111In</t>
  </si>
  <si>
    <t>Radionuclide</t>
  </si>
  <si>
    <t>Half-life / h</t>
  </si>
  <si>
    <t>47Sc</t>
  </si>
  <si>
    <t>67Cu</t>
  </si>
  <si>
    <t>76As</t>
  </si>
  <si>
    <t>77As</t>
  </si>
  <si>
    <t>89Sr</t>
  </si>
  <si>
    <t>90Y</t>
  </si>
  <si>
    <t>131I</t>
  </si>
  <si>
    <t>153Sm</t>
  </si>
  <si>
    <t>161Tb</t>
  </si>
  <si>
    <t>177Lu</t>
  </si>
  <si>
    <t>186Re</t>
  </si>
  <si>
    <t>188Re</t>
  </si>
  <si>
    <t>89Zr</t>
  </si>
  <si>
    <t>166Ho</t>
  </si>
  <si>
    <t>67Ga</t>
  </si>
  <si>
    <t>11C</t>
  </si>
  <si>
    <t>13N</t>
  </si>
  <si>
    <t>15O</t>
  </si>
  <si>
    <t>18F</t>
  </si>
  <si>
    <t>t1/1 / h</t>
  </si>
  <si>
    <t>t1/2 /unit</t>
  </si>
  <si>
    <t>unit</t>
  </si>
  <si>
    <t>min</t>
  </si>
  <si>
    <t>225Ac</t>
  </si>
  <si>
    <t>s</t>
  </si>
  <si>
    <t>32P</t>
  </si>
  <si>
    <t>d</t>
  </si>
  <si>
    <t>35S</t>
  </si>
  <si>
    <t>44Sc</t>
  </si>
  <si>
    <t>h</t>
  </si>
  <si>
    <t>43Sc</t>
  </si>
  <si>
    <t>45Ti</t>
  </si>
  <si>
    <t>48V</t>
  </si>
  <si>
    <t>51Cr</t>
  </si>
  <si>
    <t>51Mn</t>
  </si>
  <si>
    <t>52Mn</t>
  </si>
  <si>
    <t>60Cu</t>
  </si>
  <si>
    <t>61Cu</t>
  </si>
  <si>
    <t>62Cu</t>
  </si>
  <si>
    <t>64Cu</t>
  </si>
  <si>
    <t>66Cu</t>
  </si>
  <si>
    <t>68Ga</t>
  </si>
  <si>
    <t>69Ge</t>
  </si>
  <si>
    <t>74As</t>
  </si>
  <si>
    <t>72As</t>
  </si>
  <si>
    <t>71As</t>
  </si>
  <si>
    <t>70As</t>
  </si>
  <si>
    <t>76Br</t>
  </si>
  <si>
    <t>77Br</t>
  </si>
  <si>
    <t>86Y</t>
  </si>
  <si>
    <t>97Zr</t>
  </si>
  <si>
    <t>90Nb</t>
  </si>
  <si>
    <t>99Mo</t>
  </si>
  <si>
    <t>99mTc</t>
  </si>
  <si>
    <t>94mTc</t>
  </si>
  <si>
    <t>97Ru</t>
  </si>
  <si>
    <t>52Fe</t>
  </si>
  <si>
    <t>55Co</t>
  </si>
  <si>
    <t>105Rh</t>
  </si>
  <si>
    <t>57Ni</t>
  </si>
  <si>
    <t>62Zn</t>
  </si>
  <si>
    <t>197mHg</t>
  </si>
  <si>
    <t>111Ag</t>
  </si>
  <si>
    <t>198Au</t>
  </si>
  <si>
    <t>82Rb</t>
  </si>
  <si>
    <t>82mRb</t>
  </si>
  <si>
    <t>223Ra</t>
  </si>
  <si>
    <t>227Th</t>
  </si>
  <si>
    <t>211At</t>
  </si>
  <si>
    <t>212Bi</t>
  </si>
  <si>
    <t>213Bi</t>
  </si>
  <si>
    <t>81mKr</t>
  </si>
  <si>
    <t>197Hg</t>
  </si>
  <si>
    <t>212Pb</t>
  </si>
  <si>
    <t>165Er</t>
  </si>
  <si>
    <t>149Tb</t>
  </si>
  <si>
    <t>152Tb</t>
  </si>
  <si>
    <t>155Tb</t>
  </si>
  <si>
    <t>83Sr</t>
  </si>
  <si>
    <t>123I</t>
  </si>
  <si>
    <t>124I</t>
  </si>
  <si>
    <t>125I</t>
  </si>
  <si>
    <t>203Pb</t>
  </si>
  <si>
    <t>110mIn</t>
  </si>
  <si>
    <t>169Er</t>
  </si>
  <si>
    <t>127Xe</t>
  </si>
  <si>
    <t>133Xe</t>
  </si>
  <si>
    <t>134Ce</t>
  </si>
  <si>
    <t>134La</t>
  </si>
  <si>
    <t>201Tl</t>
  </si>
  <si>
    <t>192Ir</t>
  </si>
  <si>
    <t>195mPt</t>
  </si>
  <si>
    <t>Biodistribution template</t>
  </si>
  <si>
    <t>Radiotracer</t>
  </si>
  <si>
    <t>Start of counting time</t>
  </si>
  <si>
    <t>(A)</t>
  </si>
  <si>
    <t>(B)</t>
  </si>
  <si>
    <t>(C)</t>
  </si>
  <si>
    <t>Syrine &amp; injection details</t>
  </si>
  <si>
    <t>Mouse weight / g</t>
  </si>
  <si>
    <t>Syringe mass (empty, after injection) / g</t>
  </si>
  <si>
    <t>Syringe mass (full, before injection) / g</t>
  </si>
  <si>
    <t>Calc. Injected mass / g</t>
  </si>
  <si>
    <t>Syringe activity (full, initial) / MBq</t>
  </si>
  <si>
    <t>Syringe (full) assay time</t>
  </si>
  <si>
    <t>Syringe activity (empty, residual) / MBq</t>
  </si>
  <si>
    <t>Syringe (residual) assay time</t>
  </si>
  <si>
    <t>Standard</t>
  </si>
  <si>
    <t>Falcon (empty) / g</t>
  </si>
  <si>
    <t>Falcon (+water) / g</t>
  </si>
  <si>
    <t>Total diluted standard / g</t>
  </si>
  <si>
    <t>Check sum</t>
  </si>
  <si>
    <t>Background counts</t>
  </si>
  <si>
    <t>Decay Constant / h-1</t>
  </si>
  <si>
    <t>Number of animals (n)</t>
  </si>
  <si>
    <t>Check (Falcon + water + syringe mass)</t>
  </si>
  <si>
    <t>Falcon (+ water + standard syringe) / g</t>
  </si>
  <si>
    <t>Syringe standards #</t>
  </si>
  <si>
    <t>A</t>
  </si>
  <si>
    <t>B</t>
  </si>
  <si>
    <t>C</t>
  </si>
  <si>
    <t>D</t>
  </si>
  <si>
    <t>Tube tare mass /g</t>
  </si>
  <si>
    <t>Tube mass (full) / g</t>
  </si>
  <si>
    <t>Average background corrected normalised CPM / g</t>
  </si>
  <si>
    <t>Tube tare mass / g</t>
  </si>
  <si>
    <t>Sample mass / g</t>
  </si>
  <si>
    <t>Gamma counter results</t>
  </si>
  <si>
    <t>Background corrected normalised CPM / g</t>
  </si>
  <si>
    <t>Calibrated sample activity MBq / g</t>
  </si>
  <si>
    <t>Tissue uptake %ID / g</t>
  </si>
  <si>
    <t>Sample assignment</t>
  </si>
  <si>
    <t>Blank</t>
  </si>
  <si>
    <t>Sample / mouse #</t>
  </si>
  <si>
    <t>NB: Take non-decay corrected CPM for background measurement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</si>
  <si>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</si>
  <si>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</si>
  <si>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</si>
  <si>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</si>
  <si>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</si>
  <si>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</si>
  <si>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</si>
  <si>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</si>
  <si>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</si>
  <si>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</si>
  <si>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</si>
  <si>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NB: Take decay corrected CPM for standards</t>
  </si>
  <si>
    <t xml:space="preserve">Biodistribution table (tissue uptake / %ID/g)  </t>
  </si>
  <si>
    <t xml:space="preserve">Biodistribution table (tissue uptake / SUV (g))  </t>
  </si>
  <si>
    <t xml:space="preserve">Tumour-to-tissue contrast ratio (based on tissue uptake / %ID/g)  </t>
  </si>
  <si>
    <t xml:space="preserve">Tumour-to-tissue contrast ratio (based on tissue uptake / SUV(g))  </t>
  </si>
  <si>
    <t>NB: Calculated as dependent ratios</t>
  </si>
  <si>
    <t>version 1.0©</t>
  </si>
  <si>
    <t>Syringe standard dilution</t>
  </si>
  <si>
    <t>Syringe standard calibration</t>
  </si>
  <si>
    <t>Calc. Injected activity (start of counting) / MBq</t>
  </si>
  <si>
    <t>Calc. Injected activity (injection time) / MBq</t>
  </si>
  <si>
    <r>
      <t>[</t>
    </r>
    <r>
      <rPr>
        <vertAlign val="superscript"/>
        <sz val="11"/>
        <color theme="1"/>
        <rFont val="Calibri (Body)"/>
      </rPr>
      <t>99m</t>
    </r>
    <r>
      <rPr>
        <sz val="11"/>
        <color theme="1"/>
        <rFont val="Calibri"/>
        <family val="2"/>
        <scheme val="minor"/>
      </rPr>
      <t>Tc]Tc-XYZ</t>
    </r>
  </si>
  <si>
    <t>Small Intestine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</si>
</sst>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0"/>
  </numFmts>
  <fonts count="19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3"/>
      <color rgb="FF000000"/>
      <name val="Courier New"/>
      <family val="1"/>
    </font>
    <font>
      <sz val="12"/>
      <color rgb="FF222222"/>
      <name val="Calibri"/>
      <family val="2"/>
      <scheme val="minor"/>
    </font>
    <font>
      <sz val="12"/>
      <color rgb="FF000000"/>
      <name val="Verdana"/>
      <family val="2"/>
    </font>
    <font>
      <sz val="13"/>
      <color rgb="FF000000"/>
      <name val="CourierNewPSMT"/>
    </font>
    <font>
      <b/>
      <sz val="11"/>
      <color rgb="FFC00000"/>
      <name val="Calibri"/>
      <family val="2"/>
      <scheme val="minor"/>
    </font>
    <font>
      <vertAlign val="superscript"/>
      <sz val="11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7" xfId="0" applyFont="1" applyBorder="1"/>
    <xf numFmtId="0" fontId="1" fillId="0" borderId="2" xfId="0" applyFont="1" applyBorder="1"/>
    <xf numFmtId="0" fontId="0" fillId="0" borderId="8" xfId="0" applyBorder="1"/>
    <xf numFmtId="2" fontId="0" fillId="0" borderId="0" xfId="0" applyNumberFormat="1"/>
    <xf numFmtId="0" fontId="9" fillId="0" borderId="0" xfId="0" applyFont="1"/>
    <xf numFmtId="0" fontId="9" fillId="0" borderId="3" xfId="0" applyFont="1" applyBorder="1"/>
    <xf numFmtId="0" fontId="15" fillId="0" borderId="0" xfId="0" applyFont="1"/>
    <xf numFmtId="0" fontId="5" fillId="0" borderId="0" xfId="33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11" fontId="11" fillId="0" borderId="0" xfId="0" applyNumberFormat="1" applyFont="1"/>
    <xf numFmtId="0" fontId="14" fillId="0" borderId="0" xfId="0" applyFont="1"/>
    <xf numFmtId="0" fontId="16" fillId="0" borderId="0" xfId="0" applyFont="1"/>
    <xf numFmtId="165" fontId="0" fillId="0" borderId="0" xfId="0" applyNumberFormat="1"/>
    <xf numFmtId="0" fontId="9" fillId="0" borderId="4" xfId="0" applyFont="1" applyBorder="1"/>
    <xf numFmtId="0" fontId="9" fillId="0" borderId="5" xfId="0" applyFont="1" applyBorder="1"/>
    <xf numFmtId="165" fontId="0" fillId="0" borderId="8" xfId="0" applyNumberFormat="1" applyBorder="1"/>
    <xf numFmtId="0" fontId="9" fillId="0" borderId="6" xfId="0" applyFont="1" applyBorder="1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1" fillId="2" borderId="3" xfId="0" applyFont="1" applyFill="1" applyBorder="1"/>
    <xf numFmtId="0" fontId="0" fillId="3" borderId="3" xfId="0" applyFill="1" applyBorder="1"/>
    <xf numFmtId="0" fontId="0" fillId="3" borderId="0" xfId="0" applyFill="1"/>
    <xf numFmtId="0" fontId="1" fillId="2" borderId="8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9" xfId="0" applyFont="1" applyFill="1" applyBorder="1"/>
    <xf numFmtId="0" fontId="1" fillId="2" borderId="1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5" fontId="8" fillId="2" borderId="4" xfId="0" applyNumberFormat="1" applyFont="1" applyFill="1" applyBorder="1"/>
    <xf numFmtId="0" fontId="8" fillId="2" borderId="5" xfId="0" applyFont="1" applyFill="1" applyBorder="1"/>
    <xf numFmtId="0" fontId="9" fillId="3" borderId="3" xfId="0" applyFont="1" applyFill="1" applyBorder="1"/>
    <xf numFmtId="0" fontId="0" fillId="3" borderId="4" xfId="0" applyFill="1" applyBorder="1"/>
    <xf numFmtId="0" fontId="9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4" xfId="0" applyFont="1" applyFill="1" applyBorder="1"/>
    <xf numFmtId="165" fontId="3" fillId="2" borderId="0" xfId="0" applyNumberFormat="1" applyFont="1" applyFill="1"/>
    <xf numFmtId="165" fontId="3" fillId="3" borderId="0" xfId="0" applyNumberFormat="1" applyFont="1" applyFill="1"/>
    <xf numFmtId="22" fontId="3" fillId="3" borderId="0" xfId="0" applyNumberFormat="1" applyFont="1" applyFill="1"/>
    <xf numFmtId="165" fontId="3" fillId="2" borderId="4" xfId="0" applyNumberFormat="1" applyFont="1" applyFill="1" applyBorder="1"/>
    <xf numFmtId="165" fontId="4" fillId="2" borderId="11" xfId="0" applyNumberFormat="1" applyFont="1" applyFill="1" applyBorder="1"/>
    <xf numFmtId="165" fontId="0" fillId="3" borderId="1" xfId="0" applyNumberFormat="1" applyFill="1" applyBorder="1"/>
    <xf numFmtId="165" fontId="0" fillId="3" borderId="2" xfId="0" applyNumberFormat="1" applyFill="1" applyBorder="1"/>
    <xf numFmtId="165" fontId="0" fillId="3" borderId="3" xfId="0" applyNumberFormat="1" applyFill="1" applyBorder="1"/>
    <xf numFmtId="165" fontId="0" fillId="3" borderId="4" xfId="0" applyNumberFormat="1" applyFill="1" applyBorder="1"/>
    <xf numFmtId="165" fontId="0" fillId="3" borderId="5" xfId="0" applyNumberFormat="1" applyFill="1" applyBorder="1"/>
    <xf numFmtId="165" fontId="0" fillId="3" borderId="6" xfId="0" applyNumberFormat="1" applyFill="1" applyBorder="1"/>
    <xf numFmtId="165" fontId="3" fillId="3" borderId="1" xfId="0" applyNumberFormat="1" applyFont="1" applyFill="1" applyBorder="1"/>
    <xf numFmtId="22" fontId="3" fillId="3" borderId="7" xfId="0" applyNumberFormat="1" applyFont="1" applyFill="1" applyBorder="1"/>
    <xf numFmtId="165" fontId="3" fillId="3" borderId="7" xfId="0" applyNumberFormat="1" applyFont="1" applyFill="1" applyBorder="1"/>
    <xf numFmtId="22" fontId="3" fillId="3" borderId="2" xfId="0" applyNumberFormat="1" applyFont="1" applyFill="1" applyBorder="1"/>
    <xf numFmtId="165" fontId="3" fillId="3" borderId="3" xfId="0" applyNumberFormat="1" applyFont="1" applyFill="1" applyBorder="1"/>
    <xf numFmtId="22" fontId="3" fillId="3" borderId="4" xfId="0" applyNumberFormat="1" applyFont="1" applyFill="1" applyBorder="1"/>
    <xf numFmtId="165" fontId="3" fillId="3" borderId="5" xfId="0" applyNumberFormat="1" applyFont="1" applyFill="1" applyBorder="1"/>
    <xf numFmtId="22" fontId="3" fillId="3" borderId="8" xfId="0" applyNumberFormat="1" applyFont="1" applyFill="1" applyBorder="1"/>
    <xf numFmtId="165" fontId="3" fillId="3" borderId="8" xfId="0" applyNumberFormat="1" applyFont="1" applyFill="1" applyBorder="1"/>
    <xf numFmtId="22" fontId="3" fillId="3" borderId="6" xfId="0" applyNumberFormat="1" applyFont="1" applyFill="1" applyBorder="1"/>
    <xf numFmtId="22" fontId="3" fillId="3" borderId="13" xfId="0" applyNumberFormat="1" applyFont="1" applyFill="1" applyBorder="1"/>
    <xf numFmtId="22" fontId="3" fillId="3" borderId="14" xfId="0" applyNumberFormat="1" applyFont="1" applyFill="1" applyBorder="1"/>
    <xf numFmtId="22" fontId="3" fillId="3" borderId="15" xfId="0" applyNumberFormat="1" applyFont="1" applyFill="1" applyBorder="1"/>
    <xf numFmtId="0" fontId="0" fillId="2" borderId="4" xfId="0" applyFill="1" applyBorder="1"/>
    <xf numFmtId="164" fontId="0" fillId="2" borderId="4" xfId="0" applyNumberFormat="1" applyFill="1" applyBorder="1"/>
    <xf numFmtId="0" fontId="1" fillId="3" borderId="3" xfId="0" applyFont="1" applyFill="1" applyBorder="1"/>
    <xf numFmtId="0" fontId="9" fillId="3" borderId="4" xfId="0" applyFont="1" applyFill="1" applyBorder="1"/>
    <xf numFmtId="22" fontId="0" fillId="3" borderId="4" xfId="0" applyNumberFormat="1" applyFill="1" applyBorder="1"/>
    <xf numFmtId="166" fontId="0" fillId="3" borderId="4" xfId="0" applyNumberFormat="1" applyFill="1" applyBorder="1"/>
    <xf numFmtId="0" fontId="1" fillId="3" borderId="5" xfId="0" applyFont="1" applyFill="1" applyBorder="1"/>
    <xf numFmtId="0" fontId="0" fillId="3" borderId="6" xfId="0" applyFill="1" applyBorder="1"/>
    <xf numFmtId="0" fontId="8" fillId="2" borderId="3" xfId="0" applyFont="1" applyFill="1" applyBorder="1" applyAlignment="1">
      <alignment wrapText="1"/>
    </xf>
    <xf numFmtId="0" fontId="3" fillId="2" borderId="9" xfId="0" applyFont="1" applyFill="1" applyBorder="1"/>
    <xf numFmtId="1" fontId="3" fillId="2" borderId="11" xfId="0" applyNumberFormat="1" applyFont="1" applyFill="1" applyBorder="1"/>
    <xf numFmtId="0" fontId="1" fillId="3" borderId="3" xfId="0" applyFont="1" applyFill="1" applyBorder="1" applyAlignment="1">
      <alignment wrapText="1"/>
    </xf>
    <xf numFmtId="0" fontId="3" fillId="2" borderId="2" xfId="0" applyFont="1" applyFill="1" applyBorder="1"/>
    <xf numFmtId="1" fontId="2" fillId="0" borderId="0" xfId="0" applyNumberFormat="1" applyFont="1"/>
    <xf numFmtId="0" fontId="1" fillId="0" borderId="0" xfId="0" applyFont="1" applyAlignment="1">
      <alignment wrapText="1"/>
    </xf>
    <xf numFmtId="0" fontId="1" fillId="3" borderId="9" xfId="0" applyFont="1" applyFill="1" applyBorder="1"/>
    <xf numFmtId="0" fontId="1" fillId="3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3" fillId="2" borderId="11" xfId="0" applyFont="1" applyFill="1" applyBorder="1"/>
    <xf numFmtId="0" fontId="0" fillId="4" borderId="3" xfId="0" applyFill="1" applyBorder="1"/>
    <xf numFmtId="0" fontId="0" fillId="4" borderId="5" xfId="0" applyFill="1" applyBorder="1"/>
    <xf numFmtId="22" fontId="0" fillId="0" borderId="0" xfId="0" applyNumberFormat="1"/>
    <xf numFmtId="164" fontId="2" fillId="0" borderId="0" xfId="0" applyNumberFormat="1" applyFont="1"/>
    <xf numFmtId="0" fontId="17" fillId="0" borderId="0" xfId="0" applyFont="1"/>
    <xf numFmtId="165" fontId="8" fillId="2" borderId="6" xfId="0" applyNumberFormat="1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165" fontId="4" fillId="5" borderId="10" xfId="0" applyNumberFormat="1" applyFont="1" applyFill="1" applyBorder="1"/>
    <xf numFmtId="22" fontId="4" fillId="5" borderId="10" xfId="0" applyNumberFormat="1" applyFont="1" applyFill="1" applyBorder="1"/>
    <xf numFmtId="22" fontId="4" fillId="5" borderId="12" xfId="0" applyNumberFormat="1" applyFont="1" applyFill="1" applyBorder="1"/>
    <xf numFmtId="165" fontId="4" fillId="2" borderId="9" xfId="0" applyNumberFormat="1" applyFont="1" applyFill="1" applyBorder="1"/>
    <xf numFmtId="0" fontId="8" fillId="2" borderId="7" xfId="0" applyFont="1" applyFill="1" applyBorder="1"/>
    <xf numFmtId="0" fontId="0" fillId="2" borderId="3" xfId="0" applyFill="1" applyBorder="1"/>
    <xf numFmtId="0" fontId="0" fillId="2" borderId="5" xfId="0" applyFill="1" applyBorder="1"/>
    <xf numFmtId="2" fontId="0" fillId="2" borderId="8" xfId="0" applyNumberFormat="1" applyFill="1" applyBorder="1"/>
    <xf numFmtId="0" fontId="0" fillId="2" borderId="1" xfId="0" applyFill="1" applyBorder="1"/>
    <xf numFmtId="2" fontId="0" fillId="2" borderId="3" xfId="0" applyNumberFormat="1" applyFill="1" applyBorder="1"/>
    <xf numFmtId="2" fontId="0" fillId="2" borderId="5" xfId="0" applyNumberFormat="1" applyFill="1" applyBorder="1"/>
    <xf numFmtId="0" fontId="1" fillId="6" borderId="1" xfId="0" applyFont="1" applyFill="1" applyBorder="1"/>
    <xf numFmtId="0" fontId="0" fillId="6" borderId="7" xfId="0" applyFill="1" applyBorder="1"/>
    <xf numFmtId="0" fontId="8" fillId="6" borderId="7" xfId="0" applyFont="1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2" fontId="0" fillId="6" borderId="8" xfId="0" applyNumberForma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2" borderId="4" xfId="0" applyFont="1" applyFill="1" applyBorder="1"/>
    <xf numFmtId="1" fontId="3" fillId="2" borderId="0" xfId="0" applyNumberFormat="1" applyFont="1" applyFill="1"/>
    <xf numFmtId="0" fontId="0" fillId="2" borderId="8" xfId="0" applyFill="1" applyBorder="1"/>
    <xf numFmtId="0" fontId="3" fillId="2" borderId="8" xfId="0" applyFont="1" applyFill="1" applyBorder="1"/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2" borderId="6" xfId="0" applyFont="1" applyFill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4" fillId="2" borderId="4" xfId="0" applyFont="1" applyFill="1" applyBorder="1"/>
    <xf numFmtId="0" fontId="3" fillId="2" borderId="5" xfId="0" applyFont="1" applyFill="1" applyBorder="1"/>
    <xf numFmtId="0" fontId="3" fillId="3" borderId="0" xfId="0" applyFont="1" applyFill="1"/>
    <xf numFmtId="0" fontId="3" fillId="3" borderId="8" xfId="0" applyFont="1" applyFill="1" applyBorder="1"/>
    <xf numFmtId="1" fontId="3" fillId="3" borderId="0" xfId="0" applyNumberFormat="1" applyFont="1" applyFill="1"/>
    <xf numFmtId="1" fontId="3" fillId="3" borderId="8" xfId="0" applyNumberFormat="1" applyFont="1" applyFill="1" applyBorder="1"/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/>
    <xf numFmtId="0" fontId="4" fillId="3" borderId="10" xfId="0" applyFont="1" applyFill="1" applyBorder="1"/>
    <xf numFmtId="0" fontId="4" fillId="2" borderId="10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1" fillId="2" borderId="11" xfId="0" applyFont="1" applyFill="1" applyBorder="1"/>
    <xf numFmtId="0" fontId="0" fillId="2" borderId="0" xfId="0" applyFill="1"/>
    <xf numFmtId="0" fontId="9" fillId="2" borderId="1" xfId="0" applyFont="1" applyFill="1" applyBorder="1"/>
    <xf numFmtId="0" fontId="7" fillId="2" borderId="10" xfId="0" applyFont="1" applyFill="1" applyBorder="1"/>
    <xf numFmtId="2" fontId="3" fillId="2" borderId="2" xfId="0" applyNumberFormat="1" applyFont="1" applyFill="1" applyBorder="1"/>
    <xf numFmtId="2" fontId="3" fillId="2" borderId="4" xfId="0" applyNumberFormat="1" applyFont="1" applyFill="1" applyBorder="1"/>
    <xf numFmtId="2" fontId="3" fillId="2" borderId="6" xfId="0" applyNumberFormat="1" applyFont="1" applyFill="1" applyBorder="1"/>
    <xf numFmtId="0" fontId="3" fillId="2" borderId="10" xfId="0" applyFont="1" applyFill="1" applyBorder="1"/>
    <xf numFmtId="0" fontId="4" fillId="2" borderId="9" xfId="0" applyFont="1" applyFill="1" applyBorder="1"/>
    <xf numFmtId="2" fontId="4" fillId="2" borderId="11" xfId="0" applyNumberFormat="1" applyFont="1" applyFill="1" applyBorder="1"/>
    <xf numFmtId="2" fontId="0" fillId="2" borderId="4" xfId="0" applyNumberFormat="1" applyFill="1" applyBorder="1"/>
    <xf numFmtId="2" fontId="0" fillId="2" borderId="6" xfId="0" applyNumberFormat="1" applyFill="1" applyBorder="1"/>
    <xf numFmtId="2" fontId="0" fillId="6" borderId="4" xfId="0" applyNumberFormat="1" applyFill="1" applyBorder="1"/>
    <xf numFmtId="2" fontId="0" fillId="6" borderId="6" xfId="0" applyNumberFormat="1" applyFill="1" applyBorder="1"/>
    <xf numFmtId="0" fontId="1" fillId="2" borderId="5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" fillId="6" borderId="6" xfId="0" applyFont="1" applyFill="1" applyBorder="1" applyAlignment="1">
      <alignment wrapText="1"/>
    </xf>
    <xf numFmtId="0" fontId="1" fillId="7" borderId="1" xfId="0" applyFont="1" applyFill="1" applyBorder="1"/>
    <xf numFmtId="0" fontId="0" fillId="7" borderId="7" xfId="0" applyFill="1" applyBorder="1"/>
    <xf numFmtId="0" fontId="8" fillId="7" borderId="7" xfId="0" applyFont="1" applyFill="1" applyBorder="1"/>
    <xf numFmtId="0" fontId="0" fillId="7" borderId="1" xfId="0" applyFill="1" applyBorder="1"/>
    <xf numFmtId="0" fontId="0" fillId="7" borderId="2" xfId="0" applyFill="1" applyBorder="1"/>
    <xf numFmtId="0" fontId="1" fillId="7" borderId="5" xfId="0" applyFont="1" applyFill="1" applyBorder="1" applyAlignment="1">
      <alignment wrapText="1"/>
    </xf>
    <xf numFmtId="0" fontId="1" fillId="7" borderId="8" xfId="0" applyFont="1" applyFill="1" applyBorder="1" applyAlignment="1">
      <alignment wrapText="1"/>
    </xf>
    <xf numFmtId="0" fontId="1" fillId="7" borderId="6" xfId="0" applyFont="1" applyFill="1" applyBorder="1" applyAlignment="1">
      <alignment wrapText="1"/>
    </xf>
    <xf numFmtId="0" fontId="0" fillId="7" borderId="3" xfId="0" applyFill="1" applyBorder="1"/>
    <xf numFmtId="2" fontId="0" fillId="7" borderId="3" xfId="0" applyNumberFormat="1" applyFill="1" applyBorder="1"/>
    <xf numFmtId="2" fontId="0" fillId="7" borderId="4" xfId="0" applyNumberFormat="1" applyFill="1" applyBorder="1"/>
    <xf numFmtId="0" fontId="0" fillId="7" borderId="5" xfId="0" applyFill="1" applyBorder="1"/>
    <xf numFmtId="2" fontId="0" fillId="7" borderId="8" xfId="0" applyNumberFormat="1" applyFill="1" applyBorder="1"/>
    <xf numFmtId="2" fontId="0" fillId="7" borderId="5" xfId="0" applyNumberFormat="1" applyFill="1" applyBorder="1"/>
    <xf numFmtId="2" fontId="0" fillId="7" borderId="6" xfId="0" applyNumberFormat="1" applyFill="1" applyBorder="1"/>
    <xf numFmtId="0" fontId="1" fillId="4" borderId="1" xfId="0" applyFont="1" applyFill="1" applyBorder="1"/>
    <xf numFmtId="0" fontId="0" fillId="4" borderId="7" xfId="0" applyFill="1" applyBorder="1"/>
    <xf numFmtId="0" fontId="8" fillId="4" borderId="7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1" fillId="4" borderId="5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2" fontId="0" fillId="4" borderId="3" xfId="0" applyNumberFormat="1" applyFill="1" applyBorder="1"/>
    <xf numFmtId="2" fontId="0" fillId="4" borderId="4" xfId="0" applyNumberFormat="1" applyFill="1" applyBorder="1"/>
    <xf numFmtId="2" fontId="0" fillId="4" borderId="8" xfId="0" applyNumberFormat="1" applyFill="1" applyBorder="1"/>
    <xf numFmtId="2" fontId="0" fillId="4" borderId="5" xfId="0" applyNumberFormat="1" applyFill="1" applyBorder="1"/>
    <xf numFmtId="2" fontId="0" fillId="4" borderId="6" xfId="0" applyNumberFormat="1" applyFill="1" applyBorder="1"/>
    <xf numFmtId="0" fontId="1" fillId="2" borderId="7" xfId="0" applyFont="1" applyFill="1" applyBorder="1"/>
    <xf numFmtId="2" fontId="0" fillId="2" borderId="7" xfId="0" applyNumberFormat="1" applyFill="1" applyBorder="1"/>
    <xf numFmtId="2" fontId="0" fillId="2" borderId="2" xfId="0" applyNumberFormat="1" applyFill="1" applyBorder="1"/>
    <xf numFmtId="2" fontId="0" fillId="2" borderId="0" xfId="0" applyNumberFormat="1" applyFill="1"/>
    <xf numFmtId="0" fontId="1" fillId="4" borderId="7" xfId="0" applyFont="1" applyFill="1" applyBorder="1"/>
    <xf numFmtId="0" fontId="1" fillId="7" borderId="7" xfId="0" applyFont="1" applyFill="1" applyBorder="1"/>
    <xf numFmtId="0" fontId="1" fillId="6" borderId="7" xfId="0" applyFont="1" applyFill="1" applyBorder="1"/>
    <xf numFmtId="2" fontId="0" fillId="4" borderId="1" xfId="0" applyNumberFormat="1" applyFill="1" applyBorder="1"/>
    <xf numFmtId="2" fontId="0" fillId="4" borderId="7" xfId="0" applyNumberFormat="1" applyFill="1" applyBorder="1"/>
    <xf numFmtId="2" fontId="0" fillId="4" borderId="2" xfId="0" applyNumberFormat="1" applyFill="1" applyBorder="1"/>
    <xf numFmtId="2" fontId="0" fillId="4" borderId="0" xfId="0" applyNumberFormat="1" applyFill="1"/>
    <xf numFmtId="2" fontId="0" fillId="7" borderId="7" xfId="0" applyNumberFormat="1" applyFill="1" applyBorder="1"/>
    <xf numFmtId="2" fontId="0" fillId="7" borderId="2" xfId="0" applyNumberFormat="1" applyFill="1" applyBorder="1"/>
    <xf numFmtId="2" fontId="0" fillId="7" borderId="0" xfId="0" applyNumberFormat="1" applyFill="1"/>
    <xf numFmtId="2" fontId="0" fillId="6" borderId="0" xfId="0" applyNumberFormat="1" applyFill="1"/>
    <xf numFmtId="0" fontId="1" fillId="6" borderId="0" xfId="0" applyFont="1" applyFill="1" applyAlignment="1">
      <alignment wrapText="1"/>
    </xf>
    <xf numFmtId="0" fontId="1" fillId="6" borderId="3" xfId="0" applyFont="1" applyFill="1" applyBorder="1" applyAlignment="1">
      <alignment wrapText="1"/>
    </xf>
    <xf numFmtId="2" fontId="0" fillId="6" borderId="7" xfId="0" applyNumberFormat="1" applyFill="1" applyBorder="1"/>
    <xf numFmtId="2" fontId="0" fillId="6" borderId="2" xfId="0" applyNumberFormat="1" applyFill="1" applyBorder="1"/>
    <xf numFmtId="0" fontId="1" fillId="2" borderId="2" xfId="0" applyFont="1" applyFill="1" applyBorder="1"/>
    <xf numFmtId="0" fontId="1" fillId="3" borderId="12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165" fontId="1" fillId="5" borderId="9" xfId="0" applyNumberFormat="1" applyFont="1" applyFill="1" applyBorder="1"/>
    <xf numFmtId="165" fontId="1" fillId="5" borderId="11" xfId="0" applyNumberFormat="1" applyFont="1" applyFill="1" applyBorder="1"/>
    <xf numFmtId="0" fontId="3" fillId="2" borderId="1" xfId="0" applyFont="1" applyFill="1" applyBorder="1"/>
    <xf numFmtId="0" fontId="3" fillId="3" borderId="7" xfId="0" applyFont="1" applyFill="1" applyBorder="1"/>
    <xf numFmtId="2" fontId="3" fillId="2" borderId="7" xfId="0" applyNumberFormat="1" applyFont="1" applyFill="1" applyBorder="1"/>
    <xf numFmtId="0" fontId="8" fillId="2" borderId="0" xfId="0" applyFont="1" applyFill="1"/>
    <xf numFmtId="0" fontId="8" fillId="2" borderId="8" xfId="0" applyFont="1" applyFill="1" applyBorder="1"/>
    <xf numFmtId="0" fontId="4" fillId="2" borderId="0" xfId="0" applyFont="1" applyFill="1"/>
    <xf numFmtId="0" fontId="4" fillId="2" borderId="8" xfId="0" applyFont="1" applyFill="1" applyBorder="1" applyAlignment="1">
      <alignment wrapText="1"/>
    </xf>
    <xf numFmtId="0" fontId="4" fillId="2" borderId="6" xfId="0" applyFont="1" applyFill="1" applyBorder="1"/>
    <xf numFmtId="1" fontId="3" fillId="3" borderId="7" xfId="0" applyNumberFormat="1" applyFont="1" applyFill="1" applyBorder="1"/>
    <xf numFmtId="1" fontId="3" fillId="2" borderId="7" xfId="0" applyNumberFormat="1" applyFont="1" applyFill="1" applyBorder="1"/>
    <xf numFmtId="0" fontId="3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Biodistribution!$P$10</c:f>
              <c:strCache>
                <c:ptCount val="1"/>
                <c:pt idx="0">
                  <c:v>Biodistribution table (tissue uptake / %ID/g)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Biodistribution!$AG$13:$AG$28</c:f>
                <c:numCache>
                  <c:formatCode>General</c:formatCode>
                  <c:ptCount val="16"/>
                  <c:pt idx="0">
                    <c:v>3.0788522325694907</c:v>
                  </c:pt>
                  <c:pt idx="1">
                    <c:v>10.414325732387436</c:v>
                  </c:pt>
                  <c:pt idx="2">
                    <c:v>2.1703616837208584</c:v>
                  </c:pt>
                  <c:pt idx="3">
                    <c:v>3.7760023998213592</c:v>
                  </c:pt>
                  <c:pt idx="4">
                    <c:v>2.3196017517429972</c:v>
                  </c:pt>
                  <c:pt idx="5">
                    <c:v>1.4031918062445985</c:v>
                  </c:pt>
                  <c:pt idx="6">
                    <c:v>1.0684303405054558</c:v>
                  </c:pt>
                  <c:pt idx="7">
                    <c:v>0.56786590101727463</c:v>
                  </c:pt>
                  <c:pt idx="8">
                    <c:v>6.6989060203906385</c:v>
                  </c:pt>
                  <c:pt idx="9">
                    <c:v>0.62812738831478832</c:v>
                  </c:pt>
                  <c:pt idx="10">
                    <c:v>1.8925147858339222</c:v>
                  </c:pt>
                  <c:pt idx="11">
                    <c:v>1.6210624268581328</c:v>
                  </c:pt>
                  <c:pt idx="12">
                    <c:v>0.49428186669177487</c:v>
                  </c:pt>
                  <c:pt idx="13">
                    <c:v>0.36514606481530665</c:v>
                  </c:pt>
                  <c:pt idx="14">
                    <c:v>22.018717222385511</c:v>
                  </c:pt>
                  <c:pt idx="15">
                    <c:v>11.314355379049108</c:v>
                  </c:pt>
                </c:numCache>
              </c:numRef>
            </c:plus>
            <c:minus>
              <c:numRef>
                <c:f>Biodistribution!$AG$13:$AG$28</c:f>
                <c:numCache>
                  <c:formatCode>General</c:formatCode>
                  <c:ptCount val="16"/>
                  <c:pt idx="0">
                    <c:v>3.0788522325694907</c:v>
                  </c:pt>
                  <c:pt idx="1">
                    <c:v>10.414325732387436</c:v>
                  </c:pt>
                  <c:pt idx="2">
                    <c:v>2.1703616837208584</c:v>
                  </c:pt>
                  <c:pt idx="3">
                    <c:v>3.7760023998213592</c:v>
                  </c:pt>
                  <c:pt idx="4">
                    <c:v>2.3196017517429972</c:v>
                  </c:pt>
                  <c:pt idx="5">
                    <c:v>1.4031918062445985</c:v>
                  </c:pt>
                  <c:pt idx="6">
                    <c:v>1.0684303405054558</c:v>
                  </c:pt>
                  <c:pt idx="7">
                    <c:v>0.56786590101727463</c:v>
                  </c:pt>
                  <c:pt idx="8">
                    <c:v>6.6989060203906385</c:v>
                  </c:pt>
                  <c:pt idx="9">
                    <c:v>0.62812738831478832</c:v>
                  </c:pt>
                  <c:pt idx="10">
                    <c:v>1.8925147858339222</c:v>
                  </c:pt>
                  <c:pt idx="11">
                    <c:v>1.6210624268581328</c:v>
                  </c:pt>
                  <c:pt idx="12">
                    <c:v>0.49428186669177487</c:v>
                  </c:pt>
                  <c:pt idx="13">
                    <c:v>0.36514606481530665</c:v>
                  </c:pt>
                  <c:pt idx="14">
                    <c:v>22.018717222385511</c:v>
                  </c:pt>
                  <c:pt idx="15">
                    <c:v>11.314355379049108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Biodistribution!$P$13:$P$28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Biodistribution!$AF$13:$AF$28</c:f>
              <c:numCache>
                <c:formatCode>0.00</c:formatCode>
                <c:ptCount val="16"/>
                <c:pt idx="0">
                  <c:v>30.306793079738863</c:v>
                </c:pt>
                <c:pt idx="1">
                  <c:v>58.09294899985975</c:v>
                </c:pt>
                <c:pt idx="2">
                  <c:v>10.185424101669033</c:v>
                </c:pt>
                <c:pt idx="3">
                  <c:v>15.436401909893997</c:v>
                </c:pt>
                <c:pt idx="4">
                  <c:v>13.322948922885947</c:v>
                </c:pt>
                <c:pt idx="5">
                  <c:v>8.9905048738315365</c:v>
                </c:pt>
                <c:pt idx="6">
                  <c:v>2.1549774421681591</c:v>
                </c:pt>
                <c:pt idx="7">
                  <c:v>3.8289322416275913</c:v>
                </c:pt>
                <c:pt idx="8">
                  <c:v>30.629608798079868</c:v>
                </c:pt>
                <c:pt idx="9">
                  <c:v>4.79736067325556</c:v>
                </c:pt>
                <c:pt idx="10">
                  <c:v>4.3658181921391881</c:v>
                </c:pt>
                <c:pt idx="11">
                  <c:v>3.7131151913333933</c:v>
                </c:pt>
                <c:pt idx="12">
                  <c:v>3.1706491254198501</c:v>
                </c:pt>
                <c:pt idx="13">
                  <c:v>1.841593226572303</c:v>
                </c:pt>
                <c:pt idx="14">
                  <c:v>20.783999241168509</c:v>
                </c:pt>
                <c:pt idx="15">
                  <c:v>-7.4440127556480524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6E-CF43-BC4C-9E47F9460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Tissue activity / %ID g-1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FI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0332574767956668"/>
          <c:y val="6.5728960335188893E-2"/>
          <c:w val="0.29667425232043337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Biodistribution!$AI$10</c:f>
              <c:strCache>
                <c:ptCount val="1"/>
                <c:pt idx="0">
                  <c:v>Tumour-to-tissue contrast ratio (based on tissue uptake / %ID/g)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Biodistribution!$AZ$13:$AZ$28</c:f>
                <c:numCache>
                  <c:formatCode>General</c:formatCode>
                  <c:ptCount val="16"/>
                  <c:pt idx="0">
                    <c:v>0.20808473396535163</c:v>
                  </c:pt>
                  <c:pt idx="1">
                    <c:v>0</c:v>
                  </c:pt>
                  <c:pt idx="2">
                    <c:v>0.74060102706471553</c:v>
                  </c:pt>
                  <c:pt idx="3">
                    <c:v>0.9235630378687737</c:v>
                  </c:pt>
                  <c:pt idx="4">
                    <c:v>0.69999517895315255</c:v>
                  </c:pt>
                  <c:pt idx="5">
                    <c:v>0.99545744539504444</c:v>
                  </c:pt>
                  <c:pt idx="6">
                    <c:v>10.989814750175221</c:v>
                  </c:pt>
                  <c:pt idx="7">
                    <c:v>1.8367446220515304</c:v>
                  </c:pt>
                  <c:pt idx="8">
                    <c:v>0.38879438225453328</c:v>
                  </c:pt>
                  <c:pt idx="9">
                    <c:v>2.069126613613347</c:v>
                  </c:pt>
                  <c:pt idx="10">
                    <c:v>4.3442194698854557</c:v>
                  </c:pt>
                  <c:pt idx="11">
                    <c:v>8.1637113326742217</c:v>
                  </c:pt>
                  <c:pt idx="12">
                    <c:v>6.3699592488531129</c:v>
                  </c:pt>
                  <c:pt idx="13">
                    <c:v>10.047773689898042</c:v>
                  </c:pt>
                  <c:pt idx="14">
                    <c:v>3.3276255506088153</c:v>
                  </c:pt>
                  <c:pt idx="15">
                    <c:v>18.561676180367577</c:v>
                  </c:pt>
                </c:numCache>
              </c:numRef>
            </c:plus>
            <c:minus>
              <c:numRef>
                <c:f>Biodistribution!$AZ$13:$AZ$28</c:f>
                <c:numCache>
                  <c:formatCode>General</c:formatCode>
                  <c:ptCount val="16"/>
                  <c:pt idx="0">
                    <c:v>0.20808473396535163</c:v>
                  </c:pt>
                  <c:pt idx="1">
                    <c:v>0</c:v>
                  </c:pt>
                  <c:pt idx="2">
                    <c:v>0.74060102706471553</c:v>
                  </c:pt>
                  <c:pt idx="3">
                    <c:v>0.9235630378687737</c:v>
                  </c:pt>
                  <c:pt idx="4">
                    <c:v>0.69999517895315255</c:v>
                  </c:pt>
                  <c:pt idx="5">
                    <c:v>0.99545744539504444</c:v>
                  </c:pt>
                  <c:pt idx="6">
                    <c:v>10.989814750175221</c:v>
                  </c:pt>
                  <c:pt idx="7">
                    <c:v>1.8367446220515304</c:v>
                  </c:pt>
                  <c:pt idx="8">
                    <c:v>0.38879438225453328</c:v>
                  </c:pt>
                  <c:pt idx="9">
                    <c:v>2.069126613613347</c:v>
                  </c:pt>
                  <c:pt idx="10">
                    <c:v>4.3442194698854557</c:v>
                  </c:pt>
                  <c:pt idx="11">
                    <c:v>8.1637113326742217</c:v>
                  </c:pt>
                  <c:pt idx="12">
                    <c:v>6.3699592488531129</c:v>
                  </c:pt>
                  <c:pt idx="13">
                    <c:v>10.047773689898042</c:v>
                  </c:pt>
                  <c:pt idx="14">
                    <c:v>3.3276255506088153</c:v>
                  </c:pt>
                  <c:pt idx="15">
                    <c:v>18.561676180367577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Biodistribution!$AI$13:$AI$28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Biodistribution!$AY$13:$AY$28</c:f>
              <c:numCache>
                <c:formatCode>0.00</c:formatCode>
                <c:ptCount val="16"/>
                <c:pt idx="0">
                  <c:v>1.9059472916818569</c:v>
                </c:pt>
                <c:pt idx="1">
                  <c:v>1</c:v>
                </c:pt>
                <c:pt idx="2">
                  <c:v>5.7786598814957264</c:v>
                </c:pt>
                <c:pt idx="3">
                  <c:v>3.8940407924264764</c:v>
                </c:pt>
                <c:pt idx="4">
                  <c:v>4.3984070431924982</c:v>
                </c:pt>
                <c:pt idx="5">
                  <c:v>6.5006522310588535</c:v>
                </c:pt>
                <c:pt idx="6">
                  <c:v>31.945730491464321</c:v>
                </c:pt>
                <c:pt idx="7">
                  <c:v>15.188798109595446</c:v>
                </c:pt>
                <c:pt idx="8">
                  <c:v>1.9397035193915886</c:v>
                </c:pt>
                <c:pt idx="9">
                  <c:v>12.163719713896208</c:v>
                </c:pt>
                <c:pt idx="10">
                  <c:v>14.819376225345406</c:v>
                </c:pt>
                <c:pt idx="11">
                  <c:v>18.171759397760788</c:v>
                </c:pt>
                <c:pt idx="12">
                  <c:v>19.150669935787729</c:v>
                </c:pt>
                <c:pt idx="13">
                  <c:v>33.113678395523273</c:v>
                </c:pt>
                <c:pt idx="14">
                  <c:v>5.6613213885557769</c:v>
                </c:pt>
                <c:pt idx="15">
                  <c:v>12.128845089081667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7-0540-ACF5-A22B282F5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Tumour-to-tissue</a:t>
                </a:r>
                <a:r>
                  <a:rPr lang="en-US" baseline="0"/>
                  <a:t> contrast ratio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FI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9996539583437791"/>
          <c:y val="6.5728960335188893E-2"/>
          <c:w val="0.4000346041656222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Biodistribution!$P$48</c:f>
              <c:strCache>
                <c:ptCount val="1"/>
                <c:pt idx="0">
                  <c:v>Biodistribution table (tissue uptake / SUV (g))  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Biodistribution!$AG$51:$AG$66</c:f>
                <c:numCache>
                  <c:formatCode>General</c:formatCode>
                  <c:ptCount val="16"/>
                  <c:pt idx="0">
                    <c:v>0.76971305814237267</c:v>
                  </c:pt>
                  <c:pt idx="1">
                    <c:v>2.603581433096859</c:v>
                  </c:pt>
                  <c:pt idx="2">
                    <c:v>0.54259042093021459</c:v>
                  </c:pt>
                  <c:pt idx="3">
                    <c:v>0.9440005999553398</c:v>
                  </c:pt>
                  <c:pt idx="4">
                    <c:v>0.5799004379357493</c:v>
                  </c:pt>
                  <c:pt idx="5">
                    <c:v>0.35079795156114962</c:v>
                  </c:pt>
                  <c:pt idx="6">
                    <c:v>0.26710758512636396</c:v>
                  </c:pt>
                  <c:pt idx="7">
                    <c:v>0.14196647525431866</c:v>
                  </c:pt>
                  <c:pt idx="8">
                    <c:v>1.6747265050976596</c:v>
                  </c:pt>
                  <c:pt idx="9">
                    <c:v>0.15703184707869708</c:v>
                  </c:pt>
                  <c:pt idx="10">
                    <c:v>0.47312869645848055</c:v>
                  </c:pt>
                  <c:pt idx="11">
                    <c:v>0.40526560671453321</c:v>
                  </c:pt>
                  <c:pt idx="12">
                    <c:v>0.12357046667294372</c:v>
                  </c:pt>
                  <c:pt idx="13">
                    <c:v>9.1286516203826662E-2</c:v>
                  </c:pt>
                  <c:pt idx="14">
                    <c:v>5.5046793055963779</c:v>
                  </c:pt>
                  <c:pt idx="15">
                    <c:v>2.8285888447622769</c:v>
                  </c:pt>
                </c:numCache>
              </c:numRef>
            </c:plus>
            <c:minus>
              <c:numRef>
                <c:f>Biodistribution!$AG$51:$AG$66</c:f>
                <c:numCache>
                  <c:formatCode>General</c:formatCode>
                  <c:ptCount val="16"/>
                  <c:pt idx="0">
                    <c:v>0.76971305814237267</c:v>
                  </c:pt>
                  <c:pt idx="1">
                    <c:v>2.603581433096859</c:v>
                  </c:pt>
                  <c:pt idx="2">
                    <c:v>0.54259042093021459</c:v>
                  </c:pt>
                  <c:pt idx="3">
                    <c:v>0.9440005999553398</c:v>
                  </c:pt>
                  <c:pt idx="4">
                    <c:v>0.5799004379357493</c:v>
                  </c:pt>
                  <c:pt idx="5">
                    <c:v>0.35079795156114962</c:v>
                  </c:pt>
                  <c:pt idx="6">
                    <c:v>0.26710758512636396</c:v>
                  </c:pt>
                  <c:pt idx="7">
                    <c:v>0.14196647525431866</c:v>
                  </c:pt>
                  <c:pt idx="8">
                    <c:v>1.6747265050976596</c:v>
                  </c:pt>
                  <c:pt idx="9">
                    <c:v>0.15703184707869708</c:v>
                  </c:pt>
                  <c:pt idx="10">
                    <c:v>0.47312869645848055</c:v>
                  </c:pt>
                  <c:pt idx="11">
                    <c:v>0.40526560671453321</c:v>
                  </c:pt>
                  <c:pt idx="12">
                    <c:v>0.12357046667294372</c:v>
                  </c:pt>
                  <c:pt idx="13">
                    <c:v>9.1286516203826662E-2</c:v>
                  </c:pt>
                  <c:pt idx="14">
                    <c:v>5.5046793055963779</c:v>
                  </c:pt>
                  <c:pt idx="15">
                    <c:v>2.8285888447622769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Biodistribution!$P$51:$P$66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Biodistribution!$AF$51:$AF$66</c:f>
              <c:numCache>
                <c:formatCode>0.00</c:formatCode>
                <c:ptCount val="16"/>
                <c:pt idx="0">
                  <c:v>7.5766982699347158</c:v>
                </c:pt>
                <c:pt idx="1">
                  <c:v>14.523237249964938</c:v>
                </c:pt>
                <c:pt idx="2">
                  <c:v>2.5463560254172584</c:v>
                </c:pt>
                <c:pt idx="3">
                  <c:v>3.8591004774734992</c:v>
                </c:pt>
                <c:pt idx="4">
                  <c:v>3.3307372307214869</c:v>
                </c:pt>
                <c:pt idx="5">
                  <c:v>2.2476262184578841</c:v>
                </c:pt>
                <c:pt idx="6">
                  <c:v>0.53874436054203978</c:v>
                </c:pt>
                <c:pt idx="7">
                  <c:v>0.95723306040689782</c:v>
                </c:pt>
                <c:pt idx="8">
                  <c:v>7.657402199519967</c:v>
                </c:pt>
                <c:pt idx="9">
                  <c:v>1.19934016831389</c:v>
                </c:pt>
                <c:pt idx="10">
                  <c:v>1.091454548034797</c:v>
                </c:pt>
                <c:pt idx="11">
                  <c:v>0.92827879783334832</c:v>
                </c:pt>
                <c:pt idx="12">
                  <c:v>0.79266228135496253</c:v>
                </c:pt>
                <c:pt idx="13">
                  <c:v>0.46039830664307574</c:v>
                </c:pt>
                <c:pt idx="14">
                  <c:v>5.1959998102921272</c:v>
                </c:pt>
                <c:pt idx="15">
                  <c:v>-1.8610031889120131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8-9E42-B3FE-4900D83F7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Tissue activity / %ID g-1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FI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5866386725263315"/>
          <c:y val="6.5728960335188893E-2"/>
          <c:w val="0.34133613274736679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Biodistribution!$AI$48</c:f>
              <c:strCache>
                <c:ptCount val="1"/>
                <c:pt idx="0">
                  <c:v>Tumour-to-tissue contrast ratio (based on tissue uptake / SUV(g))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Biodistribution!$AZ$51:$AZ$66</c:f>
                <c:numCache>
                  <c:formatCode>General</c:formatCode>
                  <c:ptCount val="16"/>
                  <c:pt idx="0">
                    <c:v>0.20808473396535163</c:v>
                  </c:pt>
                  <c:pt idx="1">
                    <c:v>0</c:v>
                  </c:pt>
                  <c:pt idx="2">
                    <c:v>0.74060102706471553</c:v>
                  </c:pt>
                  <c:pt idx="3">
                    <c:v>0.9235630378687737</c:v>
                  </c:pt>
                  <c:pt idx="4">
                    <c:v>0.69999517895315255</c:v>
                  </c:pt>
                  <c:pt idx="5">
                    <c:v>0.99545744539504444</c:v>
                  </c:pt>
                  <c:pt idx="6">
                    <c:v>10.989814750175221</c:v>
                  </c:pt>
                  <c:pt idx="7">
                    <c:v>1.8367446220515304</c:v>
                  </c:pt>
                  <c:pt idx="8">
                    <c:v>0.38879438225453328</c:v>
                  </c:pt>
                  <c:pt idx="9">
                    <c:v>2.069126613613347</c:v>
                  </c:pt>
                  <c:pt idx="10">
                    <c:v>4.3442194698854557</c:v>
                  </c:pt>
                  <c:pt idx="11">
                    <c:v>8.1637113326742217</c:v>
                  </c:pt>
                  <c:pt idx="12">
                    <c:v>6.3699592488531129</c:v>
                  </c:pt>
                  <c:pt idx="13">
                    <c:v>10.047773689898042</c:v>
                  </c:pt>
                  <c:pt idx="14">
                    <c:v>3.3276255506088153</c:v>
                  </c:pt>
                  <c:pt idx="15">
                    <c:v>18.561676180367577</c:v>
                  </c:pt>
                </c:numCache>
              </c:numRef>
            </c:plus>
            <c:minus>
              <c:numRef>
                <c:f>Biodistribution!$AZ$51:$AZ$66</c:f>
                <c:numCache>
                  <c:formatCode>General</c:formatCode>
                  <c:ptCount val="16"/>
                  <c:pt idx="0">
                    <c:v>0.20808473396535163</c:v>
                  </c:pt>
                  <c:pt idx="1">
                    <c:v>0</c:v>
                  </c:pt>
                  <c:pt idx="2">
                    <c:v>0.74060102706471553</c:v>
                  </c:pt>
                  <c:pt idx="3">
                    <c:v>0.9235630378687737</c:v>
                  </c:pt>
                  <c:pt idx="4">
                    <c:v>0.69999517895315255</c:v>
                  </c:pt>
                  <c:pt idx="5">
                    <c:v>0.99545744539504444</c:v>
                  </c:pt>
                  <c:pt idx="6">
                    <c:v>10.989814750175221</c:v>
                  </c:pt>
                  <c:pt idx="7">
                    <c:v>1.8367446220515304</c:v>
                  </c:pt>
                  <c:pt idx="8">
                    <c:v>0.38879438225453328</c:v>
                  </c:pt>
                  <c:pt idx="9">
                    <c:v>2.069126613613347</c:v>
                  </c:pt>
                  <c:pt idx="10">
                    <c:v>4.3442194698854557</c:v>
                  </c:pt>
                  <c:pt idx="11">
                    <c:v>8.1637113326742217</c:v>
                  </c:pt>
                  <c:pt idx="12">
                    <c:v>6.3699592488531129</c:v>
                  </c:pt>
                  <c:pt idx="13">
                    <c:v>10.047773689898042</c:v>
                  </c:pt>
                  <c:pt idx="14">
                    <c:v>3.3276255506088153</c:v>
                  </c:pt>
                  <c:pt idx="15">
                    <c:v>18.561676180367577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Biodistribution!$AI$51:$AI$66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Biodistribution!$AY$51:$AY$66</c:f>
              <c:numCache>
                <c:formatCode>0.00</c:formatCode>
                <c:ptCount val="16"/>
                <c:pt idx="0">
                  <c:v>1.9059472916818569</c:v>
                </c:pt>
                <c:pt idx="1">
                  <c:v>1</c:v>
                </c:pt>
                <c:pt idx="2">
                  <c:v>5.7786598814957264</c:v>
                </c:pt>
                <c:pt idx="3">
                  <c:v>3.8940407924264764</c:v>
                </c:pt>
                <c:pt idx="4">
                  <c:v>4.3984070431924982</c:v>
                </c:pt>
                <c:pt idx="5">
                  <c:v>6.5006522310588535</c:v>
                </c:pt>
                <c:pt idx="6">
                  <c:v>31.945730491464321</c:v>
                </c:pt>
                <c:pt idx="7">
                  <c:v>15.188798109595446</c:v>
                </c:pt>
                <c:pt idx="8">
                  <c:v>1.9397035193915886</c:v>
                </c:pt>
                <c:pt idx="9">
                  <c:v>12.163719713896208</c:v>
                </c:pt>
                <c:pt idx="10">
                  <c:v>14.819376225345406</c:v>
                </c:pt>
                <c:pt idx="11">
                  <c:v>18.171759397760788</c:v>
                </c:pt>
                <c:pt idx="12">
                  <c:v>19.150669935787729</c:v>
                </c:pt>
                <c:pt idx="13">
                  <c:v>33.113678395523273</c:v>
                </c:pt>
                <c:pt idx="14">
                  <c:v>5.6613213885557769</c:v>
                </c:pt>
                <c:pt idx="15">
                  <c:v>12.128845089081667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7-664D-ADC0-E88CC0DE4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Tumour-to-tissue</a:t>
                </a:r>
                <a:r>
                  <a:rPr lang="en-US" baseline="0"/>
                  <a:t> contrast ratio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FI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FI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3059068526998929"/>
          <c:y val="6.5728960335188893E-2"/>
          <c:w val="0.36940931473001065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773656</xdr:colOff>
      <xdr:row>29</xdr:row>
      <xdr:rowOff>136675</xdr:rowOff>
    </xdr:from>
    <xdr:to>
      <xdr:col>28</xdr:col>
      <xdr:colOff>65913</xdr:colOff>
      <xdr:row>45</xdr:row>
      <xdr:rowOff>104560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509FFE-3FC5-FD46-8BF3-41809C418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566277</xdr:colOff>
      <xdr:row>29</xdr:row>
      <xdr:rowOff>170433</xdr:rowOff>
    </xdr:from>
    <xdr:to>
      <xdr:col>47</xdr:col>
      <xdr:colOff>589745</xdr:colOff>
      <xdr:row>45</xdr:row>
      <xdr:rowOff>138317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18E9E4-0297-AC42-B089-5455B1DA54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634999</xdr:colOff>
      <xdr:row>67</xdr:row>
      <xdr:rowOff>156688</xdr:rowOff>
    </xdr:from>
    <xdr:to>
      <xdr:col>27</xdr:col>
      <xdr:colOff>743684</xdr:colOff>
      <xdr:row>87</xdr:row>
      <xdr:rowOff>75092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23D763-8459-E74F-8EC2-8467FA8721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34526</xdr:colOff>
      <xdr:row>67</xdr:row>
      <xdr:rowOff>143714</xdr:rowOff>
    </xdr:from>
    <xdr:to>
      <xdr:col>48</xdr:col>
      <xdr:colOff>57994</xdr:colOff>
      <xdr:row>87</xdr:row>
      <xdr:rowOff>62118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59A824B-ED77-4742-9B50-1C6D2259B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ndc.bnl.gov/nudat3/reCenter.jsp?z=21&amp;n=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DEC4-DB5D-6E43-894B-F707928D6736}">
  <dimension ref="B1:W89"/>
  <sheetViews>
    <sheetView topLeftCell="B1" workbookViewId="0">
      <selection activeCell="C4" sqref="C4"/>
    </sheetView>
  </sheetViews>
  <sheetFormatPr baseColWidth="10" defaultRowHeight="15"/>
  <cols>
    <col min="2" max="2" width="48" customWidth="1"/>
    <col min="3" max="3" width="17.83203125" customWidth="1"/>
    <col min="4" max="4" width="15.83203125" customWidth="1"/>
  </cols>
  <sheetData>
    <row r="1" spans="2:23">
      <c r="B1" s="10" t="s">
        <v>38</v>
      </c>
    </row>
    <row r="2" spans="2:23" ht="16" thickBot="1"/>
    <row r="3" spans="2:23">
      <c r="B3" s="1" t="s">
        <v>40</v>
      </c>
      <c r="C3" s="3" t="s">
        <v>61</v>
      </c>
      <c r="D3" s="3" t="s">
        <v>62</v>
      </c>
      <c r="E3" s="4" t="s">
        <v>63</v>
      </c>
    </row>
    <row r="4" spans="2:23">
      <c r="B4" s="8" t="s">
        <v>57</v>
      </c>
      <c r="C4" s="18">
        <f>D4/60</f>
        <v>0.33940000000000003</v>
      </c>
      <c r="D4">
        <v>20.364000000000001</v>
      </c>
      <c r="E4" s="19" t="s">
        <v>64</v>
      </c>
    </row>
    <row r="5" spans="2:23">
      <c r="B5" s="8" t="s">
        <v>58</v>
      </c>
      <c r="C5" s="18">
        <f>D5/60</f>
        <v>0.16608333333333333</v>
      </c>
      <c r="D5">
        <v>9.9649999999999999</v>
      </c>
      <c r="E5" s="19" t="s">
        <v>64</v>
      </c>
    </row>
    <row r="6" spans="2:23">
      <c r="B6" s="8" t="s">
        <v>59</v>
      </c>
      <c r="C6" s="18">
        <f>D6/3600</f>
        <v>3.3955555555555551E-2</v>
      </c>
      <c r="D6">
        <v>122.24</v>
      </c>
      <c r="E6" s="19" t="s">
        <v>66</v>
      </c>
    </row>
    <row r="7" spans="2:23">
      <c r="B7" s="8" t="s">
        <v>60</v>
      </c>
      <c r="C7" s="18">
        <f>D7/60</f>
        <v>1.8294999999999999</v>
      </c>
      <c r="D7">
        <v>109.77</v>
      </c>
      <c r="E7" s="19" t="s">
        <v>64</v>
      </c>
    </row>
    <row r="8" spans="2:23">
      <c r="B8" s="8" t="s">
        <v>67</v>
      </c>
      <c r="C8" s="18">
        <f>D8*24</f>
        <v>342.43200000000002</v>
      </c>
      <c r="D8">
        <v>14.268000000000001</v>
      </c>
      <c r="E8" s="19" t="s">
        <v>68</v>
      </c>
    </row>
    <row r="9" spans="2:23">
      <c r="B9" s="8" t="s">
        <v>69</v>
      </c>
      <c r="C9" s="18">
        <f>D9*24</f>
        <v>2096.88</v>
      </c>
      <c r="D9">
        <v>87.37</v>
      </c>
      <c r="E9" s="19" t="s">
        <v>68</v>
      </c>
    </row>
    <row r="10" spans="2:23">
      <c r="B10" s="8" t="s">
        <v>72</v>
      </c>
      <c r="C10" s="18">
        <v>3.891</v>
      </c>
      <c r="E10" s="19" t="s">
        <v>71</v>
      </c>
    </row>
    <row r="11" spans="2:23">
      <c r="B11" s="8" t="s">
        <v>70</v>
      </c>
      <c r="C11" s="18">
        <v>3.97</v>
      </c>
      <c r="E11" s="19" t="s">
        <v>71</v>
      </c>
    </row>
    <row r="12" spans="2:23" ht="16">
      <c r="B12" s="8" t="s">
        <v>42</v>
      </c>
      <c r="C12" s="18">
        <f>D12*24</f>
        <v>80.380800000000008</v>
      </c>
      <c r="D12">
        <v>3.3492000000000002</v>
      </c>
      <c r="E12" s="19" t="s">
        <v>68</v>
      </c>
      <c r="G12" s="9"/>
    </row>
    <row r="13" spans="2:23">
      <c r="B13" s="8" t="s">
        <v>73</v>
      </c>
      <c r="C13" s="18">
        <f>D13/60</f>
        <v>3.08</v>
      </c>
      <c r="D13">
        <v>184.8</v>
      </c>
      <c r="E13" s="19" t="s">
        <v>64</v>
      </c>
    </row>
    <row r="14" spans="2:23" ht="16">
      <c r="B14" s="8" t="s">
        <v>74</v>
      </c>
      <c r="C14" s="18">
        <f>D14*24</f>
        <v>383.36399999999998</v>
      </c>
      <c r="D14">
        <v>15.9735</v>
      </c>
      <c r="E14" s="19" t="s">
        <v>68</v>
      </c>
      <c r="G14" s="9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2:23" ht="16">
      <c r="B15" s="8" t="s">
        <v>75</v>
      </c>
      <c r="C15" s="18">
        <f>D15*24</f>
        <v>664.86</v>
      </c>
      <c r="D15">
        <v>27.702500000000001</v>
      </c>
      <c r="E15" s="19" t="s">
        <v>68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2:23" ht="18">
      <c r="B16" s="8" t="s">
        <v>76</v>
      </c>
      <c r="C16" s="18">
        <f>D16/60</f>
        <v>0.77</v>
      </c>
      <c r="D16">
        <v>46.2</v>
      </c>
      <c r="E16" s="19" t="s">
        <v>64</v>
      </c>
      <c r="L16" s="12"/>
      <c r="M16" s="12"/>
      <c r="N16" s="12"/>
      <c r="O16" s="12"/>
      <c r="P16" s="12"/>
      <c r="Q16" s="12"/>
      <c r="R16" s="12"/>
      <c r="S16" s="11"/>
      <c r="T16" s="11"/>
      <c r="U16" s="13"/>
      <c r="V16" s="13"/>
      <c r="W16" s="11"/>
    </row>
    <row r="17" spans="2:23" ht="16">
      <c r="B17" s="8" t="s">
        <v>77</v>
      </c>
      <c r="C17" s="18">
        <f>D17*24</f>
        <v>134.184</v>
      </c>
      <c r="D17">
        <v>5.5910000000000002</v>
      </c>
      <c r="E17" s="19" t="s">
        <v>68</v>
      </c>
      <c r="L17" s="14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2:23" ht="16">
      <c r="B18" s="8" t="s">
        <v>98</v>
      </c>
      <c r="C18" s="18">
        <v>8.2750000000000004</v>
      </c>
      <c r="E18" s="19" t="s">
        <v>71</v>
      </c>
      <c r="L18" s="14"/>
      <c r="M18" s="11"/>
      <c r="N18" s="11"/>
      <c r="O18" s="11"/>
      <c r="P18" s="11"/>
      <c r="Q18" s="11"/>
      <c r="R18" s="11"/>
      <c r="S18" s="11"/>
      <c r="T18" s="11"/>
      <c r="U18" s="11"/>
      <c r="V18" s="15"/>
      <c r="W18" s="11"/>
    </row>
    <row r="19" spans="2:23" ht="16">
      <c r="B19" s="8" t="s">
        <v>99</v>
      </c>
      <c r="C19" s="18">
        <v>17.53</v>
      </c>
      <c r="E19" s="19" t="s">
        <v>71</v>
      </c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2:23" ht="16">
      <c r="B20" s="8" t="s">
        <v>101</v>
      </c>
      <c r="C20" s="18">
        <v>35.6</v>
      </c>
      <c r="E20" s="19" t="s">
        <v>71</v>
      </c>
      <c r="L20" s="16"/>
      <c r="M20" s="11"/>
      <c r="N20" s="11"/>
      <c r="O20" s="11"/>
      <c r="P20" s="11"/>
      <c r="Q20" s="11"/>
      <c r="R20" s="11"/>
      <c r="S20" s="11"/>
      <c r="T20" s="11"/>
      <c r="U20" s="11"/>
      <c r="V20" s="15"/>
      <c r="W20" s="11"/>
    </row>
    <row r="21" spans="2:23" ht="16">
      <c r="B21" s="8" t="s">
        <v>78</v>
      </c>
      <c r="C21" s="18">
        <f>D21/60</f>
        <v>0.39499999999999996</v>
      </c>
      <c r="D21">
        <v>23.7</v>
      </c>
      <c r="E21" s="19" t="s">
        <v>64</v>
      </c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5"/>
      <c r="W21" s="11"/>
    </row>
    <row r="22" spans="2:23" ht="16">
      <c r="B22" s="8" t="s">
        <v>79</v>
      </c>
      <c r="C22" s="18">
        <v>3.339</v>
      </c>
      <c r="E22" s="19" t="s">
        <v>71</v>
      </c>
      <c r="L22" s="14"/>
      <c r="M22" s="11"/>
      <c r="N22" s="11"/>
      <c r="O22" s="11"/>
      <c r="P22" s="11"/>
      <c r="Q22" s="11"/>
      <c r="R22" s="11"/>
      <c r="S22" s="11"/>
      <c r="T22" s="11"/>
      <c r="U22" s="11"/>
      <c r="V22" s="15"/>
      <c r="W22" s="11"/>
    </row>
    <row r="23" spans="2:23" ht="16">
      <c r="B23" s="8" t="s">
        <v>80</v>
      </c>
      <c r="C23" s="18">
        <f>D23/60</f>
        <v>0.16121666666666667</v>
      </c>
      <c r="D23">
        <v>9.673</v>
      </c>
      <c r="E23" s="19" t="s">
        <v>64</v>
      </c>
      <c r="L23" s="14"/>
      <c r="M23" s="11"/>
      <c r="N23" s="11"/>
      <c r="O23" s="11"/>
      <c r="P23" s="11"/>
      <c r="Q23" s="11"/>
      <c r="R23" s="11"/>
      <c r="S23" s="11"/>
      <c r="T23" s="11"/>
      <c r="U23" s="11"/>
      <c r="V23" s="15"/>
      <c r="W23" s="11"/>
    </row>
    <row r="24" spans="2:23" ht="16">
      <c r="B24" s="8" t="s">
        <v>81</v>
      </c>
      <c r="C24" s="18">
        <v>12.701000000000001</v>
      </c>
      <c r="E24" s="19" t="s">
        <v>71</v>
      </c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5"/>
      <c r="W24" s="11"/>
    </row>
    <row r="25" spans="2:23" ht="16">
      <c r="B25" s="8" t="s">
        <v>82</v>
      </c>
      <c r="C25" s="18">
        <f>D25/60</f>
        <v>8.533333333333333E-2</v>
      </c>
      <c r="D25">
        <v>5.12</v>
      </c>
      <c r="E25" s="19" t="s">
        <v>64</v>
      </c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5"/>
      <c r="W25" s="11"/>
    </row>
    <row r="26" spans="2:23" ht="16">
      <c r="B26" s="8" t="s">
        <v>43</v>
      </c>
      <c r="C26" s="18">
        <v>61.83</v>
      </c>
      <c r="E26" s="19" t="s">
        <v>71</v>
      </c>
      <c r="L26" s="14"/>
      <c r="M26" s="11"/>
      <c r="N26" s="11"/>
      <c r="O26" s="11"/>
      <c r="P26" s="11"/>
      <c r="Q26" s="11"/>
      <c r="R26" s="11"/>
      <c r="S26" s="11"/>
      <c r="T26" s="11"/>
      <c r="U26" s="11"/>
      <c r="V26" s="15"/>
      <c r="W26" s="11"/>
    </row>
    <row r="27" spans="2:23" ht="16">
      <c r="B27" s="8" t="s">
        <v>102</v>
      </c>
      <c r="C27" s="18">
        <v>9.1859999999999999</v>
      </c>
      <c r="E27" s="19" t="s">
        <v>71</v>
      </c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2:23" ht="16">
      <c r="B28" s="8" t="s">
        <v>56</v>
      </c>
      <c r="C28" s="18">
        <f>D28*24</f>
        <v>78.280799999999999</v>
      </c>
      <c r="D28">
        <v>3.2616999999999998</v>
      </c>
      <c r="E28" s="19" t="s">
        <v>68</v>
      </c>
      <c r="L28" s="14"/>
      <c r="M28" s="11"/>
      <c r="N28" s="11"/>
      <c r="O28" s="11"/>
      <c r="P28" s="11"/>
      <c r="Q28" s="11"/>
      <c r="R28" s="11"/>
      <c r="S28" s="11"/>
      <c r="T28" s="11"/>
      <c r="U28" s="11"/>
      <c r="V28" s="15"/>
      <c r="W28" s="11"/>
    </row>
    <row r="29" spans="2:23" ht="16">
      <c r="B29" s="8" t="s">
        <v>83</v>
      </c>
      <c r="C29" s="18">
        <f>D29/60</f>
        <v>1.1284999999999998</v>
      </c>
      <c r="D29">
        <v>67.709999999999994</v>
      </c>
      <c r="E29" s="19" t="s">
        <v>64</v>
      </c>
      <c r="L29" s="16"/>
      <c r="M29" s="11"/>
      <c r="N29" s="11"/>
      <c r="O29" s="9"/>
      <c r="P29" s="9"/>
      <c r="Q29" s="9"/>
      <c r="R29" s="11"/>
      <c r="S29" s="11"/>
      <c r="T29" s="11"/>
      <c r="U29" s="11"/>
      <c r="V29" s="15"/>
      <c r="W29" s="11"/>
    </row>
    <row r="30" spans="2:23" ht="18">
      <c r="B30" s="8" t="s">
        <v>84</v>
      </c>
      <c r="C30" s="18">
        <v>39.049999999999997</v>
      </c>
      <c r="E30" s="19" t="s">
        <v>71</v>
      </c>
      <c r="L30" s="14"/>
      <c r="M30" s="13"/>
      <c r="N30" s="11"/>
      <c r="O30" s="11"/>
      <c r="P30" s="11"/>
      <c r="Q30" s="11"/>
      <c r="R30" s="11"/>
      <c r="S30" s="11"/>
      <c r="T30" s="11"/>
      <c r="U30" s="15"/>
      <c r="V30" s="15"/>
      <c r="W30" s="11"/>
    </row>
    <row r="31" spans="2:23" ht="18">
      <c r="B31" s="8" t="s">
        <v>88</v>
      </c>
      <c r="C31" s="18">
        <f>D31/60</f>
        <v>0.87666666666666671</v>
      </c>
      <c r="D31">
        <v>52.6</v>
      </c>
      <c r="E31" s="19" t="s">
        <v>64</v>
      </c>
      <c r="L31" s="16"/>
      <c r="M31" s="17"/>
      <c r="N31" s="11"/>
      <c r="O31" s="11"/>
      <c r="P31" s="11"/>
      <c r="Q31" s="11"/>
      <c r="R31" s="11"/>
      <c r="S31" s="11"/>
      <c r="T31" s="11"/>
      <c r="U31" s="15"/>
      <c r="V31" s="15"/>
      <c r="W31" s="11"/>
    </row>
    <row r="32" spans="2:23" ht="16">
      <c r="B32" s="8" t="s">
        <v>87</v>
      </c>
      <c r="C32" s="18">
        <v>65.3</v>
      </c>
      <c r="E32" s="19" t="s">
        <v>71</v>
      </c>
      <c r="L32" s="14"/>
      <c r="M32" s="11"/>
      <c r="N32" s="11"/>
      <c r="O32" s="11"/>
      <c r="P32" s="11"/>
      <c r="Q32" s="11"/>
      <c r="R32" s="11"/>
      <c r="S32" s="11"/>
      <c r="T32" s="11"/>
      <c r="U32" s="15"/>
      <c r="V32" s="15"/>
      <c r="W32" s="11"/>
    </row>
    <row r="33" spans="2:23" ht="16">
      <c r="B33" s="8" t="s">
        <v>86</v>
      </c>
      <c r="C33" s="18">
        <v>26</v>
      </c>
      <c r="E33" s="19" t="s">
        <v>71</v>
      </c>
      <c r="L33" s="16"/>
      <c r="M33" s="11"/>
      <c r="N33" s="11"/>
      <c r="O33" s="11"/>
      <c r="P33" s="11"/>
      <c r="Q33" s="11"/>
      <c r="R33" s="11"/>
      <c r="S33" s="11"/>
      <c r="T33" s="11"/>
      <c r="U33" s="15"/>
      <c r="V33" s="15"/>
      <c r="W33" s="11"/>
    </row>
    <row r="34" spans="2:23" ht="16">
      <c r="B34" s="8" t="s">
        <v>85</v>
      </c>
      <c r="C34" s="18">
        <f>D34*24</f>
        <v>426.48</v>
      </c>
      <c r="D34">
        <v>17.77</v>
      </c>
      <c r="E34" s="19" t="s">
        <v>68</v>
      </c>
      <c r="L34" s="11"/>
      <c r="M34" s="11"/>
      <c r="N34" s="11"/>
      <c r="O34" s="11"/>
      <c r="P34" s="11"/>
      <c r="Q34" s="11"/>
      <c r="R34" s="11"/>
      <c r="S34" s="11"/>
      <c r="T34" s="11"/>
      <c r="U34" s="15"/>
      <c r="V34" s="15"/>
      <c r="W34" s="11"/>
    </row>
    <row r="35" spans="2:23" ht="16">
      <c r="B35" s="8" t="s">
        <v>44</v>
      </c>
      <c r="C35" s="18">
        <f>D35*24</f>
        <v>26.260800000000003</v>
      </c>
      <c r="D35">
        <v>1.0942000000000001</v>
      </c>
      <c r="E35" s="19" t="s">
        <v>68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2:23">
      <c r="B36" s="8" t="s">
        <v>45</v>
      </c>
      <c r="C36" s="18">
        <v>38.83</v>
      </c>
      <c r="E36" s="19" t="s">
        <v>71</v>
      </c>
    </row>
    <row r="37" spans="2:23">
      <c r="B37" s="8" t="s">
        <v>89</v>
      </c>
      <c r="C37" s="18">
        <v>16.2</v>
      </c>
      <c r="E37" s="19" t="s">
        <v>71</v>
      </c>
    </row>
    <row r="38" spans="2:23">
      <c r="B38" s="8" t="s">
        <v>90</v>
      </c>
      <c r="C38" s="18">
        <v>57.036000000000001</v>
      </c>
      <c r="E38" s="19" t="s">
        <v>71</v>
      </c>
    </row>
    <row r="39" spans="2:23">
      <c r="B39" s="8" t="s">
        <v>113</v>
      </c>
      <c r="C39" s="18">
        <f>D39/3600</f>
        <v>3.638888888888889E-3</v>
      </c>
      <c r="D39">
        <v>13.1</v>
      </c>
      <c r="E39" s="19" t="s">
        <v>66</v>
      </c>
    </row>
    <row r="40" spans="2:23">
      <c r="B40" s="8" t="s">
        <v>106</v>
      </c>
      <c r="C40" s="18">
        <f>D40/60</f>
        <v>2.0958333333333336E-2</v>
      </c>
      <c r="D40">
        <v>1.2575000000000001</v>
      </c>
      <c r="E40" s="19" t="s">
        <v>64</v>
      </c>
    </row>
    <row r="41" spans="2:23">
      <c r="B41" s="8" t="s">
        <v>107</v>
      </c>
      <c r="C41" s="18">
        <v>6.4720000000000004</v>
      </c>
      <c r="E41" s="19" t="s">
        <v>71</v>
      </c>
    </row>
    <row r="42" spans="2:23">
      <c r="B42" s="8" t="s">
        <v>120</v>
      </c>
      <c r="C42" s="18">
        <v>32.409999999999997</v>
      </c>
      <c r="E42" s="19" t="s">
        <v>71</v>
      </c>
    </row>
    <row r="43" spans="2:23">
      <c r="B43" s="8" t="s">
        <v>46</v>
      </c>
      <c r="C43" s="18">
        <f>D43*24</f>
        <v>1213.5120000000002</v>
      </c>
      <c r="D43">
        <v>50.563000000000002</v>
      </c>
      <c r="E43" s="19" t="s">
        <v>68</v>
      </c>
    </row>
    <row r="44" spans="2:23">
      <c r="B44" s="8" t="s">
        <v>91</v>
      </c>
      <c r="C44" s="18">
        <v>14.74</v>
      </c>
      <c r="E44" s="19" t="s">
        <v>71</v>
      </c>
    </row>
    <row r="45" spans="2:23">
      <c r="B45" s="8" t="s">
        <v>47</v>
      </c>
      <c r="C45" s="18">
        <v>64.052999999999997</v>
      </c>
      <c r="E45" s="19" t="s">
        <v>71</v>
      </c>
    </row>
    <row r="46" spans="2:23">
      <c r="B46" s="8" t="s">
        <v>54</v>
      </c>
      <c r="C46" s="18">
        <v>78.41</v>
      </c>
      <c r="E46" s="19" t="s">
        <v>71</v>
      </c>
    </row>
    <row r="47" spans="2:23">
      <c r="B47" s="8" t="s">
        <v>92</v>
      </c>
      <c r="C47" s="18">
        <v>16.748999999999999</v>
      </c>
      <c r="E47" s="19" t="s">
        <v>71</v>
      </c>
    </row>
    <row r="48" spans="2:23">
      <c r="B48" s="8" t="s">
        <v>93</v>
      </c>
      <c r="C48" s="18">
        <v>14.6</v>
      </c>
      <c r="E48" s="19" t="s">
        <v>71</v>
      </c>
    </row>
    <row r="49" spans="2:7">
      <c r="B49" s="8" t="s">
        <v>94</v>
      </c>
      <c r="C49" s="18">
        <v>65.975999999999999</v>
      </c>
      <c r="E49" s="19" t="s">
        <v>71</v>
      </c>
    </row>
    <row r="50" spans="2:7">
      <c r="B50" s="8" t="s">
        <v>96</v>
      </c>
      <c r="C50" s="18">
        <f>D50/60</f>
        <v>0.8666666666666667</v>
      </c>
      <c r="D50">
        <v>52</v>
      </c>
      <c r="E50" s="19" t="s">
        <v>64</v>
      </c>
    </row>
    <row r="51" spans="2:7">
      <c r="B51" s="8" t="s">
        <v>95</v>
      </c>
      <c r="C51" s="18">
        <v>6.0067000000000004</v>
      </c>
      <c r="E51" s="19" t="s">
        <v>71</v>
      </c>
    </row>
    <row r="52" spans="2:7">
      <c r="B52" s="8" t="s">
        <v>97</v>
      </c>
      <c r="C52" s="18">
        <f>D52*24</f>
        <v>67.92</v>
      </c>
      <c r="D52">
        <v>2.83</v>
      </c>
      <c r="E52" s="19" t="s">
        <v>68</v>
      </c>
    </row>
    <row r="53" spans="2:7">
      <c r="B53" s="8" t="s">
        <v>100</v>
      </c>
      <c r="C53" s="18">
        <v>35.36</v>
      </c>
      <c r="E53" s="19" t="s">
        <v>71</v>
      </c>
    </row>
    <row r="54" spans="2:7">
      <c r="B54" s="8" t="s">
        <v>104</v>
      </c>
      <c r="C54" s="18">
        <f>D54*24</f>
        <v>178.8</v>
      </c>
      <c r="D54">
        <v>7.45</v>
      </c>
      <c r="E54" s="19" t="s">
        <v>68</v>
      </c>
    </row>
    <row r="55" spans="2:7">
      <c r="B55" s="8" t="s">
        <v>39</v>
      </c>
      <c r="C55" s="18">
        <f>D55*24</f>
        <v>67.312799999999996</v>
      </c>
      <c r="D55">
        <v>2.8047</v>
      </c>
      <c r="E55" s="19" t="s">
        <v>68</v>
      </c>
    </row>
    <row r="56" spans="2:7">
      <c r="B56" s="8" t="s">
        <v>125</v>
      </c>
      <c r="C56" s="18">
        <f>D56/60</f>
        <v>1.1516666666666666</v>
      </c>
      <c r="D56">
        <v>69.099999999999994</v>
      </c>
      <c r="E56" s="19" t="s">
        <v>64</v>
      </c>
    </row>
    <row r="57" spans="2:7">
      <c r="B57" s="8" t="s">
        <v>121</v>
      </c>
      <c r="C57" s="18">
        <v>13.2235</v>
      </c>
      <c r="E57" s="19" t="s">
        <v>71</v>
      </c>
    </row>
    <row r="58" spans="2:7">
      <c r="B58" s="8" t="s">
        <v>122</v>
      </c>
      <c r="C58" s="18">
        <f>D58*24</f>
        <v>100.224</v>
      </c>
      <c r="D58">
        <v>4.1760000000000002</v>
      </c>
      <c r="E58" s="19" t="s">
        <v>68</v>
      </c>
    </row>
    <row r="59" spans="2:7">
      <c r="B59" s="8" t="s">
        <v>123</v>
      </c>
      <c r="C59" s="18">
        <f>D59*24</f>
        <v>1425.768</v>
      </c>
      <c r="D59">
        <v>59.406999999999996</v>
      </c>
      <c r="E59" s="19" t="s">
        <v>68</v>
      </c>
    </row>
    <row r="60" spans="2:7">
      <c r="B60" s="8" t="s">
        <v>48</v>
      </c>
      <c r="C60" s="18">
        <f>D60*24</f>
        <v>192.60480000000001</v>
      </c>
      <c r="D60">
        <v>8.0251999999999999</v>
      </c>
      <c r="E60" s="19" t="s">
        <v>68</v>
      </c>
    </row>
    <row r="61" spans="2:7">
      <c r="B61" s="8" t="s">
        <v>127</v>
      </c>
      <c r="C61" s="18">
        <f>D61*24</f>
        <v>872.30399999999986</v>
      </c>
      <c r="D61">
        <v>36.345999999999997</v>
      </c>
      <c r="E61" s="19" t="s">
        <v>68</v>
      </c>
    </row>
    <row r="62" spans="2:7">
      <c r="B62" s="8" t="s">
        <v>128</v>
      </c>
      <c r="C62" s="18">
        <f>D62*24</f>
        <v>125.94</v>
      </c>
      <c r="D62">
        <v>5.2474999999999996</v>
      </c>
      <c r="E62" s="19" t="s">
        <v>68</v>
      </c>
    </row>
    <row r="63" spans="2:7">
      <c r="B63" s="8" t="s">
        <v>130</v>
      </c>
      <c r="C63" s="18">
        <f>D63/60</f>
        <v>0.1075</v>
      </c>
      <c r="D63">
        <v>6.45</v>
      </c>
      <c r="E63" s="19" t="s">
        <v>64</v>
      </c>
      <c r="G63" s="7"/>
    </row>
    <row r="64" spans="2:7">
      <c r="B64" s="8" t="s">
        <v>129</v>
      </c>
      <c r="C64" s="18">
        <f>D64*24</f>
        <v>75.84</v>
      </c>
      <c r="D64">
        <v>3.16</v>
      </c>
      <c r="E64" s="19" t="s">
        <v>68</v>
      </c>
    </row>
    <row r="65" spans="2:5">
      <c r="B65" s="8" t="s">
        <v>49</v>
      </c>
      <c r="C65" s="18">
        <v>46.283999999999999</v>
      </c>
      <c r="E65" s="19" t="s">
        <v>71</v>
      </c>
    </row>
    <row r="66" spans="2:5">
      <c r="B66" s="8" t="s">
        <v>117</v>
      </c>
      <c r="C66" s="18">
        <v>4.1180000000000003</v>
      </c>
      <c r="E66" s="19" t="s">
        <v>71</v>
      </c>
    </row>
    <row r="67" spans="2:5">
      <c r="B67" s="8" t="s">
        <v>118</v>
      </c>
      <c r="C67" s="18">
        <v>17.5</v>
      </c>
      <c r="E67" s="19" t="s">
        <v>71</v>
      </c>
    </row>
    <row r="68" spans="2:5">
      <c r="B68" s="8" t="s">
        <v>119</v>
      </c>
      <c r="C68" s="18">
        <f>D68*24</f>
        <v>127.68</v>
      </c>
      <c r="D68">
        <v>5.32</v>
      </c>
      <c r="E68" s="19" t="s">
        <v>68</v>
      </c>
    </row>
    <row r="69" spans="2:5">
      <c r="B69" s="8" t="s">
        <v>50</v>
      </c>
      <c r="C69" s="18">
        <f>D69*24</f>
        <v>165.35999999999999</v>
      </c>
      <c r="D69">
        <v>6.89</v>
      </c>
      <c r="E69" s="19" t="s">
        <v>68</v>
      </c>
    </row>
    <row r="70" spans="2:5">
      <c r="B70" s="8" t="s">
        <v>55</v>
      </c>
      <c r="C70" s="18">
        <v>26.824000000000002</v>
      </c>
      <c r="E70" s="19" t="s">
        <v>71</v>
      </c>
    </row>
    <row r="71" spans="2:5">
      <c r="B71" s="8" t="s">
        <v>116</v>
      </c>
      <c r="C71" s="18">
        <v>10.36</v>
      </c>
      <c r="E71" s="19" t="s">
        <v>71</v>
      </c>
    </row>
    <row r="72" spans="2:5">
      <c r="B72" s="8" t="s">
        <v>126</v>
      </c>
      <c r="C72" s="18">
        <f>D72*24</f>
        <v>225.40799999999999</v>
      </c>
      <c r="D72">
        <v>9.3919999999999995</v>
      </c>
      <c r="E72" s="19" t="s">
        <v>68</v>
      </c>
    </row>
    <row r="73" spans="2:5">
      <c r="B73" s="8" t="s">
        <v>51</v>
      </c>
      <c r="C73" s="18">
        <f>D73*24</f>
        <v>159.52800000000002</v>
      </c>
      <c r="D73">
        <v>6.6470000000000002</v>
      </c>
      <c r="E73" s="19" t="s">
        <v>68</v>
      </c>
    </row>
    <row r="74" spans="2:5">
      <c r="B74" s="8" t="s">
        <v>52</v>
      </c>
      <c r="C74" s="18">
        <f>D74*24</f>
        <v>89.246399999999994</v>
      </c>
      <c r="D74">
        <v>3.7185999999999999</v>
      </c>
      <c r="E74" s="19" t="s">
        <v>68</v>
      </c>
    </row>
    <row r="75" spans="2:5">
      <c r="B75" s="8" t="s">
        <v>53</v>
      </c>
      <c r="C75" s="18">
        <v>17.003</v>
      </c>
      <c r="E75" s="19" t="s">
        <v>71</v>
      </c>
    </row>
    <row r="76" spans="2:5">
      <c r="B76" s="8" t="s">
        <v>132</v>
      </c>
      <c r="C76" s="18">
        <f>D76*24</f>
        <v>1771.8959999999997</v>
      </c>
      <c r="D76">
        <v>73.828999999999994</v>
      </c>
      <c r="E76" s="19" t="s">
        <v>68</v>
      </c>
    </row>
    <row r="77" spans="2:5">
      <c r="B77" s="8" t="s">
        <v>133</v>
      </c>
      <c r="C77" s="18">
        <f>D77*24</f>
        <v>96.24</v>
      </c>
      <c r="D77">
        <v>4.01</v>
      </c>
      <c r="E77" s="19" t="s">
        <v>68</v>
      </c>
    </row>
    <row r="78" spans="2:5">
      <c r="B78" s="8" t="s">
        <v>105</v>
      </c>
      <c r="C78" s="18">
        <f>D78*24</f>
        <v>64.6584</v>
      </c>
      <c r="D78">
        <v>2.6941000000000002</v>
      </c>
      <c r="E78" s="19" t="s">
        <v>68</v>
      </c>
    </row>
    <row r="79" spans="2:5">
      <c r="B79" s="8" t="s">
        <v>114</v>
      </c>
      <c r="C79" s="18">
        <v>64.14</v>
      </c>
      <c r="E79" s="19" t="s">
        <v>71</v>
      </c>
    </row>
    <row r="80" spans="2:5">
      <c r="B80" s="8" t="s">
        <v>103</v>
      </c>
      <c r="C80" s="18">
        <v>23.8</v>
      </c>
      <c r="E80" s="19" t="s">
        <v>71</v>
      </c>
    </row>
    <row r="81" spans="2:5">
      <c r="B81" s="8" t="s">
        <v>131</v>
      </c>
      <c r="C81" s="18">
        <f>D81*24</f>
        <v>73.010400000000004</v>
      </c>
      <c r="D81">
        <v>3.0421</v>
      </c>
      <c r="E81" s="19" t="s">
        <v>68</v>
      </c>
    </row>
    <row r="82" spans="2:5">
      <c r="B82" s="8" t="s">
        <v>124</v>
      </c>
      <c r="C82" s="18">
        <v>51.92</v>
      </c>
      <c r="E82" s="19" t="s">
        <v>71</v>
      </c>
    </row>
    <row r="83" spans="2:5">
      <c r="B83" s="8" t="s">
        <v>115</v>
      </c>
      <c r="C83" s="18">
        <v>10.64</v>
      </c>
      <c r="E83" s="19" t="s">
        <v>71</v>
      </c>
    </row>
    <row r="84" spans="2:5">
      <c r="B84" s="8" t="s">
        <v>111</v>
      </c>
      <c r="C84" s="18">
        <f>D84/60</f>
        <v>1.0091666666666665</v>
      </c>
      <c r="D84">
        <v>60.55</v>
      </c>
      <c r="E84" s="19" t="s">
        <v>64</v>
      </c>
    </row>
    <row r="85" spans="2:5">
      <c r="B85" s="8" t="s">
        <v>112</v>
      </c>
      <c r="C85" s="18">
        <f>D85/60</f>
        <v>0.76016666666666666</v>
      </c>
      <c r="D85">
        <v>45.61</v>
      </c>
      <c r="E85" s="19" t="s">
        <v>64</v>
      </c>
    </row>
    <row r="86" spans="2:5">
      <c r="B86" s="8" t="s">
        <v>110</v>
      </c>
      <c r="C86" s="18">
        <v>7.2140000000000004</v>
      </c>
      <c r="E86" s="19" t="s">
        <v>71</v>
      </c>
    </row>
    <row r="87" spans="2:5">
      <c r="B87" s="8" t="s">
        <v>108</v>
      </c>
      <c r="C87" s="18">
        <f>D87*24</f>
        <v>274.32</v>
      </c>
      <c r="D87">
        <v>11.43</v>
      </c>
      <c r="E87" s="19" t="s">
        <v>68</v>
      </c>
    </row>
    <row r="88" spans="2:5">
      <c r="B88" s="8" t="s">
        <v>65</v>
      </c>
      <c r="C88" s="18">
        <f>D88*24</f>
        <v>238.07999999999998</v>
      </c>
      <c r="D88">
        <v>9.92</v>
      </c>
      <c r="E88" s="19" t="s">
        <v>68</v>
      </c>
    </row>
    <row r="89" spans="2:5" ht="16" thickBot="1">
      <c r="B89" s="20" t="s">
        <v>109</v>
      </c>
      <c r="C89" s="21">
        <f>D89*24</f>
        <v>448.72799999999995</v>
      </c>
      <c r="D89" s="5">
        <v>18.696999999999999</v>
      </c>
      <c r="E89" s="22" t="s">
        <v>68</v>
      </c>
    </row>
  </sheetData>
  <hyperlinks>
    <hyperlink ref="B1" r:id="rId1" xr:uid="{37887C72-35B5-5E48-BD67-5139C97FDEBD}"/>
  </hyperlinks>
  <pageMargins left="0.7" right="0.7" top="0.75" bottom="0.75" header="0.3" footer="0.3"/>
  <ignoredErrors>
    <ignoredError sqref="C63 C16 C13 C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E790-EE3F-8E48-883C-7804E5B17034}">
  <dimension ref="A1:AZ328"/>
  <sheetViews>
    <sheetView tabSelected="1" topLeftCell="A284" zoomScale="110" zoomScaleNormal="110" workbookViewId="0">
      <selection activeCell="J304" sqref="J304"/>
    </sheetView>
  </sheetViews>
  <sheetFormatPr baseColWidth="10" defaultRowHeight="15"/>
  <cols>
    <col min="1" max="1" width="4.5" customWidth="1"/>
    <col min="2" max="2" width="22.83203125" customWidth="1"/>
    <col min="3" max="18" width="15.83203125" customWidth="1"/>
  </cols>
  <sheetData>
    <row r="1" spans="1:52">
      <c r="B1" s="25" t="s">
        <v>134</v>
      </c>
      <c r="C1" s="202" t="s">
        <v>194</v>
      </c>
    </row>
    <row r="2" spans="1:52" ht="17">
      <c r="B2" s="70" t="s">
        <v>135</v>
      </c>
      <c r="C2" s="71" t="s">
        <v>199</v>
      </c>
    </row>
    <row r="3" spans="1:52">
      <c r="A3" s="7" t="s">
        <v>137</v>
      </c>
      <c r="B3" s="70" t="s">
        <v>136</v>
      </c>
      <c r="C3" s="72">
        <v>44987.610540598798</v>
      </c>
    </row>
    <row r="4" spans="1:52" ht="32">
      <c r="A4" s="7" t="s">
        <v>138</v>
      </c>
      <c r="B4" s="79" t="s">
        <v>27</v>
      </c>
      <c r="C4" s="73">
        <v>0</v>
      </c>
      <c r="D4" s="7"/>
      <c r="R4" s="7"/>
    </row>
    <row r="5" spans="1:52">
      <c r="A5" s="7" t="s">
        <v>139</v>
      </c>
      <c r="B5" s="70" t="s">
        <v>40</v>
      </c>
      <c r="C5" s="40" t="s">
        <v>95</v>
      </c>
    </row>
    <row r="6" spans="1:52">
      <c r="B6" s="28" t="s">
        <v>41</v>
      </c>
      <c r="C6" s="68">
        <f>_xlfn.XLOOKUP(C5,Radionuclides!B4:B89,Radionuclides!C4:C89)</f>
        <v>6.0067000000000004</v>
      </c>
      <c r="D6" s="7"/>
    </row>
    <row r="7" spans="1:52">
      <c r="B7" s="28" t="s">
        <v>155</v>
      </c>
      <c r="C7" s="69">
        <f>LN(2)/C6</f>
        <v>0.11539567159337827</v>
      </c>
      <c r="D7" s="7"/>
    </row>
    <row r="8" spans="1:52" ht="16" thickBot="1">
      <c r="B8" s="74" t="s">
        <v>156</v>
      </c>
      <c r="C8" s="75">
        <v>15</v>
      </c>
    </row>
    <row r="9" spans="1:52" ht="16" thickBot="1"/>
    <row r="10" spans="1:52" ht="16" thickBot="1">
      <c r="P10" s="25" t="s">
        <v>189</v>
      </c>
      <c r="Q10" s="26"/>
      <c r="R10" s="26"/>
      <c r="S10" s="100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104"/>
      <c r="AG10" s="27"/>
      <c r="AI10" s="155" t="s">
        <v>191</v>
      </c>
      <c r="AJ10" s="156"/>
      <c r="AK10" s="156"/>
      <c r="AL10" s="156"/>
      <c r="AM10" s="156"/>
      <c r="AN10" s="157"/>
      <c r="AO10" s="157" t="s">
        <v>193</v>
      </c>
      <c r="AP10" s="156"/>
      <c r="AQ10" s="156"/>
      <c r="AR10" s="156"/>
      <c r="AS10" s="157"/>
      <c r="AT10" s="156"/>
      <c r="AU10" s="156"/>
      <c r="AV10" s="156"/>
      <c r="AW10" s="156"/>
      <c r="AX10" s="156"/>
      <c r="AY10" s="158"/>
      <c r="AZ10" s="159"/>
    </row>
    <row r="11" spans="1:52" ht="16" thickBot="1">
      <c r="B11" s="25" t="s">
        <v>140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P11" s="25"/>
      <c r="Q11" s="183" t="s">
        <v>20</v>
      </c>
      <c r="R11" s="26"/>
      <c r="S11" s="100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104"/>
      <c r="AG11" s="27"/>
      <c r="AI11" s="155"/>
      <c r="AJ11" s="188" t="s">
        <v>20</v>
      </c>
      <c r="AK11" s="156"/>
      <c r="AL11" s="157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8"/>
      <c r="AZ11" s="159"/>
    </row>
    <row r="12" spans="1:52" ht="49" thickBot="1">
      <c r="B12" s="83" t="s">
        <v>20</v>
      </c>
      <c r="C12" s="84" t="s">
        <v>141</v>
      </c>
      <c r="D12" s="84" t="s">
        <v>16</v>
      </c>
      <c r="E12" s="204" t="s">
        <v>143</v>
      </c>
      <c r="F12" s="205" t="s">
        <v>142</v>
      </c>
      <c r="G12" s="85" t="s">
        <v>144</v>
      </c>
      <c r="H12" s="204" t="s">
        <v>145</v>
      </c>
      <c r="I12" s="205" t="s">
        <v>146</v>
      </c>
      <c r="J12" s="203" t="s">
        <v>26</v>
      </c>
      <c r="K12" s="204" t="s">
        <v>147</v>
      </c>
      <c r="L12" s="205" t="s">
        <v>148</v>
      </c>
      <c r="M12" s="85" t="s">
        <v>198</v>
      </c>
      <c r="N12" s="86" t="s">
        <v>197</v>
      </c>
      <c r="P12" s="152" t="s">
        <v>21</v>
      </c>
      <c r="Q12" s="31">
        <v>1</v>
      </c>
      <c r="R12" s="31">
        <v>2</v>
      </c>
      <c r="S12" s="31">
        <v>3</v>
      </c>
      <c r="T12" s="31">
        <v>4</v>
      </c>
      <c r="U12" s="31">
        <v>5</v>
      </c>
      <c r="V12" s="31">
        <v>6</v>
      </c>
      <c r="W12" s="31">
        <v>7</v>
      </c>
      <c r="X12" s="31">
        <v>8</v>
      </c>
      <c r="Y12" s="31">
        <v>9</v>
      </c>
      <c r="Z12" s="31">
        <v>10</v>
      </c>
      <c r="AA12" s="31">
        <v>11</v>
      </c>
      <c r="AB12" s="31">
        <v>12</v>
      </c>
      <c r="AC12" s="31">
        <v>13</v>
      </c>
      <c r="AD12" s="31">
        <v>14</v>
      </c>
      <c r="AE12" s="31">
        <v>15</v>
      </c>
      <c r="AF12" s="152" t="s">
        <v>22</v>
      </c>
      <c r="AG12" s="32" t="s">
        <v>23</v>
      </c>
      <c r="AI12" s="160" t="s">
        <v>21</v>
      </c>
      <c r="AJ12" s="161">
        <v>1</v>
      </c>
      <c r="AK12" s="161">
        <v>2</v>
      </c>
      <c r="AL12" s="161">
        <v>3</v>
      </c>
      <c r="AM12" s="161">
        <v>4</v>
      </c>
      <c r="AN12" s="161">
        <v>5</v>
      </c>
      <c r="AO12" s="161">
        <v>6</v>
      </c>
      <c r="AP12" s="161">
        <v>7</v>
      </c>
      <c r="AQ12" s="161">
        <v>8</v>
      </c>
      <c r="AR12" s="161">
        <v>9</v>
      </c>
      <c r="AS12" s="161">
        <v>10</v>
      </c>
      <c r="AT12" s="161">
        <v>11</v>
      </c>
      <c r="AU12" s="161">
        <v>12</v>
      </c>
      <c r="AV12" s="161">
        <v>13</v>
      </c>
      <c r="AW12" s="161">
        <v>14</v>
      </c>
      <c r="AX12" s="161">
        <v>15</v>
      </c>
      <c r="AY12" s="160" t="s">
        <v>22</v>
      </c>
      <c r="AZ12" s="162" t="s">
        <v>23</v>
      </c>
    </row>
    <row r="13" spans="1:52">
      <c r="B13" s="29">
        <v>1</v>
      </c>
      <c r="C13" s="30">
        <v>25</v>
      </c>
      <c r="D13" s="30">
        <v>1</v>
      </c>
      <c r="E13" s="49">
        <v>0.14890851576240224</v>
      </c>
      <c r="F13" s="50">
        <v>0</v>
      </c>
      <c r="G13" s="44">
        <f>E13-F13</f>
        <v>0.14890851576240224</v>
      </c>
      <c r="H13" s="55">
        <v>1.7649999999999999</v>
      </c>
      <c r="I13" s="56">
        <v>44986.460416666669</v>
      </c>
      <c r="J13" s="65">
        <v>44986.477083333331</v>
      </c>
      <c r="K13" s="57">
        <v>7.4999999999999997E-2</v>
      </c>
      <c r="L13" s="58">
        <v>44986.531944444447</v>
      </c>
      <c r="M13" s="44">
        <f>(H13-$C$4)*EXP(-$C$7*(J13-I13)*24)-(K13-$C$4)*EXP(-$C$7*(J13-L13)*24)</f>
        <v>1.5980757263901673</v>
      </c>
      <c r="N13" s="47">
        <f>M13*EXP(-$C$7*($C$3-$J13)*24)</f>
        <v>6.9231088431541077E-2</v>
      </c>
      <c r="P13" s="104" t="s">
        <v>1</v>
      </c>
      <c r="Q13" s="184">
        <f>IF(Q$12&lt;=$C$8,$J79,"-")</f>
        <v>32.695398083544056</v>
      </c>
      <c r="R13" s="184">
        <f>IF(R$12&lt;=$C$8,$J95,"-")</f>
        <v>25.424913775225445</v>
      </c>
      <c r="S13" s="184">
        <f>IF(S$12&lt;=$C$8,$J111,"-")</f>
        <v>31.924883828052032</v>
      </c>
      <c r="T13" s="184">
        <f>IF(T$12&lt;=$C$8,$J127,"-")</f>
        <v>31.47370448293232</v>
      </c>
      <c r="U13" s="184">
        <f>IF(U$12&lt;=$C$8,$J143,"-")</f>
        <v>32.695398083544056</v>
      </c>
      <c r="V13" s="184">
        <f>IF(V$12&lt;=$C$8,$J159,"-")</f>
        <v>25.424913775225445</v>
      </c>
      <c r="W13" s="184">
        <f>IF(W$12&lt;=$C$8,$J175,"-")</f>
        <v>31.924883828052032</v>
      </c>
      <c r="X13" s="184">
        <f>IF(X$12&lt;=$C$8,$J191,"-")</f>
        <v>31.47370448293232</v>
      </c>
      <c r="Y13" s="184">
        <f>IF(Y$12&lt;=$C$8,$J207,"-")</f>
        <v>32.695398083544056</v>
      </c>
      <c r="Z13" s="184">
        <f>IF(Z$12&lt;=$C$8,$J223,"-")</f>
        <v>25.424913775225445</v>
      </c>
      <c r="AA13" s="184">
        <f>IF(AA$12&lt;=$C$8,$J239,"-")</f>
        <v>31.924883828052032</v>
      </c>
      <c r="AB13" s="184">
        <f>IF(AB$12&lt;=$C$8,$J255,"-")</f>
        <v>31.47370448293232</v>
      </c>
      <c r="AC13" s="184">
        <f>IF(AC$12&lt;=$C$8,$J271,"-")</f>
        <v>32.695398083544056</v>
      </c>
      <c r="AD13" s="184">
        <f>IF(AD$12&lt;=$C$8,$J287,"-")</f>
        <v>25.424913775225445</v>
      </c>
      <c r="AE13" s="185">
        <f>IF(AE$12&lt;=$C$8,$J303,"-")</f>
        <v>31.924883828052032</v>
      </c>
      <c r="AF13" s="105">
        <f>AVERAGE(Q13:AE13)</f>
        <v>30.306793079738863</v>
      </c>
      <c r="AG13" s="148">
        <f>STDEV(Q13:AE13)</f>
        <v>3.0788522325694907</v>
      </c>
      <c r="AI13" s="158" t="s">
        <v>1</v>
      </c>
      <c r="AJ13" s="194">
        <f>IF(Q$12&lt;=$C$8,Q$14/Q13,"-")</f>
        <v>1.9002259449744596</v>
      </c>
      <c r="AK13" s="194">
        <f t="shared" ref="AK13:AX13" si="0">IF(R$12&lt;=$C$8,R$14/R13,"-")</f>
        <v>1.6956702317973522</v>
      </c>
      <c r="AL13" s="194">
        <f t="shared" si="0"/>
        <v>1.8434740066452562</v>
      </c>
      <c r="AM13" s="194">
        <f t="shared" si="0"/>
        <v>2.2772428805198621</v>
      </c>
      <c r="AN13" s="194">
        <f t="shared" si="0"/>
        <v>1.9002259449744596</v>
      </c>
      <c r="AO13" s="194">
        <f t="shared" si="0"/>
        <v>1.6956702317973522</v>
      </c>
      <c r="AP13" s="194">
        <f t="shared" si="0"/>
        <v>1.8434740066452562</v>
      </c>
      <c r="AQ13" s="194">
        <f t="shared" si="0"/>
        <v>2.2772428805198621</v>
      </c>
      <c r="AR13" s="194">
        <f t="shared" si="0"/>
        <v>1.9002259449744596</v>
      </c>
      <c r="AS13" s="194">
        <f t="shared" si="0"/>
        <v>1.6956702317973522</v>
      </c>
      <c r="AT13" s="194">
        <f t="shared" si="0"/>
        <v>1.8434740066452562</v>
      </c>
      <c r="AU13" s="194">
        <f t="shared" si="0"/>
        <v>2.2772428805198621</v>
      </c>
      <c r="AV13" s="194">
        <f t="shared" si="0"/>
        <v>1.9002259449744596</v>
      </c>
      <c r="AW13" s="194">
        <f t="shared" si="0"/>
        <v>1.6956702317973522</v>
      </c>
      <c r="AX13" s="195">
        <f t="shared" si="0"/>
        <v>1.8434740066452562</v>
      </c>
      <c r="AY13" s="164">
        <f t="shared" ref="AY13:AY28" si="1">AVERAGE(AJ13:AX13)</f>
        <v>1.9059472916818569</v>
      </c>
      <c r="AZ13" s="165">
        <f t="shared" ref="AZ13:AZ28" si="2">STDEV(AJ13:AX13)</f>
        <v>0.20808473396535163</v>
      </c>
    </row>
    <row r="14" spans="1:52">
      <c r="B14" s="29">
        <f>B13+1</f>
        <v>2</v>
      </c>
      <c r="C14" s="30">
        <v>25</v>
      </c>
      <c r="D14" s="30">
        <f t="shared" ref="D14:D27" si="3">D13+1</f>
        <v>2</v>
      </c>
      <c r="E14" s="51">
        <v>0.1530835307798806</v>
      </c>
      <c r="F14" s="52">
        <v>0</v>
      </c>
      <c r="G14" s="44">
        <f t="shared" ref="G14:G26" si="4">E14-F14</f>
        <v>0.1530835307798806</v>
      </c>
      <c r="H14" s="59">
        <v>1.8109999999999999</v>
      </c>
      <c r="I14" s="46">
        <v>44986.461111111108</v>
      </c>
      <c r="J14" s="66">
        <v>44986.479166666664</v>
      </c>
      <c r="K14" s="45">
        <v>7.2999999999999995E-2</v>
      </c>
      <c r="L14" s="60">
        <v>44986.531944444447</v>
      </c>
      <c r="M14" s="44">
        <f t="shared" ref="M14:M25" si="5">(H14-$C$4)*EXP(-$C$7*(J14-I14)*24)-(K14-$C$4)*EXP(-$C$7*(J14-L14)*24)</f>
        <v>1.6381787322439481</v>
      </c>
      <c r="N14" s="47">
        <f t="shared" ref="N14:N28" si="6">M14*EXP(-$C$7*($C$3-$J14)*24)</f>
        <v>7.1379068012987032E-2</v>
      </c>
      <c r="P14" s="101" t="s">
        <v>30</v>
      </c>
      <c r="Q14" s="186">
        <f t="shared" ref="Q14:Q28" si="7">IF(Q$12&lt;=$C$8,$J80,"-")</f>
        <v>62.128643719618637</v>
      </c>
      <c r="R14" s="186">
        <f t="shared" ref="R14:R28" si="8">IF(R$12&lt;=$C$8,$J96,"-")</f>
        <v>43.112269434664221</v>
      </c>
      <c r="S14" s="186">
        <f t="shared" ref="S14:S28" si="9">IF(S$12&lt;=$C$8,$J112,"-")</f>
        <v>58.852693502183421</v>
      </c>
      <c r="T14" s="186">
        <f t="shared" ref="T14:T28" si="10">IF(T$12&lt;=$C$8,$J128,"-")</f>
        <v>71.673269457343693</v>
      </c>
      <c r="U14" s="186">
        <f t="shared" ref="U14:U28" si="11">IF(U$12&lt;=$C$8,$J144,"-")</f>
        <v>62.128643719618637</v>
      </c>
      <c r="V14" s="186">
        <f t="shared" ref="V14:V28" si="12">IF(V$12&lt;=$C$8,$J160,"-")</f>
        <v>43.112269434664221</v>
      </c>
      <c r="W14" s="186">
        <f t="shared" ref="W14:W28" si="13">IF(W$12&lt;=$C$8,$J176,"-")</f>
        <v>58.852693502183421</v>
      </c>
      <c r="X14" s="186">
        <f t="shared" ref="X14:X28" si="14">IF(X$12&lt;=$C$8,$J192,"-")</f>
        <v>71.673269457343693</v>
      </c>
      <c r="Y14" s="186">
        <f t="shared" ref="Y14:Y28" si="15">IF(Y$12&lt;=$C$8,$J208,"-")</f>
        <v>62.128643719618637</v>
      </c>
      <c r="Z14" s="186">
        <f t="shared" ref="Z14:Z28" si="16">IF(Z$12&lt;=$C$8,$J224,"-")</f>
        <v>43.112269434664221</v>
      </c>
      <c r="AA14" s="186">
        <f t="shared" ref="AA14:AA28" si="17">IF(AA$12&lt;=$C$8,$J240,"-")</f>
        <v>58.852693502183421</v>
      </c>
      <c r="AB14" s="186">
        <f t="shared" ref="AB14:AB28" si="18">IF(AB$12&lt;=$C$8,$J256,"-")</f>
        <v>71.673269457343693</v>
      </c>
      <c r="AC14" s="186">
        <f t="shared" ref="AC14:AC28" si="19">IF(AC$12&lt;=$C$8,$J272,"-")</f>
        <v>62.128643719618637</v>
      </c>
      <c r="AD14" s="186">
        <f t="shared" ref="AD14:AD28" si="20">IF(AD$12&lt;=$C$8,$J288,"-")</f>
        <v>43.112269434664221</v>
      </c>
      <c r="AE14" s="148">
        <f t="shared" ref="AE14:AE28" si="21">IF(AE$12&lt;=$C$8,$J304,"-")</f>
        <v>58.852693502183421</v>
      </c>
      <c r="AF14" s="105">
        <f t="shared" ref="AF14:AF28" si="22">AVERAGE(Q14:AE14)</f>
        <v>58.09294899985975</v>
      </c>
      <c r="AG14" s="148">
        <f t="shared" ref="AG14:AG28" si="23">STDEV(Q14:AE14)</f>
        <v>10.414325732387436</v>
      </c>
      <c r="AI14" s="163" t="s">
        <v>30</v>
      </c>
      <c r="AJ14" s="196">
        <f t="shared" ref="AJ14:AJ28" si="24">IF(Q$12&lt;=$C$8,Q$14/Q14,"-")</f>
        <v>1</v>
      </c>
      <c r="AK14" s="196">
        <f t="shared" ref="AK14:AK28" si="25">IF(R$12&lt;=$C$8,R$14/R14,"-")</f>
        <v>1</v>
      </c>
      <c r="AL14" s="196">
        <f t="shared" ref="AL14:AL28" si="26">IF(S$12&lt;=$C$8,S$14/S14,"-")</f>
        <v>1</v>
      </c>
      <c r="AM14" s="196">
        <f t="shared" ref="AM14:AM28" si="27">IF(T$12&lt;=$C$8,T$14/T14,"-")</f>
        <v>1</v>
      </c>
      <c r="AN14" s="196">
        <f t="shared" ref="AN14:AN28" si="28">IF(U$12&lt;=$C$8,U$14/U14,"-")</f>
        <v>1</v>
      </c>
      <c r="AO14" s="196">
        <f t="shared" ref="AO14:AO28" si="29">IF(V$12&lt;=$C$8,V$14/V14,"-")</f>
        <v>1</v>
      </c>
      <c r="AP14" s="196">
        <f t="shared" ref="AP14:AP28" si="30">IF(W$12&lt;=$C$8,W$14/W14,"-")</f>
        <v>1</v>
      </c>
      <c r="AQ14" s="196">
        <f t="shared" ref="AQ14:AQ28" si="31">IF(X$12&lt;=$C$8,X$14/X14,"-")</f>
        <v>1</v>
      </c>
      <c r="AR14" s="196">
        <f t="shared" ref="AR14:AR28" si="32">IF(Y$12&lt;=$C$8,Y$14/Y14,"-")</f>
        <v>1</v>
      </c>
      <c r="AS14" s="196">
        <f t="shared" ref="AS14:AS28" si="33">IF(Z$12&lt;=$C$8,Z$14/Z14,"-")</f>
        <v>1</v>
      </c>
      <c r="AT14" s="196">
        <f t="shared" ref="AT14:AT28" si="34">IF(AA$12&lt;=$C$8,AA$14/AA14,"-")</f>
        <v>1</v>
      </c>
      <c r="AU14" s="196">
        <f t="shared" ref="AU14:AU28" si="35">IF(AB$12&lt;=$C$8,AB$14/AB14,"-")</f>
        <v>1</v>
      </c>
      <c r="AV14" s="196">
        <f t="shared" ref="AV14:AV28" si="36">IF(AC$12&lt;=$C$8,AC$14/AC14,"-")</f>
        <v>1</v>
      </c>
      <c r="AW14" s="196">
        <f t="shared" ref="AW14:AW28" si="37">IF(AD$12&lt;=$C$8,AD$14/AD14,"-")</f>
        <v>1</v>
      </c>
      <c r="AX14" s="165">
        <f t="shared" ref="AX14:AX28" si="38">IF(AE$12&lt;=$C$8,AE$14/AE14,"-")</f>
        <v>1</v>
      </c>
      <c r="AY14" s="164">
        <f t="shared" si="1"/>
        <v>1</v>
      </c>
      <c r="AZ14" s="165">
        <f t="shared" si="2"/>
        <v>0</v>
      </c>
    </row>
    <row r="15" spans="1:52">
      <c r="B15" s="29">
        <f t="shared" ref="B15:B25" si="39">B14+1</f>
        <v>3</v>
      </c>
      <c r="C15" s="30">
        <v>25</v>
      </c>
      <c r="D15" s="30">
        <f t="shared" si="3"/>
        <v>3</v>
      </c>
      <c r="E15" s="51">
        <v>0.15219251441264162</v>
      </c>
      <c r="F15" s="52">
        <v>0</v>
      </c>
      <c r="G15" s="44">
        <f t="shared" si="4"/>
        <v>0.15219251441264162</v>
      </c>
      <c r="H15" s="59">
        <v>1.7969999999999999</v>
      </c>
      <c r="I15" s="46">
        <v>44986.461805555555</v>
      </c>
      <c r="J15" s="66">
        <v>44986.481249999997</v>
      </c>
      <c r="K15" s="45">
        <v>0.06</v>
      </c>
      <c r="L15" s="60">
        <v>44986.532638888886</v>
      </c>
      <c r="M15" s="44">
        <f t="shared" si="5"/>
        <v>1.6336118345984922</v>
      </c>
      <c r="N15" s="47">
        <f t="shared" si="6"/>
        <v>7.1591958923916552E-2</v>
      </c>
      <c r="P15" s="101" t="s">
        <v>2</v>
      </c>
      <c r="Q15" s="186">
        <f t="shared" si="7"/>
        <v>13.120468650935004</v>
      </c>
      <c r="R15" s="186">
        <f t="shared" si="8"/>
        <v>7.6485849094993839</v>
      </c>
      <c r="S15" s="186">
        <f t="shared" si="9"/>
        <v>9.198368519099235</v>
      </c>
      <c r="T15" s="186">
        <f t="shared" si="10"/>
        <v>10.97055773563366</v>
      </c>
      <c r="U15" s="186">
        <f t="shared" si="11"/>
        <v>13.120468650935004</v>
      </c>
      <c r="V15" s="186">
        <f t="shared" si="12"/>
        <v>7.6485849094993839</v>
      </c>
      <c r="W15" s="186">
        <f t="shared" si="13"/>
        <v>9.198368519099235</v>
      </c>
      <c r="X15" s="186">
        <f t="shared" si="14"/>
        <v>10.97055773563366</v>
      </c>
      <c r="Y15" s="186">
        <f t="shared" si="15"/>
        <v>13.120468650935004</v>
      </c>
      <c r="Z15" s="186">
        <f t="shared" si="16"/>
        <v>7.6485849094993839</v>
      </c>
      <c r="AA15" s="186">
        <f t="shared" si="17"/>
        <v>9.198368519099235</v>
      </c>
      <c r="AB15" s="186">
        <f t="shared" si="18"/>
        <v>10.97055773563366</v>
      </c>
      <c r="AC15" s="186">
        <f t="shared" si="19"/>
        <v>13.120468650935004</v>
      </c>
      <c r="AD15" s="186">
        <f t="shared" si="20"/>
        <v>7.6485849094993839</v>
      </c>
      <c r="AE15" s="148">
        <f t="shared" si="21"/>
        <v>9.198368519099235</v>
      </c>
      <c r="AF15" s="105">
        <f t="shared" si="22"/>
        <v>10.185424101669033</v>
      </c>
      <c r="AG15" s="148">
        <f t="shared" si="23"/>
        <v>2.1703616837208584</v>
      </c>
      <c r="AI15" s="163" t="s">
        <v>2</v>
      </c>
      <c r="AJ15" s="196">
        <f t="shared" si="24"/>
        <v>4.7352457730380815</v>
      </c>
      <c r="AK15" s="196">
        <f t="shared" si="25"/>
        <v>5.6366334354371457</v>
      </c>
      <c r="AL15" s="196">
        <f t="shared" si="26"/>
        <v>6.3981665205066891</v>
      </c>
      <c r="AM15" s="196">
        <f t="shared" si="27"/>
        <v>6.533238435502736</v>
      </c>
      <c r="AN15" s="196">
        <f t="shared" si="28"/>
        <v>4.7352457730380815</v>
      </c>
      <c r="AO15" s="196">
        <f t="shared" si="29"/>
        <v>5.6366334354371457</v>
      </c>
      <c r="AP15" s="196">
        <f t="shared" si="30"/>
        <v>6.3981665205066891</v>
      </c>
      <c r="AQ15" s="196">
        <f t="shared" si="31"/>
        <v>6.533238435502736</v>
      </c>
      <c r="AR15" s="196">
        <f t="shared" si="32"/>
        <v>4.7352457730380815</v>
      </c>
      <c r="AS15" s="196">
        <f t="shared" si="33"/>
        <v>5.6366334354371457</v>
      </c>
      <c r="AT15" s="196">
        <f t="shared" si="34"/>
        <v>6.3981665205066891</v>
      </c>
      <c r="AU15" s="196">
        <f t="shared" si="35"/>
        <v>6.533238435502736</v>
      </c>
      <c r="AV15" s="196">
        <f t="shared" si="36"/>
        <v>4.7352457730380815</v>
      </c>
      <c r="AW15" s="196">
        <f t="shared" si="37"/>
        <v>5.6366334354371457</v>
      </c>
      <c r="AX15" s="165">
        <f t="shared" si="38"/>
        <v>6.3981665205066891</v>
      </c>
      <c r="AY15" s="164">
        <f t="shared" si="1"/>
        <v>5.7786598814957264</v>
      </c>
      <c r="AZ15" s="165">
        <f t="shared" si="2"/>
        <v>0.74060102706471553</v>
      </c>
    </row>
    <row r="16" spans="1:52">
      <c r="B16" s="29">
        <f t="shared" si="39"/>
        <v>4</v>
      </c>
      <c r="C16" s="30">
        <v>25</v>
      </c>
      <c r="D16" s="30">
        <f t="shared" si="3"/>
        <v>4</v>
      </c>
      <c r="E16" s="51">
        <v>0.15007520063394603</v>
      </c>
      <c r="F16" s="52">
        <v>0</v>
      </c>
      <c r="G16" s="44">
        <f t="shared" si="4"/>
        <v>0.15007520063394603</v>
      </c>
      <c r="H16" s="59">
        <v>1.772</v>
      </c>
      <c r="I16" s="46">
        <v>44986.461805555555</v>
      </c>
      <c r="J16" s="66">
        <v>44986.48333333333</v>
      </c>
      <c r="K16" s="45">
        <v>6.5000000000000002E-2</v>
      </c>
      <c r="L16" s="60">
        <v>44986.533333333333</v>
      </c>
      <c r="M16" s="44">
        <f t="shared" si="5"/>
        <v>1.594785340790394</v>
      </c>
      <c r="N16" s="47">
        <f t="shared" si="6"/>
        <v>7.0294831635651311E-2</v>
      </c>
      <c r="P16" s="101" t="s">
        <v>31</v>
      </c>
      <c r="Q16" s="186">
        <f t="shared" si="7"/>
        <v>21.457479799605281</v>
      </c>
      <c r="R16" s="186">
        <f t="shared" si="8"/>
        <v>12.712691527614039</v>
      </c>
      <c r="S16" s="186">
        <f t="shared" si="9"/>
        <v>13.641880381756277</v>
      </c>
      <c r="T16" s="186">
        <f t="shared" si="10"/>
        <v>13.432607270835872</v>
      </c>
      <c r="U16" s="186">
        <f t="shared" si="11"/>
        <v>21.457479799605281</v>
      </c>
      <c r="V16" s="186">
        <f t="shared" si="12"/>
        <v>12.712691527614039</v>
      </c>
      <c r="W16" s="186">
        <f t="shared" si="13"/>
        <v>13.641880381756277</v>
      </c>
      <c r="X16" s="186">
        <f t="shared" si="14"/>
        <v>13.432607270835872</v>
      </c>
      <c r="Y16" s="186">
        <f t="shared" si="15"/>
        <v>21.457479799605281</v>
      </c>
      <c r="Z16" s="186">
        <f t="shared" si="16"/>
        <v>12.712691527614039</v>
      </c>
      <c r="AA16" s="186">
        <f t="shared" si="17"/>
        <v>13.641880381756277</v>
      </c>
      <c r="AB16" s="186">
        <f t="shared" si="18"/>
        <v>13.432607270835872</v>
      </c>
      <c r="AC16" s="186">
        <f t="shared" si="19"/>
        <v>21.457479799605281</v>
      </c>
      <c r="AD16" s="186">
        <f t="shared" si="20"/>
        <v>12.712691527614039</v>
      </c>
      <c r="AE16" s="148">
        <f t="shared" si="21"/>
        <v>13.641880381756277</v>
      </c>
      <c r="AF16" s="105">
        <f t="shared" si="22"/>
        <v>15.436401909893997</v>
      </c>
      <c r="AG16" s="148">
        <f t="shared" si="23"/>
        <v>3.7760023998213592</v>
      </c>
      <c r="AI16" s="163" t="s">
        <v>31</v>
      </c>
      <c r="AJ16" s="196">
        <f t="shared" si="24"/>
        <v>2.8954306050779328</v>
      </c>
      <c r="AK16" s="196">
        <f t="shared" si="25"/>
        <v>3.3912778691292353</v>
      </c>
      <c r="AL16" s="196">
        <f t="shared" si="26"/>
        <v>4.3141188644997222</v>
      </c>
      <c r="AM16" s="196">
        <f t="shared" si="27"/>
        <v>5.335767510523195</v>
      </c>
      <c r="AN16" s="196">
        <f t="shared" si="28"/>
        <v>2.8954306050779328</v>
      </c>
      <c r="AO16" s="196">
        <f t="shared" si="29"/>
        <v>3.3912778691292353</v>
      </c>
      <c r="AP16" s="196">
        <f t="shared" si="30"/>
        <v>4.3141188644997222</v>
      </c>
      <c r="AQ16" s="196">
        <f t="shared" si="31"/>
        <v>5.335767510523195</v>
      </c>
      <c r="AR16" s="196">
        <f t="shared" si="32"/>
        <v>2.8954306050779328</v>
      </c>
      <c r="AS16" s="196">
        <f t="shared" si="33"/>
        <v>3.3912778691292353</v>
      </c>
      <c r="AT16" s="196">
        <f t="shared" si="34"/>
        <v>4.3141188644997222</v>
      </c>
      <c r="AU16" s="196">
        <f t="shared" si="35"/>
        <v>5.335767510523195</v>
      </c>
      <c r="AV16" s="196">
        <f t="shared" si="36"/>
        <v>2.8954306050779328</v>
      </c>
      <c r="AW16" s="196">
        <f t="shared" si="37"/>
        <v>3.3912778691292353</v>
      </c>
      <c r="AX16" s="165">
        <f t="shared" si="38"/>
        <v>4.3141188644997222</v>
      </c>
      <c r="AY16" s="164">
        <f t="shared" si="1"/>
        <v>3.8940407924264764</v>
      </c>
      <c r="AZ16" s="165">
        <f t="shared" si="2"/>
        <v>0.9235630378687737</v>
      </c>
    </row>
    <row r="17" spans="2:52">
      <c r="B17" s="29">
        <f t="shared" si="39"/>
        <v>5</v>
      </c>
      <c r="C17" s="30">
        <v>25</v>
      </c>
      <c r="D17" s="30">
        <f t="shared" si="3"/>
        <v>5</v>
      </c>
      <c r="E17" s="51">
        <v>0.14890851576240224</v>
      </c>
      <c r="F17" s="52">
        <v>0</v>
      </c>
      <c r="G17" s="44">
        <f t="shared" si="4"/>
        <v>0.14890851576240224</v>
      </c>
      <c r="H17" s="59">
        <v>1.7649999999999999</v>
      </c>
      <c r="I17" s="46">
        <v>44986.460416666669</v>
      </c>
      <c r="J17" s="66">
        <v>44986.477083333331</v>
      </c>
      <c r="K17" s="45">
        <v>7.4999999999999997E-2</v>
      </c>
      <c r="L17" s="60">
        <v>44986.531944444447</v>
      </c>
      <c r="M17" s="44">
        <f t="shared" si="5"/>
        <v>1.5980757263901673</v>
      </c>
      <c r="N17" s="47">
        <f t="shared" si="6"/>
        <v>6.9231088431541077E-2</v>
      </c>
      <c r="P17" s="101" t="s">
        <v>3</v>
      </c>
      <c r="Q17" s="186">
        <f t="shared" si="7"/>
        <v>16.70271555260009</v>
      </c>
      <c r="R17" s="186">
        <f t="shared" si="8"/>
        <v>10.661462846478743</v>
      </c>
      <c r="S17" s="186">
        <f t="shared" si="9"/>
        <v>13.027369887518644</v>
      </c>
      <c r="T17" s="186">
        <f t="shared" si="10"/>
        <v>12.759346898966445</v>
      </c>
      <c r="U17" s="186">
        <f t="shared" si="11"/>
        <v>16.70271555260009</v>
      </c>
      <c r="V17" s="186">
        <f t="shared" si="12"/>
        <v>10.661462846478743</v>
      </c>
      <c r="W17" s="186">
        <f t="shared" si="13"/>
        <v>13.027369887518644</v>
      </c>
      <c r="X17" s="186">
        <f t="shared" si="14"/>
        <v>12.759346898966445</v>
      </c>
      <c r="Y17" s="186">
        <f t="shared" si="15"/>
        <v>16.70271555260009</v>
      </c>
      <c r="Z17" s="186">
        <f t="shared" si="16"/>
        <v>10.661462846478743</v>
      </c>
      <c r="AA17" s="186">
        <f t="shared" si="17"/>
        <v>13.027369887518644</v>
      </c>
      <c r="AB17" s="186">
        <f t="shared" si="18"/>
        <v>12.759346898966445</v>
      </c>
      <c r="AC17" s="186">
        <f t="shared" si="19"/>
        <v>16.70271555260009</v>
      </c>
      <c r="AD17" s="186">
        <f t="shared" si="20"/>
        <v>10.661462846478743</v>
      </c>
      <c r="AE17" s="148">
        <f t="shared" si="21"/>
        <v>13.027369887518644</v>
      </c>
      <c r="AF17" s="105">
        <f t="shared" si="22"/>
        <v>13.322948922885947</v>
      </c>
      <c r="AG17" s="148">
        <f t="shared" si="23"/>
        <v>2.3196017517429972</v>
      </c>
      <c r="AI17" s="163" t="s">
        <v>3</v>
      </c>
      <c r="AJ17" s="196">
        <f t="shared" si="24"/>
        <v>3.7196732186430101</v>
      </c>
      <c r="AK17" s="196">
        <f t="shared" si="25"/>
        <v>4.0437480349052937</v>
      </c>
      <c r="AL17" s="196">
        <f t="shared" si="26"/>
        <v>4.5176189829820856</v>
      </c>
      <c r="AM17" s="196">
        <f t="shared" si="27"/>
        <v>5.6173149005886422</v>
      </c>
      <c r="AN17" s="196">
        <f t="shared" si="28"/>
        <v>3.7196732186430101</v>
      </c>
      <c r="AO17" s="196">
        <f t="shared" si="29"/>
        <v>4.0437480349052937</v>
      </c>
      <c r="AP17" s="196">
        <f t="shared" si="30"/>
        <v>4.5176189829820856</v>
      </c>
      <c r="AQ17" s="196">
        <f t="shared" si="31"/>
        <v>5.6173149005886422</v>
      </c>
      <c r="AR17" s="196">
        <f t="shared" si="32"/>
        <v>3.7196732186430101</v>
      </c>
      <c r="AS17" s="196">
        <f t="shared" si="33"/>
        <v>4.0437480349052937</v>
      </c>
      <c r="AT17" s="196">
        <f t="shared" si="34"/>
        <v>4.5176189829820856</v>
      </c>
      <c r="AU17" s="196">
        <f t="shared" si="35"/>
        <v>5.6173149005886422</v>
      </c>
      <c r="AV17" s="196">
        <f t="shared" si="36"/>
        <v>3.7196732186430101</v>
      </c>
      <c r="AW17" s="196">
        <f t="shared" si="37"/>
        <v>4.0437480349052937</v>
      </c>
      <c r="AX17" s="165">
        <f t="shared" si="38"/>
        <v>4.5176189829820856</v>
      </c>
      <c r="AY17" s="164">
        <f t="shared" si="1"/>
        <v>4.3984070431924982</v>
      </c>
      <c r="AZ17" s="165">
        <f t="shared" si="2"/>
        <v>0.69999517895315255</v>
      </c>
    </row>
    <row r="18" spans="2:52">
      <c r="B18" s="29">
        <f t="shared" si="39"/>
        <v>6</v>
      </c>
      <c r="C18" s="30">
        <v>25</v>
      </c>
      <c r="D18" s="30">
        <f t="shared" si="3"/>
        <v>6</v>
      </c>
      <c r="E18" s="51">
        <v>0.1530835307798806</v>
      </c>
      <c r="F18" s="52">
        <v>0</v>
      </c>
      <c r="G18" s="44">
        <f t="shared" si="4"/>
        <v>0.1530835307798806</v>
      </c>
      <c r="H18" s="59">
        <v>1.8109999999999999</v>
      </c>
      <c r="I18" s="46">
        <v>44986.461111111108</v>
      </c>
      <c r="J18" s="66">
        <v>44986.479166666664</v>
      </c>
      <c r="K18" s="45">
        <v>7.2999999999999995E-2</v>
      </c>
      <c r="L18" s="60">
        <v>44986.531944444447</v>
      </c>
      <c r="M18" s="44">
        <f t="shared" si="5"/>
        <v>1.6381787322439481</v>
      </c>
      <c r="N18" s="47">
        <f t="shared" si="6"/>
        <v>7.1379068012987032E-2</v>
      </c>
      <c r="P18" s="101" t="s">
        <v>4</v>
      </c>
      <c r="Q18" s="186">
        <f t="shared" si="7"/>
        <v>8.8945505839123129</v>
      </c>
      <c r="R18" s="186">
        <f t="shared" si="8"/>
        <v>7.2064217427022026</v>
      </c>
      <c r="S18" s="186">
        <f t="shared" si="9"/>
        <v>10.913193110964022</v>
      </c>
      <c r="T18" s="186">
        <f t="shared" si="10"/>
        <v>8.9336371190529693</v>
      </c>
      <c r="U18" s="186">
        <f t="shared" si="11"/>
        <v>8.8945505839123129</v>
      </c>
      <c r="V18" s="186">
        <f t="shared" si="12"/>
        <v>7.2064217427022026</v>
      </c>
      <c r="W18" s="186">
        <f t="shared" si="13"/>
        <v>10.913193110964022</v>
      </c>
      <c r="X18" s="186">
        <f t="shared" si="14"/>
        <v>8.9336371190529693</v>
      </c>
      <c r="Y18" s="186">
        <f t="shared" si="15"/>
        <v>8.8945505839123129</v>
      </c>
      <c r="Z18" s="186">
        <f t="shared" si="16"/>
        <v>7.2064217427022026</v>
      </c>
      <c r="AA18" s="186">
        <f t="shared" si="17"/>
        <v>10.913193110964022</v>
      </c>
      <c r="AB18" s="186">
        <f t="shared" si="18"/>
        <v>8.9336371190529693</v>
      </c>
      <c r="AC18" s="186">
        <f t="shared" si="19"/>
        <v>8.8945505839123129</v>
      </c>
      <c r="AD18" s="186">
        <f t="shared" si="20"/>
        <v>7.2064217427022026</v>
      </c>
      <c r="AE18" s="148">
        <f t="shared" si="21"/>
        <v>10.913193110964022</v>
      </c>
      <c r="AF18" s="105">
        <f t="shared" si="22"/>
        <v>8.9905048738315365</v>
      </c>
      <c r="AG18" s="148">
        <f t="shared" si="23"/>
        <v>1.4031918062445985</v>
      </c>
      <c r="AI18" s="163" t="s">
        <v>4</v>
      </c>
      <c r="AJ18" s="196">
        <f t="shared" si="24"/>
        <v>6.9850233728493833</v>
      </c>
      <c r="AK18" s="196">
        <f t="shared" si="25"/>
        <v>5.982479373806167</v>
      </c>
      <c r="AL18" s="196">
        <f t="shared" si="26"/>
        <v>5.3928023543408772</v>
      </c>
      <c r="AM18" s="196">
        <f t="shared" si="27"/>
        <v>8.0228543539656982</v>
      </c>
      <c r="AN18" s="196">
        <f t="shared" si="28"/>
        <v>6.9850233728493833</v>
      </c>
      <c r="AO18" s="196">
        <f t="shared" si="29"/>
        <v>5.982479373806167</v>
      </c>
      <c r="AP18" s="196">
        <f t="shared" si="30"/>
        <v>5.3928023543408772</v>
      </c>
      <c r="AQ18" s="196">
        <f t="shared" si="31"/>
        <v>8.0228543539656982</v>
      </c>
      <c r="AR18" s="196">
        <f t="shared" si="32"/>
        <v>6.9850233728493833</v>
      </c>
      <c r="AS18" s="196">
        <f t="shared" si="33"/>
        <v>5.982479373806167</v>
      </c>
      <c r="AT18" s="196">
        <f t="shared" si="34"/>
        <v>5.3928023543408772</v>
      </c>
      <c r="AU18" s="196">
        <f t="shared" si="35"/>
        <v>8.0228543539656982</v>
      </c>
      <c r="AV18" s="196">
        <f t="shared" si="36"/>
        <v>6.9850233728493833</v>
      </c>
      <c r="AW18" s="196">
        <f t="shared" si="37"/>
        <v>5.982479373806167</v>
      </c>
      <c r="AX18" s="165">
        <f t="shared" si="38"/>
        <v>5.3928023543408772</v>
      </c>
      <c r="AY18" s="164">
        <f t="shared" si="1"/>
        <v>6.5006522310588535</v>
      </c>
      <c r="AZ18" s="165">
        <f t="shared" si="2"/>
        <v>0.99545744539504444</v>
      </c>
    </row>
    <row r="19" spans="2:52">
      <c r="B19" s="29">
        <f t="shared" si="39"/>
        <v>7</v>
      </c>
      <c r="C19" s="30">
        <v>25</v>
      </c>
      <c r="D19" s="30">
        <f t="shared" si="3"/>
        <v>7</v>
      </c>
      <c r="E19" s="51">
        <v>0.15219251441264162</v>
      </c>
      <c r="F19" s="52">
        <v>0</v>
      </c>
      <c r="G19" s="44">
        <f t="shared" si="4"/>
        <v>0.15219251441264162</v>
      </c>
      <c r="H19" s="59">
        <v>1.7969999999999999</v>
      </c>
      <c r="I19" s="46">
        <v>44986.461805555555</v>
      </c>
      <c r="J19" s="66">
        <v>44986.481249999997</v>
      </c>
      <c r="K19" s="45">
        <v>0.06</v>
      </c>
      <c r="L19" s="60">
        <v>44986.532638888886</v>
      </c>
      <c r="M19" s="44">
        <f t="shared" si="5"/>
        <v>1.6336118345984922</v>
      </c>
      <c r="N19" s="47">
        <f t="shared" si="6"/>
        <v>7.1591958923916552E-2</v>
      </c>
      <c r="P19" s="101" t="s">
        <v>5</v>
      </c>
      <c r="Q19" s="186">
        <f t="shared" si="7"/>
        <v>1.9462709729941834</v>
      </c>
      <c r="R19" s="186">
        <f t="shared" si="8"/>
        <v>1.0037432957975438</v>
      </c>
      <c r="S19" s="186">
        <f t="shared" si="9"/>
        <v>3.7522818393627366</v>
      </c>
      <c r="T19" s="186">
        <f t="shared" si="10"/>
        <v>1.8384923999681735</v>
      </c>
      <c r="U19" s="186">
        <f t="shared" si="11"/>
        <v>1.9462709729941834</v>
      </c>
      <c r="V19" s="186">
        <f t="shared" si="12"/>
        <v>1.0037432957975438</v>
      </c>
      <c r="W19" s="186">
        <f t="shared" si="13"/>
        <v>3.7522818393627366</v>
      </c>
      <c r="X19" s="186">
        <f t="shared" si="14"/>
        <v>1.8384923999681735</v>
      </c>
      <c r="Y19" s="186">
        <f t="shared" si="15"/>
        <v>1.9462709729941834</v>
      </c>
      <c r="Z19" s="186">
        <f t="shared" si="16"/>
        <v>1.0037432957975438</v>
      </c>
      <c r="AA19" s="186">
        <f t="shared" si="17"/>
        <v>3.7522818393627366</v>
      </c>
      <c r="AB19" s="186">
        <f t="shared" si="18"/>
        <v>1.8384923999681735</v>
      </c>
      <c r="AC19" s="186">
        <f t="shared" si="19"/>
        <v>1.9462709729941834</v>
      </c>
      <c r="AD19" s="186">
        <f t="shared" si="20"/>
        <v>1.0037432957975438</v>
      </c>
      <c r="AE19" s="148">
        <f t="shared" si="21"/>
        <v>3.7522818393627366</v>
      </c>
      <c r="AF19" s="105">
        <f t="shared" si="22"/>
        <v>2.1549774421681591</v>
      </c>
      <c r="AG19" s="148">
        <f t="shared" si="23"/>
        <v>1.0684303405054558</v>
      </c>
      <c r="AI19" s="163" t="s">
        <v>5</v>
      </c>
      <c r="AJ19" s="196">
        <f t="shared" si="24"/>
        <v>31.921887846910984</v>
      </c>
      <c r="AK19" s="196">
        <f t="shared" si="25"/>
        <v>42.95148930524963</v>
      </c>
      <c r="AL19" s="196">
        <f t="shared" si="26"/>
        <v>15.684507726684673</v>
      </c>
      <c r="AM19" s="196">
        <f t="shared" si="27"/>
        <v>38.984805952194549</v>
      </c>
      <c r="AN19" s="196">
        <f t="shared" si="28"/>
        <v>31.921887846910984</v>
      </c>
      <c r="AO19" s="196">
        <f t="shared" si="29"/>
        <v>42.95148930524963</v>
      </c>
      <c r="AP19" s="196">
        <f t="shared" si="30"/>
        <v>15.684507726684673</v>
      </c>
      <c r="AQ19" s="196">
        <f t="shared" si="31"/>
        <v>38.984805952194549</v>
      </c>
      <c r="AR19" s="196">
        <f t="shared" si="32"/>
        <v>31.921887846910984</v>
      </c>
      <c r="AS19" s="196">
        <f t="shared" si="33"/>
        <v>42.95148930524963</v>
      </c>
      <c r="AT19" s="196">
        <f t="shared" si="34"/>
        <v>15.684507726684673</v>
      </c>
      <c r="AU19" s="196">
        <f t="shared" si="35"/>
        <v>38.984805952194549</v>
      </c>
      <c r="AV19" s="196">
        <f t="shared" si="36"/>
        <v>31.921887846910984</v>
      </c>
      <c r="AW19" s="196">
        <f t="shared" si="37"/>
        <v>42.95148930524963</v>
      </c>
      <c r="AX19" s="165">
        <f t="shared" si="38"/>
        <v>15.684507726684673</v>
      </c>
      <c r="AY19" s="164">
        <f t="shared" si="1"/>
        <v>31.945730491464321</v>
      </c>
      <c r="AZ19" s="165">
        <f t="shared" si="2"/>
        <v>10.989814750175221</v>
      </c>
    </row>
    <row r="20" spans="2:52">
      <c r="B20" s="29">
        <f t="shared" si="39"/>
        <v>8</v>
      </c>
      <c r="C20" s="30">
        <v>25</v>
      </c>
      <c r="D20" s="30">
        <f t="shared" si="3"/>
        <v>8</v>
      </c>
      <c r="E20" s="51">
        <v>0.15007520063394603</v>
      </c>
      <c r="F20" s="52">
        <v>0</v>
      </c>
      <c r="G20" s="44">
        <f t="shared" si="4"/>
        <v>0.15007520063394603</v>
      </c>
      <c r="H20" s="59">
        <v>1.772</v>
      </c>
      <c r="I20" s="46">
        <v>44986.461805555555</v>
      </c>
      <c r="J20" s="66">
        <v>44986.48333333333</v>
      </c>
      <c r="K20" s="45">
        <v>6.5000000000000002E-2</v>
      </c>
      <c r="L20" s="60">
        <v>44986.533333333333</v>
      </c>
      <c r="M20" s="44">
        <f t="shared" si="5"/>
        <v>1.594785340790394</v>
      </c>
      <c r="N20" s="47">
        <f t="shared" si="6"/>
        <v>7.0294831635651311E-2</v>
      </c>
      <c r="P20" s="101" t="s">
        <v>6</v>
      </c>
      <c r="Q20" s="186">
        <f t="shared" si="7"/>
        <v>4.432426983039905</v>
      </c>
      <c r="R20" s="186">
        <f t="shared" si="8"/>
        <v>2.9875751496311715</v>
      </c>
      <c r="S20" s="186">
        <f t="shared" si="9"/>
        <v>4.0667624853816653</v>
      </c>
      <c r="T20" s="186">
        <f t="shared" si="10"/>
        <v>3.8289750507342992</v>
      </c>
      <c r="U20" s="186">
        <f t="shared" si="11"/>
        <v>4.432426983039905</v>
      </c>
      <c r="V20" s="186">
        <f t="shared" si="12"/>
        <v>2.9875751496311715</v>
      </c>
      <c r="W20" s="186">
        <f t="shared" si="13"/>
        <v>4.0667624853816653</v>
      </c>
      <c r="X20" s="186">
        <f t="shared" si="14"/>
        <v>3.8289750507342992</v>
      </c>
      <c r="Y20" s="186">
        <f t="shared" si="15"/>
        <v>4.432426983039905</v>
      </c>
      <c r="Z20" s="186">
        <f t="shared" si="16"/>
        <v>2.9875751496311715</v>
      </c>
      <c r="AA20" s="186">
        <f t="shared" si="17"/>
        <v>4.0667624853816653</v>
      </c>
      <c r="AB20" s="186">
        <f t="shared" si="18"/>
        <v>3.8289750507342992</v>
      </c>
      <c r="AC20" s="186">
        <f t="shared" si="19"/>
        <v>4.432426983039905</v>
      </c>
      <c r="AD20" s="186">
        <f t="shared" si="20"/>
        <v>2.9875751496311715</v>
      </c>
      <c r="AE20" s="148">
        <f t="shared" si="21"/>
        <v>4.0667624853816653</v>
      </c>
      <c r="AF20" s="105">
        <f t="shared" si="22"/>
        <v>3.8289322416275913</v>
      </c>
      <c r="AG20" s="148">
        <f t="shared" si="23"/>
        <v>0.56786590101727463</v>
      </c>
      <c r="AI20" s="163" t="s">
        <v>6</v>
      </c>
      <c r="AJ20" s="196">
        <f t="shared" si="24"/>
        <v>14.01684538907142</v>
      </c>
      <c r="AK20" s="196">
        <f t="shared" si="25"/>
        <v>14.430522171128183</v>
      </c>
      <c r="AL20" s="196">
        <f t="shared" si="26"/>
        <v>14.471632831702022</v>
      </c>
      <c r="AM20" s="196">
        <f t="shared" si="27"/>
        <v>18.7186566921084</v>
      </c>
      <c r="AN20" s="196">
        <f t="shared" si="28"/>
        <v>14.01684538907142</v>
      </c>
      <c r="AO20" s="196">
        <f t="shared" si="29"/>
        <v>14.430522171128183</v>
      </c>
      <c r="AP20" s="196">
        <f t="shared" si="30"/>
        <v>14.471632831702022</v>
      </c>
      <c r="AQ20" s="196">
        <f t="shared" si="31"/>
        <v>18.7186566921084</v>
      </c>
      <c r="AR20" s="196">
        <f t="shared" si="32"/>
        <v>14.01684538907142</v>
      </c>
      <c r="AS20" s="196">
        <f t="shared" si="33"/>
        <v>14.430522171128183</v>
      </c>
      <c r="AT20" s="196">
        <f t="shared" si="34"/>
        <v>14.471632831702022</v>
      </c>
      <c r="AU20" s="196">
        <f t="shared" si="35"/>
        <v>18.7186566921084</v>
      </c>
      <c r="AV20" s="196">
        <f t="shared" si="36"/>
        <v>14.01684538907142</v>
      </c>
      <c r="AW20" s="196">
        <f t="shared" si="37"/>
        <v>14.430522171128183</v>
      </c>
      <c r="AX20" s="165">
        <f t="shared" si="38"/>
        <v>14.471632831702022</v>
      </c>
      <c r="AY20" s="164">
        <f t="shared" si="1"/>
        <v>15.188798109595446</v>
      </c>
      <c r="AZ20" s="165">
        <f t="shared" si="2"/>
        <v>1.8367446220515304</v>
      </c>
    </row>
    <row r="21" spans="2:52">
      <c r="B21" s="29">
        <f t="shared" si="39"/>
        <v>9</v>
      </c>
      <c r="C21" s="30">
        <v>25</v>
      </c>
      <c r="D21" s="30">
        <f t="shared" si="3"/>
        <v>9</v>
      </c>
      <c r="E21" s="51">
        <v>0.14890851576240224</v>
      </c>
      <c r="F21" s="52">
        <v>0</v>
      </c>
      <c r="G21" s="44">
        <f t="shared" si="4"/>
        <v>0.14890851576240224</v>
      </c>
      <c r="H21" s="59">
        <v>1.7649999999999999</v>
      </c>
      <c r="I21" s="46">
        <v>44986.460416666669</v>
      </c>
      <c r="J21" s="66">
        <v>44986.477083333331</v>
      </c>
      <c r="K21" s="45">
        <v>7.4999999999999997E-2</v>
      </c>
      <c r="L21" s="60">
        <v>44986.531944444447</v>
      </c>
      <c r="M21" s="44">
        <f t="shared" si="5"/>
        <v>1.5980757263901673</v>
      </c>
      <c r="N21" s="47">
        <f t="shared" si="6"/>
        <v>6.9231088431541077E-2</v>
      </c>
      <c r="P21" s="101" t="s">
        <v>7</v>
      </c>
      <c r="Q21" s="186">
        <f t="shared" si="7"/>
        <v>40.779836083675555</v>
      </c>
      <c r="R21" s="186">
        <f t="shared" si="8"/>
        <v>23.883791599098874</v>
      </c>
      <c r="S21" s="186">
        <f t="shared" si="9"/>
        <v>29.588429240065089</v>
      </c>
      <c r="T21" s="186">
        <f t="shared" si="10"/>
        <v>27.478634759946686</v>
      </c>
      <c r="U21" s="186">
        <f t="shared" si="11"/>
        <v>40.779836083675555</v>
      </c>
      <c r="V21" s="186">
        <f t="shared" si="12"/>
        <v>23.883791599098874</v>
      </c>
      <c r="W21" s="186">
        <f t="shared" si="13"/>
        <v>29.588429240065089</v>
      </c>
      <c r="X21" s="186">
        <f t="shared" si="14"/>
        <v>27.478634759946686</v>
      </c>
      <c r="Y21" s="186">
        <f t="shared" si="15"/>
        <v>40.779836083675555</v>
      </c>
      <c r="Z21" s="186">
        <f t="shared" si="16"/>
        <v>23.883791599098874</v>
      </c>
      <c r="AA21" s="186">
        <f t="shared" si="17"/>
        <v>29.588429240065089</v>
      </c>
      <c r="AB21" s="186">
        <f t="shared" si="18"/>
        <v>27.478634759946686</v>
      </c>
      <c r="AC21" s="186">
        <f t="shared" si="19"/>
        <v>40.779836083675555</v>
      </c>
      <c r="AD21" s="186">
        <f t="shared" si="20"/>
        <v>23.883791599098874</v>
      </c>
      <c r="AE21" s="148">
        <f t="shared" si="21"/>
        <v>29.588429240065089</v>
      </c>
      <c r="AF21" s="105">
        <f t="shared" si="22"/>
        <v>30.629608798079868</v>
      </c>
      <c r="AG21" s="148">
        <f t="shared" si="23"/>
        <v>6.6989060203906385</v>
      </c>
      <c r="AI21" s="163" t="s">
        <v>7</v>
      </c>
      <c r="AJ21" s="196">
        <f t="shared" si="24"/>
        <v>1.5235138167828279</v>
      </c>
      <c r="AK21" s="196">
        <f t="shared" si="25"/>
        <v>1.805084810583041</v>
      </c>
      <c r="AL21" s="196">
        <f t="shared" si="26"/>
        <v>1.9890441978073032</v>
      </c>
      <c r="AM21" s="196">
        <f t="shared" si="27"/>
        <v>2.6083271633937155</v>
      </c>
      <c r="AN21" s="196">
        <f t="shared" si="28"/>
        <v>1.5235138167828279</v>
      </c>
      <c r="AO21" s="196">
        <f t="shared" si="29"/>
        <v>1.805084810583041</v>
      </c>
      <c r="AP21" s="196">
        <f t="shared" si="30"/>
        <v>1.9890441978073032</v>
      </c>
      <c r="AQ21" s="196">
        <f t="shared" si="31"/>
        <v>2.6083271633937155</v>
      </c>
      <c r="AR21" s="196">
        <f t="shared" si="32"/>
        <v>1.5235138167828279</v>
      </c>
      <c r="AS21" s="196">
        <f t="shared" si="33"/>
        <v>1.805084810583041</v>
      </c>
      <c r="AT21" s="196">
        <f t="shared" si="34"/>
        <v>1.9890441978073032</v>
      </c>
      <c r="AU21" s="196">
        <f t="shared" si="35"/>
        <v>2.6083271633937155</v>
      </c>
      <c r="AV21" s="196">
        <f t="shared" si="36"/>
        <v>1.5235138167828279</v>
      </c>
      <c r="AW21" s="196">
        <f t="shared" si="37"/>
        <v>1.805084810583041</v>
      </c>
      <c r="AX21" s="165">
        <f t="shared" si="38"/>
        <v>1.9890441978073032</v>
      </c>
      <c r="AY21" s="164">
        <f t="shared" si="1"/>
        <v>1.9397035193915886</v>
      </c>
      <c r="AZ21" s="165">
        <f t="shared" si="2"/>
        <v>0.38879438225453328</v>
      </c>
    </row>
    <row r="22" spans="2:52">
      <c r="B22" s="29">
        <f t="shared" si="39"/>
        <v>10</v>
      </c>
      <c r="C22" s="30">
        <v>25</v>
      </c>
      <c r="D22" s="30">
        <f t="shared" si="3"/>
        <v>10</v>
      </c>
      <c r="E22" s="51">
        <v>0.1530835307798806</v>
      </c>
      <c r="F22" s="52">
        <v>0</v>
      </c>
      <c r="G22" s="44">
        <f t="shared" si="4"/>
        <v>0.1530835307798806</v>
      </c>
      <c r="H22" s="59">
        <v>1.8109999999999999</v>
      </c>
      <c r="I22" s="46">
        <v>44986.461111111108</v>
      </c>
      <c r="J22" s="66">
        <v>44986.479166666664</v>
      </c>
      <c r="K22" s="45">
        <v>7.2999999999999995E-2</v>
      </c>
      <c r="L22" s="60">
        <v>44986.531944444447</v>
      </c>
      <c r="M22" s="44">
        <f t="shared" si="5"/>
        <v>1.6381787322439481</v>
      </c>
      <c r="N22" s="47">
        <f t="shared" si="6"/>
        <v>7.1379068012987032E-2</v>
      </c>
      <c r="P22" s="101" t="s">
        <v>35</v>
      </c>
      <c r="Q22" s="186">
        <f t="shared" si="7"/>
        <v>5.7775606907045409</v>
      </c>
      <c r="R22" s="186">
        <f t="shared" si="8"/>
        <v>4.2691198547883165</v>
      </c>
      <c r="S22" s="186">
        <f t="shared" si="9"/>
        <v>4.4369438693614605</v>
      </c>
      <c r="T22" s="186">
        <f t="shared" si="10"/>
        <v>4.6753041464720528</v>
      </c>
      <c r="U22" s="186">
        <f t="shared" si="11"/>
        <v>5.7775606907045409</v>
      </c>
      <c r="V22" s="186">
        <f t="shared" si="12"/>
        <v>4.2691198547883165</v>
      </c>
      <c r="W22" s="186">
        <f t="shared" si="13"/>
        <v>4.4369438693614605</v>
      </c>
      <c r="X22" s="186">
        <f t="shared" si="14"/>
        <v>4.6753041464720528</v>
      </c>
      <c r="Y22" s="186">
        <f t="shared" si="15"/>
        <v>5.7775606907045409</v>
      </c>
      <c r="Z22" s="186">
        <f t="shared" si="16"/>
        <v>4.2691198547883165</v>
      </c>
      <c r="AA22" s="186">
        <f t="shared" si="17"/>
        <v>4.4369438693614605</v>
      </c>
      <c r="AB22" s="186">
        <f t="shared" si="18"/>
        <v>4.6753041464720528</v>
      </c>
      <c r="AC22" s="186">
        <f t="shared" si="19"/>
        <v>5.7775606907045409</v>
      </c>
      <c r="AD22" s="186">
        <f t="shared" si="20"/>
        <v>4.2691198547883165</v>
      </c>
      <c r="AE22" s="148">
        <f t="shared" si="21"/>
        <v>4.4369438693614605</v>
      </c>
      <c r="AF22" s="105">
        <f t="shared" si="22"/>
        <v>4.79736067325556</v>
      </c>
      <c r="AG22" s="148">
        <f t="shared" si="23"/>
        <v>0.62812738831478832</v>
      </c>
      <c r="AI22" s="163" t="s">
        <v>35</v>
      </c>
      <c r="AJ22" s="196">
        <f t="shared" si="24"/>
        <v>10.753438526327692</v>
      </c>
      <c r="AK22" s="196">
        <f t="shared" si="25"/>
        <v>10.098631779173118</v>
      </c>
      <c r="AL22" s="196">
        <f t="shared" si="26"/>
        <v>13.264241161259758</v>
      </c>
      <c r="AM22" s="196">
        <f t="shared" si="27"/>
        <v>15.330183280466954</v>
      </c>
      <c r="AN22" s="196">
        <f t="shared" si="28"/>
        <v>10.753438526327692</v>
      </c>
      <c r="AO22" s="196">
        <f t="shared" si="29"/>
        <v>10.098631779173118</v>
      </c>
      <c r="AP22" s="196">
        <f t="shared" si="30"/>
        <v>13.264241161259758</v>
      </c>
      <c r="AQ22" s="196">
        <f t="shared" si="31"/>
        <v>15.330183280466954</v>
      </c>
      <c r="AR22" s="196">
        <f t="shared" si="32"/>
        <v>10.753438526327692</v>
      </c>
      <c r="AS22" s="196">
        <f t="shared" si="33"/>
        <v>10.098631779173118</v>
      </c>
      <c r="AT22" s="196">
        <f t="shared" si="34"/>
        <v>13.264241161259758</v>
      </c>
      <c r="AU22" s="196">
        <f t="shared" si="35"/>
        <v>15.330183280466954</v>
      </c>
      <c r="AV22" s="196">
        <f t="shared" si="36"/>
        <v>10.753438526327692</v>
      </c>
      <c r="AW22" s="196">
        <f t="shared" si="37"/>
        <v>10.098631779173118</v>
      </c>
      <c r="AX22" s="165">
        <f t="shared" si="38"/>
        <v>13.264241161259758</v>
      </c>
      <c r="AY22" s="164">
        <f t="shared" si="1"/>
        <v>12.163719713896208</v>
      </c>
      <c r="AZ22" s="165">
        <f t="shared" si="2"/>
        <v>2.069126613613347</v>
      </c>
    </row>
    <row r="23" spans="2:52">
      <c r="B23" s="29">
        <f t="shared" si="39"/>
        <v>11</v>
      </c>
      <c r="C23" s="30">
        <v>25</v>
      </c>
      <c r="D23" s="30">
        <f t="shared" si="3"/>
        <v>11</v>
      </c>
      <c r="E23" s="51">
        <v>0.15219251441264162</v>
      </c>
      <c r="F23" s="52">
        <v>0</v>
      </c>
      <c r="G23" s="44">
        <f t="shared" si="4"/>
        <v>0.15219251441264162</v>
      </c>
      <c r="H23" s="59">
        <v>1.7969999999999999</v>
      </c>
      <c r="I23" s="46">
        <v>44986.461805555555</v>
      </c>
      <c r="J23" s="66">
        <v>44986.481249999997</v>
      </c>
      <c r="K23" s="45">
        <v>0.06</v>
      </c>
      <c r="L23" s="60">
        <v>44986.532638888886</v>
      </c>
      <c r="M23" s="44">
        <f t="shared" si="5"/>
        <v>1.6336118345984922</v>
      </c>
      <c r="N23" s="47">
        <f t="shared" si="6"/>
        <v>7.1591958923916552E-2</v>
      </c>
      <c r="P23" s="101" t="s">
        <v>36</v>
      </c>
      <c r="Q23" s="186">
        <f t="shared" si="7"/>
        <v>7.3458640217472979</v>
      </c>
      <c r="R23" s="186">
        <f t="shared" si="8"/>
        <v>2.7641893545316534</v>
      </c>
      <c r="S23" s="186">
        <f t="shared" si="9"/>
        <v>3.6196653516189019</v>
      </c>
      <c r="T23" s="186">
        <f t="shared" si="10"/>
        <v>3.5227993234988064</v>
      </c>
      <c r="U23" s="186">
        <f t="shared" si="11"/>
        <v>7.3458640217472979</v>
      </c>
      <c r="V23" s="186">
        <f t="shared" si="12"/>
        <v>2.7641893545316534</v>
      </c>
      <c r="W23" s="186">
        <f t="shared" si="13"/>
        <v>3.6196653516189019</v>
      </c>
      <c r="X23" s="186">
        <f t="shared" si="14"/>
        <v>3.5227993234988064</v>
      </c>
      <c r="Y23" s="186">
        <f t="shared" si="15"/>
        <v>7.3458640217472979</v>
      </c>
      <c r="Z23" s="186">
        <f t="shared" si="16"/>
        <v>2.7641893545316534</v>
      </c>
      <c r="AA23" s="186">
        <f t="shared" si="17"/>
        <v>3.6196653516189019</v>
      </c>
      <c r="AB23" s="186">
        <f t="shared" si="18"/>
        <v>3.5227993234988064</v>
      </c>
      <c r="AC23" s="186">
        <f t="shared" si="19"/>
        <v>7.3458640217472979</v>
      </c>
      <c r="AD23" s="186">
        <f t="shared" si="20"/>
        <v>2.7641893545316534</v>
      </c>
      <c r="AE23" s="148">
        <f t="shared" si="21"/>
        <v>3.6196653516189019</v>
      </c>
      <c r="AF23" s="105">
        <f t="shared" si="22"/>
        <v>4.3658181921391881</v>
      </c>
      <c r="AG23" s="148">
        <f t="shared" si="23"/>
        <v>1.8925147858339222</v>
      </c>
      <c r="AI23" s="163" t="s">
        <v>36</v>
      </c>
      <c r="AJ23" s="196">
        <f t="shared" si="24"/>
        <v>8.4576359616360861</v>
      </c>
      <c r="AK23" s="196">
        <f t="shared" si="25"/>
        <v>15.596713504444015</v>
      </c>
      <c r="AL23" s="196">
        <f t="shared" si="26"/>
        <v>16.259153204829129</v>
      </c>
      <c r="AM23" s="196">
        <f t="shared" si="27"/>
        <v>20.345544232181403</v>
      </c>
      <c r="AN23" s="196">
        <f t="shared" si="28"/>
        <v>8.4576359616360861</v>
      </c>
      <c r="AO23" s="196">
        <f t="shared" si="29"/>
        <v>15.596713504444015</v>
      </c>
      <c r="AP23" s="196">
        <f t="shared" si="30"/>
        <v>16.259153204829129</v>
      </c>
      <c r="AQ23" s="196">
        <f t="shared" si="31"/>
        <v>20.345544232181403</v>
      </c>
      <c r="AR23" s="196">
        <f t="shared" si="32"/>
        <v>8.4576359616360861</v>
      </c>
      <c r="AS23" s="196">
        <f t="shared" si="33"/>
        <v>15.596713504444015</v>
      </c>
      <c r="AT23" s="196">
        <f t="shared" si="34"/>
        <v>16.259153204829129</v>
      </c>
      <c r="AU23" s="196">
        <f t="shared" si="35"/>
        <v>20.345544232181403</v>
      </c>
      <c r="AV23" s="196">
        <f t="shared" si="36"/>
        <v>8.4576359616360861</v>
      </c>
      <c r="AW23" s="196">
        <f t="shared" si="37"/>
        <v>15.596713504444015</v>
      </c>
      <c r="AX23" s="165">
        <f t="shared" si="38"/>
        <v>16.259153204829129</v>
      </c>
      <c r="AY23" s="164">
        <f t="shared" si="1"/>
        <v>14.819376225345406</v>
      </c>
      <c r="AZ23" s="165">
        <f t="shared" si="2"/>
        <v>4.3442194698854557</v>
      </c>
    </row>
    <row r="24" spans="2:52">
      <c r="B24" s="29">
        <f t="shared" si="39"/>
        <v>12</v>
      </c>
      <c r="C24" s="30">
        <v>25</v>
      </c>
      <c r="D24" s="30">
        <f t="shared" si="3"/>
        <v>12</v>
      </c>
      <c r="E24" s="51">
        <v>0.15007520063394603</v>
      </c>
      <c r="F24" s="52">
        <v>0</v>
      </c>
      <c r="G24" s="44">
        <f t="shared" si="4"/>
        <v>0.15007520063394603</v>
      </c>
      <c r="H24" s="59">
        <v>1.772</v>
      </c>
      <c r="I24" s="46">
        <v>44986.461805555555</v>
      </c>
      <c r="J24" s="66">
        <v>44986.48333333333</v>
      </c>
      <c r="K24" s="45">
        <v>6.5000000000000002E-2</v>
      </c>
      <c r="L24" s="60">
        <v>44986.533333333333</v>
      </c>
      <c r="M24" s="44">
        <f t="shared" si="5"/>
        <v>1.594785340790394</v>
      </c>
      <c r="N24" s="47">
        <f t="shared" si="6"/>
        <v>7.0294831635651311E-2</v>
      </c>
      <c r="P24" s="101" t="s">
        <v>8</v>
      </c>
      <c r="Q24" s="186">
        <f t="shared" si="7"/>
        <v>2.0111937873889976</v>
      </c>
      <c r="R24" s="186">
        <f t="shared" si="8"/>
        <v>3.3423016987272174</v>
      </c>
      <c r="S24" s="186">
        <f t="shared" si="9"/>
        <v>3.6368509275027918</v>
      </c>
      <c r="T24" s="186">
        <f t="shared" si="10"/>
        <v>6.5784474051749573</v>
      </c>
      <c r="U24" s="186">
        <f t="shared" si="11"/>
        <v>2.0111937873889976</v>
      </c>
      <c r="V24" s="186">
        <f t="shared" si="12"/>
        <v>3.3423016987272174</v>
      </c>
      <c r="W24" s="186">
        <f t="shared" si="13"/>
        <v>3.6368509275027918</v>
      </c>
      <c r="X24" s="186">
        <f t="shared" si="14"/>
        <v>6.5784474051749573</v>
      </c>
      <c r="Y24" s="186">
        <f t="shared" si="15"/>
        <v>2.0111937873889976</v>
      </c>
      <c r="Z24" s="186">
        <f t="shared" si="16"/>
        <v>3.3423016987272174</v>
      </c>
      <c r="AA24" s="186">
        <f t="shared" si="17"/>
        <v>3.6368509275027918</v>
      </c>
      <c r="AB24" s="186">
        <f t="shared" si="18"/>
        <v>6.5784474051749573</v>
      </c>
      <c r="AC24" s="186">
        <f t="shared" si="19"/>
        <v>2.0111937873889976</v>
      </c>
      <c r="AD24" s="186">
        <f t="shared" si="20"/>
        <v>3.3423016987272174</v>
      </c>
      <c r="AE24" s="148">
        <f t="shared" si="21"/>
        <v>3.6368509275027918</v>
      </c>
      <c r="AF24" s="105">
        <f t="shared" si="22"/>
        <v>3.7131151913333933</v>
      </c>
      <c r="AG24" s="148">
        <f t="shared" si="23"/>
        <v>1.6210624268581328</v>
      </c>
      <c r="AI24" s="163" t="s">
        <v>8</v>
      </c>
      <c r="AJ24" s="196">
        <f t="shared" si="24"/>
        <v>30.891425833348574</v>
      </c>
      <c r="AK24" s="196">
        <f t="shared" si="25"/>
        <v>12.898976011376176</v>
      </c>
      <c r="AL24" s="196">
        <f t="shared" si="26"/>
        <v>16.18232219999021</v>
      </c>
      <c r="AM24" s="196">
        <f t="shared" si="27"/>
        <v>10.895164929184002</v>
      </c>
      <c r="AN24" s="196">
        <f t="shared" si="28"/>
        <v>30.891425833348574</v>
      </c>
      <c r="AO24" s="196">
        <f t="shared" si="29"/>
        <v>12.898976011376176</v>
      </c>
      <c r="AP24" s="196">
        <f t="shared" si="30"/>
        <v>16.18232219999021</v>
      </c>
      <c r="AQ24" s="196">
        <f t="shared" si="31"/>
        <v>10.895164929184002</v>
      </c>
      <c r="AR24" s="196">
        <f t="shared" si="32"/>
        <v>30.891425833348574</v>
      </c>
      <c r="AS24" s="196">
        <f t="shared" si="33"/>
        <v>12.898976011376176</v>
      </c>
      <c r="AT24" s="196">
        <f t="shared" si="34"/>
        <v>16.18232219999021</v>
      </c>
      <c r="AU24" s="196">
        <f t="shared" si="35"/>
        <v>10.895164929184002</v>
      </c>
      <c r="AV24" s="196">
        <f t="shared" si="36"/>
        <v>30.891425833348574</v>
      </c>
      <c r="AW24" s="196">
        <f t="shared" si="37"/>
        <v>12.898976011376176</v>
      </c>
      <c r="AX24" s="165">
        <f t="shared" si="38"/>
        <v>16.18232219999021</v>
      </c>
      <c r="AY24" s="164">
        <f t="shared" si="1"/>
        <v>18.171759397760788</v>
      </c>
      <c r="AZ24" s="165">
        <f t="shared" si="2"/>
        <v>8.1637113326742217</v>
      </c>
    </row>
    <row r="25" spans="2:52">
      <c r="B25" s="29">
        <f t="shared" si="39"/>
        <v>13</v>
      </c>
      <c r="C25" s="30">
        <v>25</v>
      </c>
      <c r="D25" s="30">
        <f t="shared" si="3"/>
        <v>13</v>
      </c>
      <c r="E25" s="51">
        <v>0.14890851576240224</v>
      </c>
      <c r="F25" s="52">
        <v>0</v>
      </c>
      <c r="G25" s="44">
        <f t="shared" si="4"/>
        <v>0.14890851576240224</v>
      </c>
      <c r="H25" s="59">
        <v>1.7649999999999999</v>
      </c>
      <c r="I25" s="46">
        <v>44986.460416666669</v>
      </c>
      <c r="J25" s="66">
        <v>44986.477083333331</v>
      </c>
      <c r="K25" s="45">
        <v>7.4999999999999997E-2</v>
      </c>
      <c r="L25" s="60">
        <v>44986.531944444447</v>
      </c>
      <c r="M25" s="44">
        <f t="shared" si="5"/>
        <v>1.5980757263901673</v>
      </c>
      <c r="N25" s="47">
        <f t="shared" si="6"/>
        <v>6.9231088431541077E-2</v>
      </c>
      <c r="P25" s="101" t="s">
        <v>9</v>
      </c>
      <c r="Q25" s="186">
        <f t="shared" si="7"/>
        <v>3.6697801611277101</v>
      </c>
      <c r="R25" s="186">
        <f t="shared" si="8"/>
        <v>3.4700796157334555</v>
      </c>
      <c r="S25" s="186">
        <f t="shared" si="9"/>
        <v>2.9694838965342725</v>
      </c>
      <c r="T25" s="186">
        <f t="shared" si="10"/>
        <v>2.3741207292386695</v>
      </c>
      <c r="U25" s="186">
        <f t="shared" si="11"/>
        <v>3.6697801611277101</v>
      </c>
      <c r="V25" s="186">
        <f t="shared" si="12"/>
        <v>3.4700796157334555</v>
      </c>
      <c r="W25" s="186">
        <f t="shared" si="13"/>
        <v>2.9694838965342725</v>
      </c>
      <c r="X25" s="186">
        <f t="shared" si="14"/>
        <v>2.3741207292386695</v>
      </c>
      <c r="Y25" s="186">
        <f t="shared" si="15"/>
        <v>3.6697801611277101</v>
      </c>
      <c r="Z25" s="186">
        <f t="shared" si="16"/>
        <v>3.4700796157334555</v>
      </c>
      <c r="AA25" s="186">
        <f t="shared" si="17"/>
        <v>2.9694838965342725</v>
      </c>
      <c r="AB25" s="186">
        <f t="shared" si="18"/>
        <v>2.3741207292386695</v>
      </c>
      <c r="AC25" s="186">
        <f t="shared" si="19"/>
        <v>3.6697801611277101</v>
      </c>
      <c r="AD25" s="186">
        <f t="shared" si="20"/>
        <v>3.4700796157334555</v>
      </c>
      <c r="AE25" s="148">
        <f t="shared" si="21"/>
        <v>2.9694838965342725</v>
      </c>
      <c r="AF25" s="105">
        <f t="shared" si="22"/>
        <v>3.1706491254198501</v>
      </c>
      <c r="AG25" s="148">
        <f t="shared" si="23"/>
        <v>0.49428186669177487</v>
      </c>
      <c r="AI25" s="163" t="s">
        <v>9</v>
      </c>
      <c r="AJ25" s="196">
        <f t="shared" si="24"/>
        <v>16.929799876766115</v>
      </c>
      <c r="AK25" s="196">
        <f t="shared" si="25"/>
        <v>12.424000083223385</v>
      </c>
      <c r="AL25" s="196">
        <f t="shared" si="26"/>
        <v>19.819165738151082</v>
      </c>
      <c r="AM25" s="196">
        <f t="shared" si="27"/>
        <v>30.189395414751214</v>
      </c>
      <c r="AN25" s="196">
        <f t="shared" si="28"/>
        <v>16.929799876766115</v>
      </c>
      <c r="AO25" s="196">
        <f t="shared" si="29"/>
        <v>12.424000083223385</v>
      </c>
      <c r="AP25" s="196">
        <f t="shared" si="30"/>
        <v>19.819165738151082</v>
      </c>
      <c r="AQ25" s="196">
        <f t="shared" si="31"/>
        <v>30.189395414751214</v>
      </c>
      <c r="AR25" s="196">
        <f t="shared" si="32"/>
        <v>16.929799876766115</v>
      </c>
      <c r="AS25" s="196">
        <f t="shared" si="33"/>
        <v>12.424000083223385</v>
      </c>
      <c r="AT25" s="196">
        <f t="shared" si="34"/>
        <v>19.819165738151082</v>
      </c>
      <c r="AU25" s="196">
        <f t="shared" si="35"/>
        <v>30.189395414751214</v>
      </c>
      <c r="AV25" s="196">
        <f t="shared" si="36"/>
        <v>16.929799876766115</v>
      </c>
      <c r="AW25" s="196">
        <f t="shared" si="37"/>
        <v>12.424000083223385</v>
      </c>
      <c r="AX25" s="165">
        <f t="shared" si="38"/>
        <v>19.819165738151082</v>
      </c>
      <c r="AY25" s="164">
        <f t="shared" si="1"/>
        <v>19.150669935787729</v>
      </c>
      <c r="AZ25" s="165">
        <f t="shared" si="2"/>
        <v>6.3699592488531129</v>
      </c>
    </row>
    <row r="26" spans="2:52">
      <c r="B26" s="29">
        <f t="shared" ref="B26:B27" si="40">B25+1</f>
        <v>14</v>
      </c>
      <c r="C26" s="30">
        <v>25</v>
      </c>
      <c r="D26" s="30">
        <f t="shared" si="3"/>
        <v>14</v>
      </c>
      <c r="E26" s="51">
        <v>0.1530835307798806</v>
      </c>
      <c r="F26" s="52">
        <v>0</v>
      </c>
      <c r="G26" s="44">
        <f t="shared" si="4"/>
        <v>0.1530835307798806</v>
      </c>
      <c r="H26" s="59">
        <v>1.8109999999999999</v>
      </c>
      <c r="I26" s="46">
        <v>44986.461111111108</v>
      </c>
      <c r="J26" s="66">
        <v>44986.479166666664</v>
      </c>
      <c r="K26" s="45">
        <v>7.2999999999999995E-2</v>
      </c>
      <c r="L26" s="60">
        <v>44986.531944444447</v>
      </c>
      <c r="M26" s="44">
        <f t="shared" ref="M26:M28" si="41">(H26-$C$4)*EXP(-$C$7*(J26-I26)*24)-(K26-$C$4)*EXP(-$C$7*(J26-L26)*24)</f>
        <v>1.6381787322439481</v>
      </c>
      <c r="N26" s="47">
        <f t="shared" si="6"/>
        <v>7.1379068012987032E-2</v>
      </c>
      <c r="P26" s="101" t="s">
        <v>10</v>
      </c>
      <c r="Q26" s="186">
        <f t="shared" si="7"/>
        <v>2.2717000604810882</v>
      </c>
      <c r="R26" s="186">
        <f t="shared" si="8"/>
        <v>2.03098457262189</v>
      </c>
      <c r="S26" s="186">
        <f t="shared" si="9"/>
        <v>1.3810282139819596</v>
      </c>
      <c r="T26" s="186">
        <f t="shared" si="10"/>
        <v>1.6296823367482636</v>
      </c>
      <c r="U26" s="186">
        <f t="shared" si="11"/>
        <v>2.2717000604810882</v>
      </c>
      <c r="V26" s="186">
        <f t="shared" si="12"/>
        <v>2.03098457262189</v>
      </c>
      <c r="W26" s="186">
        <f t="shared" si="13"/>
        <v>1.3810282139819596</v>
      </c>
      <c r="X26" s="186">
        <f t="shared" si="14"/>
        <v>1.6296823367482636</v>
      </c>
      <c r="Y26" s="186">
        <f t="shared" si="15"/>
        <v>2.2717000604810882</v>
      </c>
      <c r="Z26" s="186">
        <f t="shared" si="16"/>
        <v>2.03098457262189</v>
      </c>
      <c r="AA26" s="186">
        <f t="shared" si="17"/>
        <v>1.3810282139819596</v>
      </c>
      <c r="AB26" s="186">
        <f t="shared" si="18"/>
        <v>1.6296823367482636</v>
      </c>
      <c r="AC26" s="186">
        <f t="shared" si="19"/>
        <v>2.2717000604810882</v>
      </c>
      <c r="AD26" s="186">
        <f t="shared" si="20"/>
        <v>2.03098457262189</v>
      </c>
      <c r="AE26" s="148">
        <f t="shared" si="21"/>
        <v>1.3810282139819596</v>
      </c>
      <c r="AF26" s="105">
        <f t="shared" si="22"/>
        <v>1.841593226572303</v>
      </c>
      <c r="AG26" s="148">
        <f t="shared" si="23"/>
        <v>0.36514606481530665</v>
      </c>
      <c r="AI26" s="163" t="s">
        <v>10</v>
      </c>
      <c r="AJ26" s="196">
        <f t="shared" si="24"/>
        <v>27.348964240667129</v>
      </c>
      <c r="AK26" s="196">
        <f t="shared" si="25"/>
        <v>21.227275684821496</v>
      </c>
      <c r="AL26" s="196">
        <f t="shared" si="26"/>
        <v>42.6151275595534</v>
      </c>
      <c r="AM26" s="196">
        <f t="shared" si="27"/>
        <v>43.979901997560297</v>
      </c>
      <c r="AN26" s="196">
        <f t="shared" si="28"/>
        <v>27.348964240667129</v>
      </c>
      <c r="AO26" s="196">
        <f t="shared" si="29"/>
        <v>21.227275684821496</v>
      </c>
      <c r="AP26" s="196">
        <f t="shared" si="30"/>
        <v>42.6151275595534</v>
      </c>
      <c r="AQ26" s="196">
        <f t="shared" si="31"/>
        <v>43.979901997560297</v>
      </c>
      <c r="AR26" s="196">
        <f t="shared" si="32"/>
        <v>27.348964240667129</v>
      </c>
      <c r="AS26" s="196">
        <f t="shared" si="33"/>
        <v>21.227275684821496</v>
      </c>
      <c r="AT26" s="196">
        <f t="shared" si="34"/>
        <v>42.6151275595534</v>
      </c>
      <c r="AU26" s="196">
        <f t="shared" si="35"/>
        <v>43.979901997560297</v>
      </c>
      <c r="AV26" s="196">
        <f t="shared" si="36"/>
        <v>27.348964240667129</v>
      </c>
      <c r="AW26" s="196">
        <f t="shared" si="37"/>
        <v>21.227275684821496</v>
      </c>
      <c r="AX26" s="165">
        <f t="shared" si="38"/>
        <v>42.6151275595534</v>
      </c>
      <c r="AY26" s="164">
        <f t="shared" si="1"/>
        <v>33.113678395523273</v>
      </c>
      <c r="AZ26" s="165">
        <f t="shared" si="2"/>
        <v>10.047773689898042</v>
      </c>
    </row>
    <row r="27" spans="2:52" ht="16" thickBot="1">
      <c r="B27" s="29">
        <f t="shared" si="40"/>
        <v>15</v>
      </c>
      <c r="C27" s="30">
        <v>25</v>
      </c>
      <c r="D27" s="30">
        <f t="shared" si="3"/>
        <v>15</v>
      </c>
      <c r="E27" s="53">
        <v>0.15219251441264162</v>
      </c>
      <c r="F27" s="54">
        <v>0</v>
      </c>
      <c r="G27" s="44">
        <f>E27-F27</f>
        <v>0.15219251441264162</v>
      </c>
      <c r="H27" s="61">
        <v>1.7969999999999999</v>
      </c>
      <c r="I27" s="62">
        <v>44986.461805555555</v>
      </c>
      <c r="J27" s="67">
        <v>44986.481249999997</v>
      </c>
      <c r="K27" s="63">
        <v>0.06</v>
      </c>
      <c r="L27" s="64">
        <v>44986.532638888886</v>
      </c>
      <c r="M27" s="44">
        <f t="shared" si="41"/>
        <v>1.6336118345984922</v>
      </c>
      <c r="N27" s="47">
        <f t="shared" si="6"/>
        <v>7.1591958923916552E-2</v>
      </c>
      <c r="P27" s="101" t="s">
        <v>11</v>
      </c>
      <c r="Q27" s="186">
        <f t="shared" si="7"/>
        <v>56.02982504350652</v>
      </c>
      <c r="R27" s="186">
        <f t="shared" si="8"/>
        <v>9.1092054754836607</v>
      </c>
      <c r="S27" s="186">
        <f t="shared" si="9"/>
        <v>6.7174856476629037</v>
      </c>
      <c r="T27" s="186">
        <f t="shared" si="10"/>
        <v>8.1113079836384419</v>
      </c>
      <c r="U27" s="186">
        <f t="shared" si="11"/>
        <v>56.02982504350652</v>
      </c>
      <c r="V27" s="186">
        <f t="shared" si="12"/>
        <v>9.1092054754836607</v>
      </c>
      <c r="W27" s="186">
        <f t="shared" si="13"/>
        <v>6.7174856476629037</v>
      </c>
      <c r="X27" s="186">
        <f t="shared" si="14"/>
        <v>8.1113079836384419</v>
      </c>
      <c r="Y27" s="186">
        <f t="shared" si="15"/>
        <v>56.02982504350652</v>
      </c>
      <c r="Z27" s="186">
        <f t="shared" si="16"/>
        <v>9.1092054754836607</v>
      </c>
      <c r="AA27" s="186">
        <f t="shared" si="17"/>
        <v>6.7174856476629037</v>
      </c>
      <c r="AB27" s="186">
        <f t="shared" si="18"/>
        <v>8.1113079836384419</v>
      </c>
      <c r="AC27" s="186">
        <f t="shared" si="19"/>
        <v>56.02982504350652</v>
      </c>
      <c r="AD27" s="186">
        <f t="shared" si="20"/>
        <v>9.1092054754836607</v>
      </c>
      <c r="AE27" s="148">
        <f t="shared" si="21"/>
        <v>6.7174856476629037</v>
      </c>
      <c r="AF27" s="105">
        <f t="shared" si="22"/>
        <v>20.783999241168509</v>
      </c>
      <c r="AG27" s="148">
        <f t="shared" si="23"/>
        <v>22.018717222385511</v>
      </c>
      <c r="AI27" s="163" t="s">
        <v>11</v>
      </c>
      <c r="AJ27" s="196">
        <f t="shared" si="24"/>
        <v>1.10884950419489</v>
      </c>
      <c r="AK27" s="196">
        <f t="shared" si="25"/>
        <v>4.7328243446363958</v>
      </c>
      <c r="AL27" s="196">
        <f t="shared" si="26"/>
        <v>8.7611193516519084</v>
      </c>
      <c r="AM27" s="196">
        <f t="shared" si="27"/>
        <v>8.8362160088012871</v>
      </c>
      <c r="AN27" s="196">
        <f t="shared" si="28"/>
        <v>1.10884950419489</v>
      </c>
      <c r="AO27" s="196">
        <f t="shared" si="29"/>
        <v>4.7328243446363958</v>
      </c>
      <c r="AP27" s="196">
        <f t="shared" si="30"/>
        <v>8.7611193516519084</v>
      </c>
      <c r="AQ27" s="196">
        <f t="shared" si="31"/>
        <v>8.8362160088012871</v>
      </c>
      <c r="AR27" s="196">
        <f t="shared" si="32"/>
        <v>1.10884950419489</v>
      </c>
      <c r="AS27" s="196">
        <f t="shared" si="33"/>
        <v>4.7328243446363958</v>
      </c>
      <c r="AT27" s="196">
        <f t="shared" si="34"/>
        <v>8.7611193516519084</v>
      </c>
      <c r="AU27" s="196">
        <f t="shared" si="35"/>
        <v>8.8362160088012871</v>
      </c>
      <c r="AV27" s="196">
        <f t="shared" si="36"/>
        <v>1.10884950419489</v>
      </c>
      <c r="AW27" s="196">
        <f t="shared" si="37"/>
        <v>4.7328243446363958</v>
      </c>
      <c r="AX27" s="165">
        <f t="shared" si="38"/>
        <v>8.7611193516519084</v>
      </c>
      <c r="AY27" s="164">
        <f t="shared" si="1"/>
        <v>5.6613213885557769</v>
      </c>
      <c r="AZ27" s="165">
        <f t="shared" si="2"/>
        <v>3.3276255506088153</v>
      </c>
    </row>
    <row r="28" spans="2:52" ht="16" thickBot="1">
      <c r="B28" s="94"/>
      <c r="C28" s="95"/>
      <c r="D28" s="95" t="s">
        <v>149</v>
      </c>
      <c r="E28" s="206">
        <v>0.14906951851149633</v>
      </c>
      <c r="F28" s="207">
        <v>0</v>
      </c>
      <c r="G28" s="48">
        <f t="shared" ref="G28" si="42">E28-F28</f>
        <v>0.14906951851149633</v>
      </c>
      <c r="H28" s="96">
        <v>1.75</v>
      </c>
      <c r="I28" s="97">
        <v>44986.463888888888</v>
      </c>
      <c r="J28" s="98">
        <v>44986.46597222222</v>
      </c>
      <c r="K28" s="96">
        <v>7.5999999999999998E-2</v>
      </c>
      <c r="L28" s="97">
        <v>44986.466666666667</v>
      </c>
      <c r="M28" s="99">
        <f t="shared" si="41"/>
        <v>1.6637856433972043</v>
      </c>
      <c r="N28" s="48">
        <f t="shared" si="6"/>
        <v>6.9893532296771449E-2</v>
      </c>
      <c r="P28" s="102" t="s">
        <v>12</v>
      </c>
      <c r="Q28" s="103">
        <f t="shared" si="7"/>
        <v>1.552991980240114</v>
      </c>
      <c r="R28" s="103">
        <f t="shared" si="8"/>
        <v>3.7172607544783345</v>
      </c>
      <c r="S28" s="103">
        <f t="shared" si="9"/>
        <v>-21.066859961320255</v>
      </c>
      <c r="T28" s="103">
        <f t="shared" si="10"/>
        <v>-16.157920809437854</v>
      </c>
      <c r="U28" s="103">
        <f t="shared" si="11"/>
        <v>1.552991980240114</v>
      </c>
      <c r="V28" s="103">
        <f t="shared" si="12"/>
        <v>3.7172607544783345</v>
      </c>
      <c r="W28" s="103">
        <f t="shared" si="13"/>
        <v>-21.066859961320255</v>
      </c>
      <c r="X28" s="103">
        <f t="shared" si="14"/>
        <v>-16.157920809437854</v>
      </c>
      <c r="Y28" s="103">
        <f t="shared" si="15"/>
        <v>1.552991980240114</v>
      </c>
      <c r="Z28" s="103">
        <f t="shared" si="16"/>
        <v>3.7172607544783345</v>
      </c>
      <c r="AA28" s="103">
        <f t="shared" si="17"/>
        <v>-21.066859961320255</v>
      </c>
      <c r="AB28" s="103">
        <f t="shared" si="18"/>
        <v>-16.157920809437854</v>
      </c>
      <c r="AC28" s="103">
        <f t="shared" si="19"/>
        <v>1.552991980240114</v>
      </c>
      <c r="AD28" s="103">
        <f t="shared" si="20"/>
        <v>3.7172607544783345</v>
      </c>
      <c r="AE28" s="149">
        <f t="shared" si="21"/>
        <v>-21.066859961320255</v>
      </c>
      <c r="AF28" s="106">
        <f t="shared" si="22"/>
        <v>-7.4440127556480524</v>
      </c>
      <c r="AG28" s="149">
        <f t="shared" si="23"/>
        <v>11.314355379049108</v>
      </c>
      <c r="AI28" s="166" t="s">
        <v>12</v>
      </c>
      <c r="AJ28" s="167">
        <f t="shared" si="24"/>
        <v>40.005772412303564</v>
      </c>
      <c r="AK28" s="167">
        <f t="shared" si="25"/>
        <v>11.597859897970602</v>
      </c>
      <c r="AL28" s="167">
        <f t="shared" si="26"/>
        <v>-2.7936148818684767</v>
      </c>
      <c r="AM28" s="167">
        <f t="shared" si="27"/>
        <v>-4.4357977924659266</v>
      </c>
      <c r="AN28" s="167">
        <f t="shared" si="28"/>
        <v>40.005772412303564</v>
      </c>
      <c r="AO28" s="167">
        <f t="shared" si="29"/>
        <v>11.597859897970602</v>
      </c>
      <c r="AP28" s="167">
        <f t="shared" si="30"/>
        <v>-2.7936148818684767</v>
      </c>
      <c r="AQ28" s="167">
        <f t="shared" si="31"/>
        <v>-4.4357977924659266</v>
      </c>
      <c r="AR28" s="167">
        <f t="shared" si="32"/>
        <v>40.005772412303564</v>
      </c>
      <c r="AS28" s="167">
        <f t="shared" si="33"/>
        <v>11.597859897970602</v>
      </c>
      <c r="AT28" s="167">
        <f t="shared" si="34"/>
        <v>-2.7936148818684767</v>
      </c>
      <c r="AU28" s="167">
        <f t="shared" si="35"/>
        <v>-4.4357977924659266</v>
      </c>
      <c r="AV28" s="167">
        <f t="shared" si="36"/>
        <v>40.005772412303564</v>
      </c>
      <c r="AW28" s="167">
        <f t="shared" si="37"/>
        <v>11.597859897970602</v>
      </c>
      <c r="AX28" s="169">
        <f t="shared" si="38"/>
        <v>-2.7936148818684767</v>
      </c>
      <c r="AY28" s="168">
        <f t="shared" si="1"/>
        <v>12.128845089081667</v>
      </c>
      <c r="AZ28" s="169">
        <f t="shared" si="2"/>
        <v>18.561676180367577</v>
      </c>
    </row>
    <row r="30" spans="2:52" ht="16" thickBot="1"/>
    <row r="31" spans="2:52">
      <c r="B31" s="25" t="s">
        <v>195</v>
      </c>
      <c r="C31" s="27"/>
    </row>
    <row r="32" spans="2:52">
      <c r="B32" s="39" t="s">
        <v>150</v>
      </c>
      <c r="C32" s="40">
        <v>6.5627000000000004</v>
      </c>
    </row>
    <row r="33" spans="2:52">
      <c r="B33" s="39" t="s">
        <v>151</v>
      </c>
      <c r="C33" s="40">
        <v>16.079999999999998</v>
      </c>
    </row>
    <row r="34" spans="2:52" ht="33" thickBot="1">
      <c r="B34" s="41" t="s">
        <v>158</v>
      </c>
      <c r="C34" s="40">
        <v>16.235299999999999</v>
      </c>
    </row>
    <row r="35" spans="2:52" ht="16" thickBot="1">
      <c r="B35" s="77" t="s">
        <v>152</v>
      </c>
      <c r="C35" s="87">
        <f>C34-C32</f>
        <v>9.6725999999999992</v>
      </c>
    </row>
    <row r="36" spans="2:52" ht="32">
      <c r="B36" s="76" t="s">
        <v>157</v>
      </c>
      <c r="C36" s="37">
        <f>C33-C32+G28</f>
        <v>9.6663695185114946</v>
      </c>
    </row>
    <row r="37" spans="2:52" ht="16" thickBot="1">
      <c r="B37" s="38" t="s">
        <v>153</v>
      </c>
      <c r="C37" s="93">
        <f>C35-C36</f>
        <v>6.2304814885045801E-3</v>
      </c>
    </row>
    <row r="39" spans="2:52" ht="16" thickBot="1"/>
    <row r="40" spans="2:52">
      <c r="B40" s="35" t="s">
        <v>154</v>
      </c>
      <c r="C40" s="36" t="s">
        <v>24</v>
      </c>
    </row>
    <row r="41" spans="2:52">
      <c r="B41" s="42" t="s">
        <v>12</v>
      </c>
      <c r="C41" s="43">
        <v>240</v>
      </c>
    </row>
    <row r="42" spans="2:52">
      <c r="B42" s="42" t="s">
        <v>13</v>
      </c>
      <c r="C42" s="43">
        <v>299</v>
      </c>
    </row>
    <row r="43" spans="2:52">
      <c r="B43" s="42" t="s">
        <v>14</v>
      </c>
      <c r="C43" s="43">
        <v>305</v>
      </c>
    </row>
    <row r="44" spans="2:52" ht="16" thickBot="1">
      <c r="B44" s="42" t="s">
        <v>37</v>
      </c>
      <c r="C44" s="40">
        <v>295</v>
      </c>
    </row>
    <row r="45" spans="2:52" ht="16" thickBot="1">
      <c r="B45" s="77" t="s">
        <v>15</v>
      </c>
      <c r="C45" s="78">
        <f>AVERAGE(C41:C44)</f>
        <v>284.75</v>
      </c>
      <c r="F45" s="23"/>
    </row>
    <row r="46" spans="2:52">
      <c r="B46" s="92" t="s">
        <v>176</v>
      </c>
      <c r="C46" s="2"/>
    </row>
    <row r="47" spans="2:52" ht="16" thickBot="1">
      <c r="F47" s="24"/>
      <c r="G47" s="24"/>
    </row>
    <row r="48" spans="2:52" ht="16" thickBot="1">
      <c r="P48" s="170" t="s">
        <v>190</v>
      </c>
      <c r="Q48" s="171"/>
      <c r="R48" s="171"/>
      <c r="S48" s="172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3"/>
      <c r="AG48" s="174"/>
      <c r="AI48" s="107" t="s">
        <v>192</v>
      </c>
      <c r="AJ48" s="108"/>
      <c r="AK48" s="108"/>
      <c r="AL48" s="109"/>
      <c r="AM48" s="108"/>
      <c r="AN48" s="109"/>
      <c r="AO48" s="109" t="s">
        <v>193</v>
      </c>
      <c r="AP48" s="108"/>
      <c r="AQ48" s="108"/>
      <c r="AR48" s="108"/>
      <c r="AS48" s="109"/>
      <c r="AT48" s="108"/>
      <c r="AU48" s="108"/>
      <c r="AV48" s="108"/>
      <c r="AW48" s="108"/>
      <c r="AX48" s="108"/>
      <c r="AY48" s="110"/>
      <c r="AZ48" s="111"/>
    </row>
    <row r="49" spans="2:52" ht="16" thickBot="1">
      <c r="B49" s="33" t="s">
        <v>196</v>
      </c>
      <c r="C49" s="34"/>
      <c r="D49" s="34"/>
      <c r="E49" s="34"/>
      <c r="F49" s="34"/>
      <c r="G49" s="138"/>
      <c r="P49" s="170"/>
      <c r="Q49" s="187" t="s">
        <v>20</v>
      </c>
      <c r="R49" s="171"/>
      <c r="S49" s="172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3"/>
      <c r="AG49" s="174"/>
      <c r="AI49" s="107"/>
      <c r="AJ49" s="189" t="s">
        <v>20</v>
      </c>
      <c r="AK49" s="108"/>
      <c r="AL49" s="109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10"/>
      <c r="AZ49" s="111"/>
    </row>
    <row r="50" spans="2:52" ht="65" thickBot="1">
      <c r="B50" s="33" t="s">
        <v>159</v>
      </c>
      <c r="C50" s="84" t="s">
        <v>164</v>
      </c>
      <c r="D50" s="84" t="s">
        <v>165</v>
      </c>
      <c r="E50" s="34" t="s">
        <v>168</v>
      </c>
      <c r="F50" s="135" t="s">
        <v>17</v>
      </c>
      <c r="G50" s="137" t="s">
        <v>170</v>
      </c>
      <c r="P50" s="175" t="s">
        <v>21</v>
      </c>
      <c r="Q50" s="176">
        <v>1</v>
      </c>
      <c r="R50" s="176">
        <v>2</v>
      </c>
      <c r="S50" s="176">
        <v>3</v>
      </c>
      <c r="T50" s="176">
        <v>4</v>
      </c>
      <c r="U50" s="176">
        <v>5</v>
      </c>
      <c r="V50" s="176">
        <v>6</v>
      </c>
      <c r="W50" s="176">
        <v>7</v>
      </c>
      <c r="X50" s="176">
        <v>8</v>
      </c>
      <c r="Y50" s="176">
        <v>9</v>
      </c>
      <c r="Z50" s="176">
        <v>10</v>
      </c>
      <c r="AA50" s="176">
        <v>11</v>
      </c>
      <c r="AB50" s="176">
        <v>12</v>
      </c>
      <c r="AC50" s="176">
        <v>13</v>
      </c>
      <c r="AD50" s="176">
        <v>14</v>
      </c>
      <c r="AE50" s="176">
        <v>15</v>
      </c>
      <c r="AF50" s="175" t="s">
        <v>22</v>
      </c>
      <c r="AG50" s="177" t="s">
        <v>23</v>
      </c>
      <c r="AI50" s="199" t="s">
        <v>21</v>
      </c>
      <c r="AJ50" s="198">
        <v>1</v>
      </c>
      <c r="AK50" s="198">
        <v>2</v>
      </c>
      <c r="AL50" s="198">
        <v>3</v>
      </c>
      <c r="AM50" s="198">
        <v>4</v>
      </c>
      <c r="AN50" s="198">
        <v>5</v>
      </c>
      <c r="AO50" s="198">
        <v>6</v>
      </c>
      <c r="AP50" s="198">
        <v>7</v>
      </c>
      <c r="AQ50" s="198">
        <v>8</v>
      </c>
      <c r="AR50" s="198">
        <v>9</v>
      </c>
      <c r="AS50" s="198">
        <v>10</v>
      </c>
      <c r="AT50" s="198">
        <v>11</v>
      </c>
      <c r="AU50" s="198">
        <v>12</v>
      </c>
      <c r="AV50" s="198">
        <v>13</v>
      </c>
      <c r="AW50" s="198">
        <v>14</v>
      </c>
      <c r="AX50" s="198">
        <v>15</v>
      </c>
      <c r="AY50" s="153" t="s">
        <v>22</v>
      </c>
      <c r="AZ50" s="154" t="s">
        <v>23</v>
      </c>
    </row>
    <row r="51" spans="2:52">
      <c r="B51" s="126" t="s">
        <v>160</v>
      </c>
      <c r="C51" s="30">
        <f t="shared" ref="C51:D54" si="43">D71</f>
        <v>2.4961000000000002</v>
      </c>
      <c r="D51" s="30">
        <f t="shared" si="43"/>
        <v>5.8906000000000001</v>
      </c>
      <c r="E51" s="139">
        <f>D51-C51</f>
        <v>3.3944999999999999</v>
      </c>
      <c r="F51" s="131">
        <f>G71</f>
        <v>328037</v>
      </c>
      <c r="G51" s="47">
        <f>(F51-$C$45)/E51</f>
        <v>96553.91073795846</v>
      </c>
      <c r="P51" s="88" t="s">
        <v>1</v>
      </c>
      <c r="Q51" s="190">
        <f>IF(Q$50&lt;=$C$8,$K79,"-")</f>
        <v>8.173849520886014</v>
      </c>
      <c r="R51" s="191">
        <f>IF(R$50&lt;=$C$8,$K95,"-")</f>
        <v>6.3562284438063612</v>
      </c>
      <c r="S51" s="191">
        <f>IF(S$50&lt;=$C$8,$K111,"-")</f>
        <v>7.9812209570130079</v>
      </c>
      <c r="T51" s="191">
        <f>IF(T$50&lt;=$C$8,$K127,"-")</f>
        <v>7.8684261207330799</v>
      </c>
      <c r="U51" s="191">
        <f>IF(U$50&lt;=$C$8,$K143,"-")</f>
        <v>8.173849520886014</v>
      </c>
      <c r="V51" s="191">
        <f>IF(V$50&lt;=$C$8,$K159,"-")</f>
        <v>6.3562284438063612</v>
      </c>
      <c r="W51" s="191">
        <f>IF(W$50&lt;=$C$8,$K175,"-")</f>
        <v>7.9812209570130079</v>
      </c>
      <c r="X51" s="191">
        <f>IF(X$50&lt;=$C$8,$K191,"-")</f>
        <v>7.8684261207330799</v>
      </c>
      <c r="Y51" s="191">
        <f>IF(Y$50&lt;=$C$8,$K207,"-")</f>
        <v>8.173849520886014</v>
      </c>
      <c r="Z51" s="191">
        <f>IF(Z$50&lt;=$C$8,$K223,"-")</f>
        <v>6.3562284438063612</v>
      </c>
      <c r="AA51" s="191">
        <f>IF(AA$50&lt;=$C$8,$K239,"-")</f>
        <v>7.9812209570130079</v>
      </c>
      <c r="AB51" s="191">
        <f>IF(AB$50&lt;=$C$8,$K255,"-")</f>
        <v>7.8684261207330799</v>
      </c>
      <c r="AC51" s="191">
        <f>IF(AC$50&lt;=$C$8,$K271,"-")</f>
        <v>8.173849520886014</v>
      </c>
      <c r="AD51" s="191">
        <f>IF(AD$50&lt;=$C$8,$K287,"-")</f>
        <v>6.3562284438063612</v>
      </c>
      <c r="AE51" s="192">
        <f>IF(AE$50&lt;=$C$8,$K303,"-")</f>
        <v>7.9812209570130079</v>
      </c>
      <c r="AF51" s="178">
        <f t="shared" ref="AF51:AF66" si="44">AVERAGE(Q51:AE51)</f>
        <v>7.5766982699347158</v>
      </c>
      <c r="AG51" s="179">
        <f t="shared" ref="AG51:AG66" si="45">STDEV(Q51:AE51)</f>
        <v>0.76971305814237267</v>
      </c>
      <c r="AI51" s="110" t="s">
        <v>1</v>
      </c>
      <c r="AJ51" s="200">
        <f>IF(Q$50&lt;=$C$8,Q$52/Q51,"-")</f>
        <v>1.9002259449744596</v>
      </c>
      <c r="AK51" s="200">
        <f t="shared" ref="AK51:AK66" si="46">IF(R$50&lt;=$C$8,R$52/R51,"-")</f>
        <v>1.6956702317973522</v>
      </c>
      <c r="AL51" s="200">
        <f t="shared" ref="AL51:AL66" si="47">IF(S$50&lt;=$C$8,S$52/S51,"-")</f>
        <v>1.8434740066452562</v>
      </c>
      <c r="AM51" s="200">
        <f t="shared" ref="AM51:AM66" si="48">IF(T$50&lt;=$C$8,T$52/T51,"-")</f>
        <v>2.2772428805198621</v>
      </c>
      <c r="AN51" s="200">
        <f t="shared" ref="AN51:AN66" si="49">IF(U$50&lt;=$C$8,U$52/U51,"-")</f>
        <v>1.9002259449744596</v>
      </c>
      <c r="AO51" s="200">
        <f t="shared" ref="AO51:AO66" si="50">IF(V$50&lt;=$C$8,V$52/V51,"-")</f>
        <v>1.6956702317973522</v>
      </c>
      <c r="AP51" s="200">
        <f t="shared" ref="AP51:AP66" si="51">IF(W$50&lt;=$C$8,W$52/W51,"-")</f>
        <v>1.8434740066452562</v>
      </c>
      <c r="AQ51" s="200">
        <f t="shared" ref="AQ51:AQ66" si="52">IF(X$50&lt;=$C$8,X$52/X51,"-")</f>
        <v>2.2772428805198621</v>
      </c>
      <c r="AR51" s="200">
        <f t="shared" ref="AR51:AR66" si="53">IF(Y$50&lt;=$C$8,Y$52/Y51,"-")</f>
        <v>1.9002259449744596</v>
      </c>
      <c r="AS51" s="200">
        <f t="shared" ref="AS51:AS66" si="54">IF(Z$50&lt;=$C$8,Z$52/Z51,"-")</f>
        <v>1.6956702317973522</v>
      </c>
      <c r="AT51" s="200">
        <f t="shared" ref="AT51:AT66" si="55">IF(AA$50&lt;=$C$8,AA$52/AA51,"-")</f>
        <v>1.8434740066452562</v>
      </c>
      <c r="AU51" s="200">
        <f t="shared" ref="AU51:AU66" si="56">IF(AB$50&lt;=$C$8,AB$52/AB51,"-")</f>
        <v>2.2772428805198621</v>
      </c>
      <c r="AV51" s="200">
        <f t="shared" ref="AV51:AV66" si="57">IF(AC$50&lt;=$C$8,AC$52/AC51,"-")</f>
        <v>1.9002259449744596</v>
      </c>
      <c r="AW51" s="200">
        <f t="shared" ref="AW51:AW66" si="58">IF(AD$50&lt;=$C$8,AD$52/AD51,"-")</f>
        <v>1.6956702317973522</v>
      </c>
      <c r="AX51" s="201">
        <f t="shared" ref="AX51:AX66" si="59">IF(AE$50&lt;=$C$8,AE$52/AE51,"-")</f>
        <v>1.8434740066452562</v>
      </c>
      <c r="AY51" s="197">
        <f t="shared" ref="AY51:AY66" si="60">AVERAGE(AJ51:AX51)</f>
        <v>1.9059472916818569</v>
      </c>
      <c r="AZ51" s="150">
        <f t="shared" ref="AZ51:AZ66" si="61">STDEV(AJ51:AX51)</f>
        <v>0.20808473396535163</v>
      </c>
    </row>
    <row r="52" spans="2:52">
      <c r="B52" s="126" t="s">
        <v>161</v>
      </c>
      <c r="C52" s="30">
        <f t="shared" si="43"/>
        <v>2.6276999999999999</v>
      </c>
      <c r="D52" s="30">
        <f t="shared" si="43"/>
        <v>6.0675999999999997</v>
      </c>
      <c r="E52" s="139">
        <f t="shared" ref="E52:E54" si="62">D52-C52</f>
        <v>3.4398999999999997</v>
      </c>
      <c r="F52" s="131">
        <f>G72</f>
        <v>339445</v>
      </c>
      <c r="G52" s="47">
        <f>(F52-$C$45)/E52</f>
        <v>98595.96209192129</v>
      </c>
      <c r="P52" s="88" t="s">
        <v>30</v>
      </c>
      <c r="Q52" s="178">
        <f t="shared" ref="Q52:Q66" si="63">IF(Q$50&lt;=$C$8,$K80,"-")</f>
        <v>15.532160929904659</v>
      </c>
      <c r="R52" s="193">
        <f>IF(R$50&lt;=$C$8,$K96,"-")</f>
        <v>10.778067358666055</v>
      </c>
      <c r="S52" s="193">
        <f t="shared" ref="S52:S66" si="64">IF(S$50&lt;=$C$8,$K112,"-")</f>
        <v>14.713173375545855</v>
      </c>
      <c r="T52" s="193">
        <f t="shared" ref="T52:T66" si="65">IF(T$50&lt;=$C$8,$K128,"-")</f>
        <v>17.918317364335923</v>
      </c>
      <c r="U52" s="193">
        <f t="shared" ref="U52:U66" si="66">IF(U$50&lt;=$C$8,$K144,"-")</f>
        <v>15.532160929904659</v>
      </c>
      <c r="V52" s="193">
        <f t="shared" ref="V52:V66" si="67">IF(V$50&lt;=$C$8,$K160,"-")</f>
        <v>10.778067358666055</v>
      </c>
      <c r="W52" s="193">
        <f t="shared" ref="W52:W66" si="68">IF(W$50&lt;=$C$8,$K176,"-")</f>
        <v>14.713173375545855</v>
      </c>
      <c r="X52" s="193">
        <f t="shared" ref="X52:X66" si="69">IF(X$50&lt;=$C$8,$K192,"-")</f>
        <v>17.918317364335923</v>
      </c>
      <c r="Y52" s="193">
        <f t="shared" ref="Y52:Y66" si="70">IF(Y$50&lt;=$C$8,$K208,"-")</f>
        <v>15.532160929904659</v>
      </c>
      <c r="Z52" s="193">
        <f t="shared" ref="Z52:Z66" si="71">IF(Z$50&lt;=$C$8,$K224,"-")</f>
        <v>10.778067358666055</v>
      </c>
      <c r="AA52" s="193">
        <f t="shared" ref="AA52:AA66" si="72">IF(AA$50&lt;=$C$8,$K240,"-")</f>
        <v>14.713173375545855</v>
      </c>
      <c r="AB52" s="193">
        <f t="shared" ref="AB52:AB66" si="73">IF(AB$50&lt;=$C$8,$K256,"-")</f>
        <v>17.918317364335923</v>
      </c>
      <c r="AC52" s="193">
        <f t="shared" ref="AC52:AC66" si="74">IF(AC$50&lt;=$C$8,$K272,"-")</f>
        <v>15.532160929904659</v>
      </c>
      <c r="AD52" s="193">
        <f t="shared" ref="AD52:AD66" si="75">IF(AD$50&lt;=$C$8,$K288,"-")</f>
        <v>10.778067358666055</v>
      </c>
      <c r="AE52" s="179">
        <f t="shared" ref="AE52:AE66" si="76">IF(AE$50&lt;=$C$8,$K304,"-")</f>
        <v>14.713173375545855</v>
      </c>
      <c r="AF52" s="178">
        <f t="shared" si="44"/>
        <v>14.523237249964938</v>
      </c>
      <c r="AG52" s="179">
        <f t="shared" si="45"/>
        <v>2.603581433096859</v>
      </c>
      <c r="AI52" s="112" t="s">
        <v>30</v>
      </c>
      <c r="AJ52" s="197">
        <f t="shared" ref="AJ52:AJ66" si="77">IF(Q$50&lt;=$C$8,Q$52/Q52,"-")</f>
        <v>1</v>
      </c>
      <c r="AK52" s="197">
        <f t="shared" si="46"/>
        <v>1</v>
      </c>
      <c r="AL52" s="197">
        <f t="shared" si="47"/>
        <v>1</v>
      </c>
      <c r="AM52" s="197">
        <f t="shared" si="48"/>
        <v>1</v>
      </c>
      <c r="AN52" s="197">
        <f t="shared" si="49"/>
        <v>1</v>
      </c>
      <c r="AO52" s="197">
        <f t="shared" si="50"/>
        <v>1</v>
      </c>
      <c r="AP52" s="197">
        <f t="shared" si="51"/>
        <v>1</v>
      </c>
      <c r="AQ52" s="197">
        <f t="shared" si="52"/>
        <v>1</v>
      </c>
      <c r="AR52" s="197">
        <f t="shared" si="53"/>
        <v>1</v>
      </c>
      <c r="AS52" s="197">
        <f t="shared" si="54"/>
        <v>1</v>
      </c>
      <c r="AT52" s="197">
        <f t="shared" si="55"/>
        <v>1</v>
      </c>
      <c r="AU52" s="197">
        <f t="shared" si="56"/>
        <v>1</v>
      </c>
      <c r="AV52" s="197">
        <f t="shared" si="57"/>
        <v>1</v>
      </c>
      <c r="AW52" s="197">
        <f t="shared" si="58"/>
        <v>1</v>
      </c>
      <c r="AX52" s="150">
        <f t="shared" si="59"/>
        <v>1</v>
      </c>
      <c r="AY52" s="197">
        <f t="shared" si="60"/>
        <v>1</v>
      </c>
      <c r="AZ52" s="150">
        <f t="shared" si="61"/>
        <v>0</v>
      </c>
    </row>
    <row r="53" spans="2:52">
      <c r="B53" s="126" t="s">
        <v>162</v>
      </c>
      <c r="C53" s="30">
        <f t="shared" si="43"/>
        <v>2.6225000000000001</v>
      </c>
      <c r="D53" s="30">
        <f t="shared" si="43"/>
        <v>6.0049999999999999</v>
      </c>
      <c r="E53" s="139">
        <f t="shared" si="62"/>
        <v>3.3824999999999998</v>
      </c>
      <c r="F53" s="131">
        <f>G73</f>
        <v>323226</v>
      </c>
      <c r="G53" s="47">
        <f>(F53-$C$45)/E53</f>
        <v>95474.131559497415</v>
      </c>
      <c r="P53" s="88" t="s">
        <v>2</v>
      </c>
      <c r="Q53" s="178">
        <f t="shared" si="63"/>
        <v>3.2801171627337511</v>
      </c>
      <c r="R53" s="193">
        <f t="shared" ref="R53:R65" si="78">IF(R$50&lt;=$C$8,$K97,"-")</f>
        <v>1.912146227374846</v>
      </c>
      <c r="S53" s="193">
        <f t="shared" si="64"/>
        <v>2.2995921297748088</v>
      </c>
      <c r="T53" s="193">
        <f t="shared" si="65"/>
        <v>2.742639433908415</v>
      </c>
      <c r="U53" s="193">
        <f t="shared" si="66"/>
        <v>3.2801171627337511</v>
      </c>
      <c r="V53" s="193">
        <f t="shared" si="67"/>
        <v>1.912146227374846</v>
      </c>
      <c r="W53" s="193">
        <f t="shared" si="68"/>
        <v>2.2995921297748088</v>
      </c>
      <c r="X53" s="193">
        <f t="shared" si="69"/>
        <v>2.742639433908415</v>
      </c>
      <c r="Y53" s="193">
        <f t="shared" si="70"/>
        <v>3.2801171627337511</v>
      </c>
      <c r="Z53" s="193">
        <f t="shared" si="71"/>
        <v>1.912146227374846</v>
      </c>
      <c r="AA53" s="193">
        <f t="shared" si="72"/>
        <v>2.2995921297748088</v>
      </c>
      <c r="AB53" s="193">
        <f t="shared" si="73"/>
        <v>2.742639433908415</v>
      </c>
      <c r="AC53" s="193">
        <f t="shared" si="74"/>
        <v>3.2801171627337511</v>
      </c>
      <c r="AD53" s="193">
        <f t="shared" si="75"/>
        <v>1.912146227374846</v>
      </c>
      <c r="AE53" s="179">
        <f t="shared" si="76"/>
        <v>2.2995921297748088</v>
      </c>
      <c r="AF53" s="178">
        <f t="shared" si="44"/>
        <v>2.5463560254172584</v>
      </c>
      <c r="AG53" s="179">
        <f t="shared" si="45"/>
        <v>0.54259042093021459</v>
      </c>
      <c r="AI53" s="112" t="s">
        <v>2</v>
      </c>
      <c r="AJ53" s="197">
        <f t="shared" si="77"/>
        <v>4.7352457730380815</v>
      </c>
      <c r="AK53" s="197">
        <f t="shared" si="46"/>
        <v>5.6366334354371457</v>
      </c>
      <c r="AL53" s="197">
        <f t="shared" si="47"/>
        <v>6.3981665205066891</v>
      </c>
      <c r="AM53" s="197">
        <f t="shared" si="48"/>
        <v>6.533238435502736</v>
      </c>
      <c r="AN53" s="197">
        <f t="shared" si="49"/>
        <v>4.7352457730380815</v>
      </c>
      <c r="AO53" s="197">
        <f t="shared" si="50"/>
        <v>5.6366334354371457</v>
      </c>
      <c r="AP53" s="197">
        <f t="shared" si="51"/>
        <v>6.3981665205066891</v>
      </c>
      <c r="AQ53" s="197">
        <f t="shared" si="52"/>
        <v>6.533238435502736</v>
      </c>
      <c r="AR53" s="197">
        <f t="shared" si="53"/>
        <v>4.7352457730380815</v>
      </c>
      <c r="AS53" s="197">
        <f t="shared" si="54"/>
        <v>5.6366334354371457</v>
      </c>
      <c r="AT53" s="197">
        <f t="shared" si="55"/>
        <v>6.3981665205066891</v>
      </c>
      <c r="AU53" s="197">
        <f t="shared" si="56"/>
        <v>6.533238435502736</v>
      </c>
      <c r="AV53" s="197">
        <f t="shared" si="57"/>
        <v>4.7352457730380815</v>
      </c>
      <c r="AW53" s="197">
        <f t="shared" si="58"/>
        <v>5.6366334354371457</v>
      </c>
      <c r="AX53" s="150">
        <f t="shared" si="59"/>
        <v>6.3981665205066891</v>
      </c>
      <c r="AY53" s="197">
        <f t="shared" si="60"/>
        <v>5.7786598814957264</v>
      </c>
      <c r="AZ53" s="150">
        <f t="shared" si="61"/>
        <v>0.74060102706471553</v>
      </c>
    </row>
    <row r="54" spans="2:52" ht="16" thickBot="1">
      <c r="B54" s="126" t="s">
        <v>163</v>
      </c>
      <c r="C54" s="30">
        <f t="shared" si="43"/>
        <v>2.6303000000000001</v>
      </c>
      <c r="D54" s="30">
        <f t="shared" si="43"/>
        <v>6.0107999999999997</v>
      </c>
      <c r="E54" s="139">
        <f t="shared" si="62"/>
        <v>3.3804999999999996</v>
      </c>
      <c r="F54" s="131">
        <f>G74</f>
        <v>329715</v>
      </c>
      <c r="G54" s="47">
        <f>(F54-$C$45)/E54</f>
        <v>97450.155302470055</v>
      </c>
      <c r="P54" s="88" t="s">
        <v>31</v>
      </c>
      <c r="Q54" s="178">
        <f t="shared" si="63"/>
        <v>5.3643699499013202</v>
      </c>
      <c r="R54" s="193">
        <f t="shared" si="78"/>
        <v>3.1781728819035098</v>
      </c>
      <c r="S54" s="193">
        <f t="shared" si="64"/>
        <v>3.4104700954390692</v>
      </c>
      <c r="T54" s="193">
        <f t="shared" si="65"/>
        <v>3.358151817708968</v>
      </c>
      <c r="U54" s="193">
        <f t="shared" si="66"/>
        <v>5.3643699499013202</v>
      </c>
      <c r="V54" s="193">
        <f t="shared" si="67"/>
        <v>3.1781728819035098</v>
      </c>
      <c r="W54" s="193">
        <f t="shared" si="68"/>
        <v>3.4104700954390692</v>
      </c>
      <c r="X54" s="193">
        <f t="shared" si="69"/>
        <v>3.358151817708968</v>
      </c>
      <c r="Y54" s="193">
        <f t="shared" si="70"/>
        <v>5.3643699499013202</v>
      </c>
      <c r="Z54" s="193">
        <f t="shared" si="71"/>
        <v>3.1781728819035098</v>
      </c>
      <c r="AA54" s="193">
        <f t="shared" si="72"/>
        <v>3.4104700954390692</v>
      </c>
      <c r="AB54" s="193">
        <f t="shared" si="73"/>
        <v>3.358151817708968</v>
      </c>
      <c r="AC54" s="193">
        <f t="shared" si="74"/>
        <v>5.3643699499013202</v>
      </c>
      <c r="AD54" s="193">
        <f t="shared" si="75"/>
        <v>3.1781728819035098</v>
      </c>
      <c r="AE54" s="179">
        <f t="shared" si="76"/>
        <v>3.4104700954390692</v>
      </c>
      <c r="AF54" s="178">
        <f t="shared" si="44"/>
        <v>3.8591004774734992</v>
      </c>
      <c r="AG54" s="179">
        <f t="shared" si="45"/>
        <v>0.9440005999553398</v>
      </c>
      <c r="AI54" s="112" t="s">
        <v>31</v>
      </c>
      <c r="AJ54" s="197">
        <f t="shared" si="77"/>
        <v>2.8954306050779328</v>
      </c>
      <c r="AK54" s="197">
        <f t="shared" si="46"/>
        <v>3.3912778691292353</v>
      </c>
      <c r="AL54" s="197">
        <f t="shared" si="47"/>
        <v>4.3141188644997222</v>
      </c>
      <c r="AM54" s="197">
        <f t="shared" si="48"/>
        <v>5.335767510523195</v>
      </c>
      <c r="AN54" s="197">
        <f t="shared" si="49"/>
        <v>2.8954306050779328</v>
      </c>
      <c r="AO54" s="197">
        <f t="shared" si="50"/>
        <v>3.3912778691292353</v>
      </c>
      <c r="AP54" s="197">
        <f t="shared" si="51"/>
        <v>4.3141188644997222</v>
      </c>
      <c r="AQ54" s="197">
        <f t="shared" si="52"/>
        <v>5.335767510523195</v>
      </c>
      <c r="AR54" s="197">
        <f t="shared" si="53"/>
        <v>2.8954306050779328</v>
      </c>
      <c r="AS54" s="197">
        <f t="shared" si="54"/>
        <v>3.3912778691292353</v>
      </c>
      <c r="AT54" s="197">
        <f t="shared" si="55"/>
        <v>4.3141188644997222</v>
      </c>
      <c r="AU54" s="197">
        <f t="shared" si="56"/>
        <v>5.335767510523195</v>
      </c>
      <c r="AV54" s="197">
        <f t="shared" si="57"/>
        <v>2.8954306050779328</v>
      </c>
      <c r="AW54" s="197">
        <f t="shared" si="58"/>
        <v>3.3912778691292353</v>
      </c>
      <c r="AX54" s="150">
        <f t="shared" si="59"/>
        <v>4.3141188644997222</v>
      </c>
      <c r="AY54" s="197">
        <f t="shared" si="60"/>
        <v>3.8940407924264764</v>
      </c>
      <c r="AZ54" s="150">
        <f t="shared" si="61"/>
        <v>0.9235630378687737</v>
      </c>
    </row>
    <row r="55" spans="2:52">
      <c r="B55" s="140" t="s">
        <v>166</v>
      </c>
      <c r="C55" s="26"/>
      <c r="D55" s="26"/>
      <c r="E55" s="26"/>
      <c r="F55" s="125"/>
      <c r="G55" s="142">
        <f>AVERAGE(G51:G54)</f>
        <v>97018.53992296182</v>
      </c>
      <c r="P55" s="88" t="s">
        <v>3</v>
      </c>
      <c r="Q55" s="178">
        <f t="shared" si="63"/>
        <v>4.1756788881500224</v>
      </c>
      <c r="R55" s="193">
        <f t="shared" si="78"/>
        <v>2.6653657116196858</v>
      </c>
      <c r="S55" s="193">
        <f t="shared" si="64"/>
        <v>3.2568424718796609</v>
      </c>
      <c r="T55" s="193">
        <f t="shared" si="65"/>
        <v>3.1898367247416113</v>
      </c>
      <c r="U55" s="193">
        <f t="shared" si="66"/>
        <v>4.1756788881500224</v>
      </c>
      <c r="V55" s="193">
        <f t="shared" si="67"/>
        <v>2.6653657116196858</v>
      </c>
      <c r="W55" s="193">
        <f t="shared" si="68"/>
        <v>3.2568424718796609</v>
      </c>
      <c r="X55" s="193">
        <f t="shared" si="69"/>
        <v>3.1898367247416113</v>
      </c>
      <c r="Y55" s="193">
        <f t="shared" si="70"/>
        <v>4.1756788881500224</v>
      </c>
      <c r="Z55" s="193">
        <f t="shared" si="71"/>
        <v>2.6653657116196858</v>
      </c>
      <c r="AA55" s="193">
        <f t="shared" si="72"/>
        <v>3.2568424718796609</v>
      </c>
      <c r="AB55" s="193">
        <f t="shared" si="73"/>
        <v>3.1898367247416113</v>
      </c>
      <c r="AC55" s="193">
        <f t="shared" si="74"/>
        <v>4.1756788881500224</v>
      </c>
      <c r="AD55" s="193">
        <f t="shared" si="75"/>
        <v>2.6653657116196858</v>
      </c>
      <c r="AE55" s="179">
        <f t="shared" si="76"/>
        <v>3.2568424718796609</v>
      </c>
      <c r="AF55" s="178">
        <f t="shared" si="44"/>
        <v>3.3307372307214869</v>
      </c>
      <c r="AG55" s="179">
        <f t="shared" si="45"/>
        <v>0.5799004379357493</v>
      </c>
      <c r="AI55" s="112" t="s">
        <v>3</v>
      </c>
      <c r="AJ55" s="197">
        <f t="shared" si="77"/>
        <v>3.7196732186430101</v>
      </c>
      <c r="AK55" s="197">
        <f t="shared" si="46"/>
        <v>4.0437480349052937</v>
      </c>
      <c r="AL55" s="197">
        <f t="shared" si="47"/>
        <v>4.5176189829820856</v>
      </c>
      <c r="AM55" s="197">
        <f t="shared" si="48"/>
        <v>5.6173149005886422</v>
      </c>
      <c r="AN55" s="197">
        <f t="shared" si="49"/>
        <v>3.7196732186430101</v>
      </c>
      <c r="AO55" s="197">
        <f t="shared" si="50"/>
        <v>4.0437480349052937</v>
      </c>
      <c r="AP55" s="197">
        <f t="shared" si="51"/>
        <v>4.5176189829820856</v>
      </c>
      <c r="AQ55" s="197">
        <f t="shared" si="52"/>
        <v>5.6173149005886422</v>
      </c>
      <c r="AR55" s="197">
        <f t="shared" si="53"/>
        <v>3.7196732186430101</v>
      </c>
      <c r="AS55" s="197">
        <f t="shared" si="54"/>
        <v>4.0437480349052937</v>
      </c>
      <c r="AT55" s="197">
        <f t="shared" si="55"/>
        <v>4.5176189829820856</v>
      </c>
      <c r="AU55" s="197">
        <f t="shared" si="56"/>
        <v>5.6173149005886422</v>
      </c>
      <c r="AV55" s="197">
        <f t="shared" si="57"/>
        <v>3.7196732186430101</v>
      </c>
      <c r="AW55" s="197">
        <f t="shared" si="58"/>
        <v>4.0437480349052937</v>
      </c>
      <c r="AX55" s="150">
        <f t="shared" si="59"/>
        <v>4.5176189829820856</v>
      </c>
      <c r="AY55" s="197">
        <f t="shared" si="60"/>
        <v>4.3984070431924982</v>
      </c>
      <c r="AZ55" s="150">
        <f t="shared" si="61"/>
        <v>0.69999517895315255</v>
      </c>
    </row>
    <row r="56" spans="2:52">
      <c r="B56" s="101" t="s">
        <v>19</v>
      </c>
      <c r="C56" s="139"/>
      <c r="D56" s="139"/>
      <c r="E56" s="139"/>
      <c r="F56" s="115"/>
      <c r="G56" s="143">
        <f>G55*C35</f>
        <v>938421.52925884037</v>
      </c>
      <c r="P56" s="88" t="s">
        <v>4</v>
      </c>
      <c r="Q56" s="178">
        <f t="shared" si="63"/>
        <v>2.2236376459780782</v>
      </c>
      <c r="R56" s="193">
        <f t="shared" si="78"/>
        <v>1.8016054356755506</v>
      </c>
      <c r="S56" s="193">
        <f t="shared" si="64"/>
        <v>2.7282982777410054</v>
      </c>
      <c r="T56" s="193">
        <f t="shared" si="65"/>
        <v>2.2334092797632423</v>
      </c>
      <c r="U56" s="193">
        <f t="shared" si="66"/>
        <v>2.2236376459780782</v>
      </c>
      <c r="V56" s="193">
        <f t="shared" si="67"/>
        <v>1.8016054356755506</v>
      </c>
      <c r="W56" s="193">
        <f t="shared" si="68"/>
        <v>2.7282982777410054</v>
      </c>
      <c r="X56" s="193">
        <f t="shared" si="69"/>
        <v>2.2334092797632423</v>
      </c>
      <c r="Y56" s="193">
        <f t="shared" si="70"/>
        <v>2.2236376459780782</v>
      </c>
      <c r="Z56" s="193">
        <f t="shared" si="71"/>
        <v>1.8016054356755506</v>
      </c>
      <c r="AA56" s="193">
        <f t="shared" si="72"/>
        <v>2.7282982777410054</v>
      </c>
      <c r="AB56" s="193">
        <f t="shared" si="73"/>
        <v>2.2334092797632423</v>
      </c>
      <c r="AC56" s="193">
        <f t="shared" si="74"/>
        <v>2.2236376459780782</v>
      </c>
      <c r="AD56" s="193">
        <f t="shared" si="75"/>
        <v>1.8016054356755506</v>
      </c>
      <c r="AE56" s="179">
        <f t="shared" si="76"/>
        <v>2.7282982777410054</v>
      </c>
      <c r="AF56" s="178">
        <f t="shared" si="44"/>
        <v>2.2476262184578841</v>
      </c>
      <c r="AG56" s="179">
        <f t="shared" si="45"/>
        <v>0.35079795156114962</v>
      </c>
      <c r="AI56" s="112" t="s">
        <v>4</v>
      </c>
      <c r="AJ56" s="197">
        <f t="shared" si="77"/>
        <v>6.9850233728493833</v>
      </c>
      <c r="AK56" s="197">
        <f t="shared" si="46"/>
        <v>5.982479373806167</v>
      </c>
      <c r="AL56" s="197">
        <f t="shared" si="47"/>
        <v>5.3928023543408772</v>
      </c>
      <c r="AM56" s="197">
        <f t="shared" si="48"/>
        <v>8.0228543539656982</v>
      </c>
      <c r="AN56" s="197">
        <f t="shared" si="49"/>
        <v>6.9850233728493833</v>
      </c>
      <c r="AO56" s="197">
        <f t="shared" si="50"/>
        <v>5.982479373806167</v>
      </c>
      <c r="AP56" s="197">
        <f t="shared" si="51"/>
        <v>5.3928023543408772</v>
      </c>
      <c r="AQ56" s="197">
        <f t="shared" si="52"/>
        <v>8.0228543539656982</v>
      </c>
      <c r="AR56" s="197">
        <f t="shared" si="53"/>
        <v>6.9850233728493833</v>
      </c>
      <c r="AS56" s="197">
        <f t="shared" si="54"/>
        <v>5.982479373806167</v>
      </c>
      <c r="AT56" s="197">
        <f t="shared" si="55"/>
        <v>5.3928023543408772</v>
      </c>
      <c r="AU56" s="197">
        <f t="shared" si="56"/>
        <v>8.0228543539656982</v>
      </c>
      <c r="AV56" s="197">
        <f t="shared" si="57"/>
        <v>6.9850233728493833</v>
      </c>
      <c r="AW56" s="197">
        <f t="shared" si="58"/>
        <v>5.982479373806167</v>
      </c>
      <c r="AX56" s="150">
        <f t="shared" si="59"/>
        <v>5.3928023543408772</v>
      </c>
      <c r="AY56" s="197">
        <f t="shared" si="60"/>
        <v>6.5006522310588535</v>
      </c>
      <c r="AZ56" s="150">
        <f t="shared" si="61"/>
        <v>0.99545744539504444</v>
      </c>
    </row>
    <row r="57" spans="2:52" ht="16" thickBot="1">
      <c r="B57" s="102" t="s">
        <v>18</v>
      </c>
      <c r="C57" s="119"/>
      <c r="D57" s="119"/>
      <c r="E57" s="119"/>
      <c r="F57" s="120"/>
      <c r="G57" s="144">
        <f>G56/G28</f>
        <v>6295193.9378972957</v>
      </c>
      <c r="J57" s="6"/>
      <c r="P57" s="88" t="s">
        <v>5</v>
      </c>
      <c r="Q57" s="178">
        <f t="shared" si="63"/>
        <v>0.48656774324854585</v>
      </c>
      <c r="R57" s="193">
        <f t="shared" si="78"/>
        <v>0.25093582394938596</v>
      </c>
      <c r="S57" s="193">
        <f t="shared" si="64"/>
        <v>0.93807045984068416</v>
      </c>
      <c r="T57" s="193">
        <f t="shared" si="65"/>
        <v>0.45962309999204337</v>
      </c>
      <c r="U57" s="193">
        <f t="shared" si="66"/>
        <v>0.48656774324854585</v>
      </c>
      <c r="V57" s="193">
        <f t="shared" si="67"/>
        <v>0.25093582394938596</v>
      </c>
      <c r="W57" s="193">
        <f t="shared" si="68"/>
        <v>0.93807045984068416</v>
      </c>
      <c r="X57" s="193">
        <f t="shared" si="69"/>
        <v>0.45962309999204337</v>
      </c>
      <c r="Y57" s="193">
        <f t="shared" si="70"/>
        <v>0.48656774324854585</v>
      </c>
      <c r="Z57" s="193">
        <f t="shared" si="71"/>
        <v>0.25093582394938596</v>
      </c>
      <c r="AA57" s="193">
        <f t="shared" si="72"/>
        <v>0.93807045984068416</v>
      </c>
      <c r="AB57" s="193">
        <f t="shared" si="73"/>
        <v>0.45962309999204337</v>
      </c>
      <c r="AC57" s="193">
        <f t="shared" si="74"/>
        <v>0.48656774324854585</v>
      </c>
      <c r="AD57" s="193">
        <f t="shared" si="75"/>
        <v>0.25093582394938596</v>
      </c>
      <c r="AE57" s="179">
        <f t="shared" si="76"/>
        <v>0.93807045984068416</v>
      </c>
      <c r="AF57" s="178">
        <f t="shared" si="44"/>
        <v>0.53874436054203978</v>
      </c>
      <c r="AG57" s="179">
        <f t="shared" si="45"/>
        <v>0.26710758512636396</v>
      </c>
      <c r="AI57" s="112" t="s">
        <v>5</v>
      </c>
      <c r="AJ57" s="197">
        <f t="shared" si="77"/>
        <v>31.921887846910984</v>
      </c>
      <c r="AK57" s="197">
        <f t="shared" si="46"/>
        <v>42.95148930524963</v>
      </c>
      <c r="AL57" s="197">
        <f t="shared" si="47"/>
        <v>15.684507726684673</v>
      </c>
      <c r="AM57" s="197">
        <f t="shared" si="48"/>
        <v>38.984805952194549</v>
      </c>
      <c r="AN57" s="197">
        <f t="shared" si="49"/>
        <v>31.921887846910984</v>
      </c>
      <c r="AO57" s="197">
        <f t="shared" si="50"/>
        <v>42.95148930524963</v>
      </c>
      <c r="AP57" s="197">
        <f t="shared" si="51"/>
        <v>15.684507726684673</v>
      </c>
      <c r="AQ57" s="197">
        <f t="shared" si="52"/>
        <v>38.984805952194549</v>
      </c>
      <c r="AR57" s="197">
        <f t="shared" si="53"/>
        <v>31.921887846910984</v>
      </c>
      <c r="AS57" s="197">
        <f t="shared" si="54"/>
        <v>42.95148930524963</v>
      </c>
      <c r="AT57" s="197">
        <f t="shared" si="55"/>
        <v>15.684507726684673</v>
      </c>
      <c r="AU57" s="197">
        <f t="shared" si="56"/>
        <v>38.984805952194549</v>
      </c>
      <c r="AV57" s="197">
        <f t="shared" si="57"/>
        <v>31.921887846910984</v>
      </c>
      <c r="AW57" s="197">
        <f t="shared" si="58"/>
        <v>42.95148930524963</v>
      </c>
      <c r="AX57" s="150">
        <f t="shared" si="59"/>
        <v>15.684507726684673</v>
      </c>
      <c r="AY57" s="197">
        <f t="shared" si="60"/>
        <v>31.945730491464321</v>
      </c>
      <c r="AZ57" s="150">
        <f t="shared" si="61"/>
        <v>10.989814750175221</v>
      </c>
    </row>
    <row r="58" spans="2:52" ht="16" thickBot="1">
      <c r="B58" s="146" t="s">
        <v>28</v>
      </c>
      <c r="C58" s="141"/>
      <c r="D58" s="141"/>
      <c r="E58" s="141"/>
      <c r="F58" s="145"/>
      <c r="G58" s="147">
        <f>G57/(N28/G28)</f>
        <v>13426443.0258619</v>
      </c>
      <c r="J58" s="6"/>
      <c r="P58" s="88" t="s">
        <v>6</v>
      </c>
      <c r="Q58" s="178">
        <f t="shared" si="63"/>
        <v>1.1081067457599763</v>
      </c>
      <c r="R58" s="193">
        <f t="shared" si="78"/>
        <v>0.74689378740779289</v>
      </c>
      <c r="S58" s="193">
        <f t="shared" si="64"/>
        <v>1.0166906213454163</v>
      </c>
      <c r="T58" s="193">
        <f t="shared" si="65"/>
        <v>0.95724376268357481</v>
      </c>
      <c r="U58" s="193">
        <f t="shared" si="66"/>
        <v>1.1081067457599763</v>
      </c>
      <c r="V58" s="193">
        <f t="shared" si="67"/>
        <v>0.74689378740779289</v>
      </c>
      <c r="W58" s="193">
        <f t="shared" si="68"/>
        <v>1.0166906213454163</v>
      </c>
      <c r="X58" s="193">
        <f t="shared" si="69"/>
        <v>0.95724376268357481</v>
      </c>
      <c r="Y58" s="193">
        <f t="shared" si="70"/>
        <v>1.1081067457599763</v>
      </c>
      <c r="Z58" s="193">
        <f t="shared" si="71"/>
        <v>0.74689378740779289</v>
      </c>
      <c r="AA58" s="193">
        <f t="shared" si="72"/>
        <v>1.0166906213454163</v>
      </c>
      <c r="AB58" s="193">
        <f t="shared" si="73"/>
        <v>0.95724376268357481</v>
      </c>
      <c r="AC58" s="193">
        <f t="shared" si="74"/>
        <v>1.1081067457599763</v>
      </c>
      <c r="AD58" s="193">
        <f t="shared" si="75"/>
        <v>0.74689378740779289</v>
      </c>
      <c r="AE58" s="179">
        <f t="shared" si="76"/>
        <v>1.0166906213454163</v>
      </c>
      <c r="AF58" s="178">
        <f t="shared" si="44"/>
        <v>0.95723306040689782</v>
      </c>
      <c r="AG58" s="179">
        <f t="shared" si="45"/>
        <v>0.14196647525431866</v>
      </c>
      <c r="AI58" s="112" t="s">
        <v>6</v>
      </c>
      <c r="AJ58" s="197">
        <f t="shared" si="77"/>
        <v>14.01684538907142</v>
      </c>
      <c r="AK58" s="197">
        <f t="shared" si="46"/>
        <v>14.430522171128183</v>
      </c>
      <c r="AL58" s="197">
        <f t="shared" si="47"/>
        <v>14.471632831702022</v>
      </c>
      <c r="AM58" s="197">
        <f t="shared" si="48"/>
        <v>18.7186566921084</v>
      </c>
      <c r="AN58" s="197">
        <f t="shared" si="49"/>
        <v>14.01684538907142</v>
      </c>
      <c r="AO58" s="197">
        <f t="shared" si="50"/>
        <v>14.430522171128183</v>
      </c>
      <c r="AP58" s="197">
        <f t="shared" si="51"/>
        <v>14.471632831702022</v>
      </c>
      <c r="AQ58" s="197">
        <f t="shared" si="52"/>
        <v>18.7186566921084</v>
      </c>
      <c r="AR58" s="197">
        <f t="shared" si="53"/>
        <v>14.01684538907142</v>
      </c>
      <c r="AS58" s="197">
        <f t="shared" si="54"/>
        <v>14.430522171128183</v>
      </c>
      <c r="AT58" s="197">
        <f t="shared" si="55"/>
        <v>14.471632831702022</v>
      </c>
      <c r="AU58" s="197">
        <f t="shared" si="56"/>
        <v>18.7186566921084</v>
      </c>
      <c r="AV58" s="197">
        <f t="shared" si="57"/>
        <v>14.01684538907142</v>
      </c>
      <c r="AW58" s="197">
        <f t="shared" si="58"/>
        <v>14.430522171128183</v>
      </c>
      <c r="AX58" s="150">
        <f t="shared" si="59"/>
        <v>14.471632831702022</v>
      </c>
      <c r="AY58" s="197">
        <f t="shared" si="60"/>
        <v>15.188798109595446</v>
      </c>
      <c r="AZ58" s="150">
        <f t="shared" si="61"/>
        <v>1.8367446220515304</v>
      </c>
    </row>
    <row r="59" spans="2:52">
      <c r="P59" s="88" t="s">
        <v>7</v>
      </c>
      <c r="Q59" s="178">
        <f t="shared" si="63"/>
        <v>10.194959020918889</v>
      </c>
      <c r="R59" s="193">
        <f t="shared" si="78"/>
        <v>5.9709478997747185</v>
      </c>
      <c r="S59" s="193">
        <f t="shared" si="64"/>
        <v>7.3971073100162723</v>
      </c>
      <c r="T59" s="193">
        <f t="shared" si="65"/>
        <v>6.8696586899866716</v>
      </c>
      <c r="U59" s="193">
        <f t="shared" si="66"/>
        <v>10.194959020918889</v>
      </c>
      <c r="V59" s="193">
        <f t="shared" si="67"/>
        <v>5.9709478997747185</v>
      </c>
      <c r="W59" s="193">
        <f t="shared" si="68"/>
        <v>7.3971073100162723</v>
      </c>
      <c r="X59" s="193">
        <f t="shared" si="69"/>
        <v>6.8696586899866716</v>
      </c>
      <c r="Y59" s="193">
        <f t="shared" si="70"/>
        <v>10.194959020918889</v>
      </c>
      <c r="Z59" s="193">
        <f t="shared" si="71"/>
        <v>5.9709478997747185</v>
      </c>
      <c r="AA59" s="193">
        <f t="shared" si="72"/>
        <v>7.3971073100162723</v>
      </c>
      <c r="AB59" s="193">
        <f t="shared" si="73"/>
        <v>6.8696586899866716</v>
      </c>
      <c r="AC59" s="193">
        <f t="shared" si="74"/>
        <v>10.194959020918889</v>
      </c>
      <c r="AD59" s="193">
        <f t="shared" si="75"/>
        <v>5.9709478997747185</v>
      </c>
      <c r="AE59" s="179">
        <f t="shared" si="76"/>
        <v>7.3971073100162723</v>
      </c>
      <c r="AF59" s="178">
        <f t="shared" si="44"/>
        <v>7.657402199519967</v>
      </c>
      <c r="AG59" s="179">
        <f t="shared" si="45"/>
        <v>1.6747265050976596</v>
      </c>
      <c r="AI59" s="112" t="s">
        <v>7</v>
      </c>
      <c r="AJ59" s="197">
        <f t="shared" si="77"/>
        <v>1.5235138167828279</v>
      </c>
      <c r="AK59" s="197">
        <f t="shared" si="46"/>
        <v>1.805084810583041</v>
      </c>
      <c r="AL59" s="197">
        <f t="shared" si="47"/>
        <v>1.9890441978073032</v>
      </c>
      <c r="AM59" s="197">
        <f t="shared" si="48"/>
        <v>2.6083271633937155</v>
      </c>
      <c r="AN59" s="197">
        <f t="shared" si="49"/>
        <v>1.5235138167828279</v>
      </c>
      <c r="AO59" s="197">
        <f t="shared" si="50"/>
        <v>1.805084810583041</v>
      </c>
      <c r="AP59" s="197">
        <f t="shared" si="51"/>
        <v>1.9890441978073032</v>
      </c>
      <c r="AQ59" s="197">
        <f t="shared" si="52"/>
        <v>2.6083271633937155</v>
      </c>
      <c r="AR59" s="197">
        <f t="shared" si="53"/>
        <v>1.5235138167828279</v>
      </c>
      <c r="AS59" s="197">
        <f t="shared" si="54"/>
        <v>1.805084810583041</v>
      </c>
      <c r="AT59" s="197">
        <f t="shared" si="55"/>
        <v>1.9890441978073032</v>
      </c>
      <c r="AU59" s="197">
        <f t="shared" si="56"/>
        <v>2.6083271633937155</v>
      </c>
      <c r="AV59" s="197">
        <f t="shared" si="57"/>
        <v>1.5235138167828279</v>
      </c>
      <c r="AW59" s="197">
        <f t="shared" si="58"/>
        <v>1.805084810583041</v>
      </c>
      <c r="AX59" s="150">
        <f t="shared" si="59"/>
        <v>1.9890441978073032</v>
      </c>
      <c r="AY59" s="197">
        <f t="shared" si="60"/>
        <v>1.9397035193915886</v>
      </c>
      <c r="AZ59" s="150">
        <f t="shared" si="61"/>
        <v>0.38879438225453328</v>
      </c>
    </row>
    <row r="60" spans="2:52">
      <c r="P60" s="88" t="s">
        <v>35</v>
      </c>
      <c r="Q60" s="178">
        <f t="shared" si="63"/>
        <v>1.4443901726761352</v>
      </c>
      <c r="R60" s="193">
        <f t="shared" si="78"/>
        <v>1.0672799636970791</v>
      </c>
      <c r="S60" s="193">
        <f t="shared" si="64"/>
        <v>1.1092359673403651</v>
      </c>
      <c r="T60" s="193">
        <f t="shared" si="65"/>
        <v>1.1688260366180132</v>
      </c>
      <c r="U60" s="193">
        <f t="shared" si="66"/>
        <v>1.4443901726761352</v>
      </c>
      <c r="V60" s="193">
        <f t="shared" si="67"/>
        <v>1.0672799636970791</v>
      </c>
      <c r="W60" s="193">
        <f t="shared" si="68"/>
        <v>1.1092359673403651</v>
      </c>
      <c r="X60" s="193">
        <f t="shared" si="69"/>
        <v>1.1688260366180132</v>
      </c>
      <c r="Y60" s="193">
        <f t="shared" si="70"/>
        <v>1.4443901726761352</v>
      </c>
      <c r="Z60" s="193">
        <f t="shared" si="71"/>
        <v>1.0672799636970791</v>
      </c>
      <c r="AA60" s="193">
        <f t="shared" si="72"/>
        <v>1.1092359673403651</v>
      </c>
      <c r="AB60" s="193">
        <f t="shared" si="73"/>
        <v>1.1688260366180132</v>
      </c>
      <c r="AC60" s="193">
        <f t="shared" si="74"/>
        <v>1.4443901726761352</v>
      </c>
      <c r="AD60" s="193">
        <f t="shared" si="75"/>
        <v>1.0672799636970791</v>
      </c>
      <c r="AE60" s="179">
        <f t="shared" si="76"/>
        <v>1.1092359673403651</v>
      </c>
      <c r="AF60" s="178">
        <f t="shared" si="44"/>
        <v>1.19934016831389</v>
      </c>
      <c r="AG60" s="179">
        <f t="shared" si="45"/>
        <v>0.15703184707869708</v>
      </c>
      <c r="AI60" s="112" t="s">
        <v>35</v>
      </c>
      <c r="AJ60" s="197">
        <f t="shared" si="77"/>
        <v>10.753438526327692</v>
      </c>
      <c r="AK60" s="197">
        <f t="shared" si="46"/>
        <v>10.098631779173118</v>
      </c>
      <c r="AL60" s="197">
        <f t="shared" si="47"/>
        <v>13.264241161259758</v>
      </c>
      <c r="AM60" s="197">
        <f t="shared" si="48"/>
        <v>15.330183280466954</v>
      </c>
      <c r="AN60" s="197">
        <f t="shared" si="49"/>
        <v>10.753438526327692</v>
      </c>
      <c r="AO60" s="197">
        <f t="shared" si="50"/>
        <v>10.098631779173118</v>
      </c>
      <c r="AP60" s="197">
        <f t="shared" si="51"/>
        <v>13.264241161259758</v>
      </c>
      <c r="AQ60" s="197">
        <f t="shared" si="52"/>
        <v>15.330183280466954</v>
      </c>
      <c r="AR60" s="197">
        <f t="shared" si="53"/>
        <v>10.753438526327692</v>
      </c>
      <c r="AS60" s="197">
        <f t="shared" si="54"/>
        <v>10.098631779173118</v>
      </c>
      <c r="AT60" s="197">
        <f t="shared" si="55"/>
        <v>13.264241161259758</v>
      </c>
      <c r="AU60" s="197">
        <f t="shared" si="56"/>
        <v>15.330183280466954</v>
      </c>
      <c r="AV60" s="197">
        <f t="shared" si="57"/>
        <v>10.753438526327692</v>
      </c>
      <c r="AW60" s="197">
        <f t="shared" si="58"/>
        <v>10.098631779173118</v>
      </c>
      <c r="AX60" s="150">
        <f t="shared" si="59"/>
        <v>13.264241161259758</v>
      </c>
      <c r="AY60" s="197">
        <f t="shared" si="60"/>
        <v>12.163719713896208</v>
      </c>
      <c r="AZ60" s="150">
        <f t="shared" si="61"/>
        <v>2.069126613613347</v>
      </c>
    </row>
    <row r="61" spans="2:52">
      <c r="H61" s="6"/>
      <c r="P61" s="88" t="s">
        <v>36</v>
      </c>
      <c r="Q61" s="178">
        <f t="shared" si="63"/>
        <v>1.8364660054368245</v>
      </c>
      <c r="R61" s="193">
        <f t="shared" si="78"/>
        <v>0.69104733863291334</v>
      </c>
      <c r="S61" s="193">
        <f t="shared" si="64"/>
        <v>0.90491633790472548</v>
      </c>
      <c r="T61" s="193">
        <f t="shared" si="65"/>
        <v>0.88069983087470161</v>
      </c>
      <c r="U61" s="193">
        <f t="shared" si="66"/>
        <v>1.8364660054368245</v>
      </c>
      <c r="V61" s="193">
        <f t="shared" si="67"/>
        <v>0.69104733863291334</v>
      </c>
      <c r="W61" s="193">
        <f t="shared" si="68"/>
        <v>0.90491633790472548</v>
      </c>
      <c r="X61" s="193">
        <f t="shared" si="69"/>
        <v>0.88069983087470161</v>
      </c>
      <c r="Y61" s="193">
        <f t="shared" si="70"/>
        <v>1.8364660054368245</v>
      </c>
      <c r="Z61" s="193">
        <f t="shared" si="71"/>
        <v>0.69104733863291334</v>
      </c>
      <c r="AA61" s="193">
        <f t="shared" si="72"/>
        <v>0.90491633790472548</v>
      </c>
      <c r="AB61" s="193">
        <f t="shared" si="73"/>
        <v>0.88069983087470161</v>
      </c>
      <c r="AC61" s="193">
        <f t="shared" si="74"/>
        <v>1.8364660054368245</v>
      </c>
      <c r="AD61" s="193">
        <f t="shared" si="75"/>
        <v>0.69104733863291334</v>
      </c>
      <c r="AE61" s="179">
        <f t="shared" si="76"/>
        <v>0.90491633790472548</v>
      </c>
      <c r="AF61" s="178">
        <f t="shared" si="44"/>
        <v>1.091454548034797</v>
      </c>
      <c r="AG61" s="179">
        <f t="shared" si="45"/>
        <v>0.47312869645848055</v>
      </c>
      <c r="AI61" s="112" t="s">
        <v>36</v>
      </c>
      <c r="AJ61" s="197">
        <f t="shared" si="77"/>
        <v>8.4576359616360861</v>
      </c>
      <c r="AK61" s="197">
        <f t="shared" si="46"/>
        <v>15.596713504444015</v>
      </c>
      <c r="AL61" s="197">
        <f t="shared" si="47"/>
        <v>16.259153204829129</v>
      </c>
      <c r="AM61" s="197">
        <f t="shared" si="48"/>
        <v>20.345544232181403</v>
      </c>
      <c r="AN61" s="197">
        <f t="shared" si="49"/>
        <v>8.4576359616360861</v>
      </c>
      <c r="AO61" s="197">
        <f t="shared" si="50"/>
        <v>15.596713504444015</v>
      </c>
      <c r="AP61" s="197">
        <f t="shared" si="51"/>
        <v>16.259153204829129</v>
      </c>
      <c r="AQ61" s="197">
        <f t="shared" si="52"/>
        <v>20.345544232181403</v>
      </c>
      <c r="AR61" s="197">
        <f t="shared" si="53"/>
        <v>8.4576359616360861</v>
      </c>
      <c r="AS61" s="197">
        <f t="shared" si="54"/>
        <v>15.596713504444015</v>
      </c>
      <c r="AT61" s="197">
        <f t="shared" si="55"/>
        <v>16.259153204829129</v>
      </c>
      <c r="AU61" s="197">
        <f t="shared" si="56"/>
        <v>20.345544232181403</v>
      </c>
      <c r="AV61" s="197">
        <f t="shared" si="57"/>
        <v>8.4576359616360861</v>
      </c>
      <c r="AW61" s="197">
        <f t="shared" si="58"/>
        <v>15.596713504444015</v>
      </c>
      <c r="AX61" s="150">
        <f t="shared" si="59"/>
        <v>16.259153204829129</v>
      </c>
      <c r="AY61" s="197">
        <f t="shared" si="60"/>
        <v>14.819376225345406</v>
      </c>
      <c r="AZ61" s="150">
        <f t="shared" si="61"/>
        <v>4.3442194698854557</v>
      </c>
    </row>
    <row r="62" spans="2:52">
      <c r="L62" s="2"/>
      <c r="P62" s="88" t="s">
        <v>8</v>
      </c>
      <c r="Q62" s="178">
        <f t="shared" si="63"/>
        <v>0.50279844684724939</v>
      </c>
      <c r="R62" s="193">
        <f t="shared" si="78"/>
        <v>0.83557542468180435</v>
      </c>
      <c r="S62" s="193">
        <f t="shared" si="64"/>
        <v>0.90921273187569795</v>
      </c>
      <c r="T62" s="193">
        <f t="shared" si="65"/>
        <v>1.6446118512937393</v>
      </c>
      <c r="U62" s="193">
        <f t="shared" si="66"/>
        <v>0.50279844684724939</v>
      </c>
      <c r="V62" s="193">
        <f t="shared" si="67"/>
        <v>0.83557542468180435</v>
      </c>
      <c r="W62" s="193">
        <f t="shared" si="68"/>
        <v>0.90921273187569795</v>
      </c>
      <c r="X62" s="193">
        <f t="shared" si="69"/>
        <v>1.6446118512937393</v>
      </c>
      <c r="Y62" s="193">
        <f t="shared" si="70"/>
        <v>0.50279844684724939</v>
      </c>
      <c r="Z62" s="193">
        <f t="shared" si="71"/>
        <v>0.83557542468180435</v>
      </c>
      <c r="AA62" s="193">
        <f t="shared" si="72"/>
        <v>0.90921273187569795</v>
      </c>
      <c r="AB62" s="193">
        <f t="shared" si="73"/>
        <v>1.6446118512937393</v>
      </c>
      <c r="AC62" s="193">
        <f t="shared" si="74"/>
        <v>0.50279844684724939</v>
      </c>
      <c r="AD62" s="193">
        <f t="shared" si="75"/>
        <v>0.83557542468180435</v>
      </c>
      <c r="AE62" s="179">
        <f t="shared" si="76"/>
        <v>0.90921273187569795</v>
      </c>
      <c r="AF62" s="178">
        <f t="shared" si="44"/>
        <v>0.92827879783334832</v>
      </c>
      <c r="AG62" s="179">
        <f t="shared" si="45"/>
        <v>0.40526560671453321</v>
      </c>
      <c r="AI62" s="112" t="s">
        <v>8</v>
      </c>
      <c r="AJ62" s="197">
        <f t="shared" si="77"/>
        <v>30.891425833348574</v>
      </c>
      <c r="AK62" s="197">
        <f t="shared" si="46"/>
        <v>12.898976011376176</v>
      </c>
      <c r="AL62" s="197">
        <f t="shared" si="47"/>
        <v>16.18232219999021</v>
      </c>
      <c r="AM62" s="197">
        <f t="shared" si="48"/>
        <v>10.895164929184002</v>
      </c>
      <c r="AN62" s="197">
        <f t="shared" si="49"/>
        <v>30.891425833348574</v>
      </c>
      <c r="AO62" s="197">
        <f t="shared" si="50"/>
        <v>12.898976011376176</v>
      </c>
      <c r="AP62" s="197">
        <f t="shared" si="51"/>
        <v>16.18232219999021</v>
      </c>
      <c r="AQ62" s="197">
        <f t="shared" si="52"/>
        <v>10.895164929184002</v>
      </c>
      <c r="AR62" s="197">
        <f t="shared" si="53"/>
        <v>30.891425833348574</v>
      </c>
      <c r="AS62" s="197">
        <f t="shared" si="54"/>
        <v>12.898976011376176</v>
      </c>
      <c r="AT62" s="197">
        <f t="shared" si="55"/>
        <v>16.18232219999021</v>
      </c>
      <c r="AU62" s="197">
        <f t="shared" si="56"/>
        <v>10.895164929184002</v>
      </c>
      <c r="AV62" s="197">
        <f t="shared" si="57"/>
        <v>30.891425833348574</v>
      </c>
      <c r="AW62" s="197">
        <f t="shared" si="58"/>
        <v>12.898976011376176</v>
      </c>
      <c r="AX62" s="150">
        <f t="shared" si="59"/>
        <v>16.18232219999021</v>
      </c>
      <c r="AY62" s="197">
        <f t="shared" si="60"/>
        <v>18.171759397760788</v>
      </c>
      <c r="AZ62" s="150">
        <f t="shared" si="61"/>
        <v>8.1637113326742217</v>
      </c>
    </row>
    <row r="63" spans="2:52">
      <c r="L63" s="2"/>
      <c r="P63" s="88" t="s">
        <v>9</v>
      </c>
      <c r="Q63" s="178">
        <f t="shared" si="63"/>
        <v>0.91744504028192753</v>
      </c>
      <c r="R63" s="193">
        <f t="shared" si="78"/>
        <v>0.86751990393336387</v>
      </c>
      <c r="S63" s="193">
        <f t="shared" si="64"/>
        <v>0.74237097413356812</v>
      </c>
      <c r="T63" s="193">
        <f t="shared" si="65"/>
        <v>0.59353018230966736</v>
      </c>
      <c r="U63" s="193">
        <f t="shared" si="66"/>
        <v>0.91744504028192753</v>
      </c>
      <c r="V63" s="193">
        <f t="shared" si="67"/>
        <v>0.86751990393336387</v>
      </c>
      <c r="W63" s="193">
        <f t="shared" si="68"/>
        <v>0.74237097413356812</v>
      </c>
      <c r="X63" s="193">
        <f t="shared" si="69"/>
        <v>0.59353018230966736</v>
      </c>
      <c r="Y63" s="193">
        <f t="shared" si="70"/>
        <v>0.91744504028192753</v>
      </c>
      <c r="Z63" s="193">
        <f t="shared" si="71"/>
        <v>0.86751990393336387</v>
      </c>
      <c r="AA63" s="193">
        <f t="shared" si="72"/>
        <v>0.74237097413356812</v>
      </c>
      <c r="AB63" s="193">
        <f t="shared" si="73"/>
        <v>0.59353018230966736</v>
      </c>
      <c r="AC63" s="193">
        <f t="shared" si="74"/>
        <v>0.91744504028192753</v>
      </c>
      <c r="AD63" s="193">
        <f t="shared" si="75"/>
        <v>0.86751990393336387</v>
      </c>
      <c r="AE63" s="179">
        <f t="shared" si="76"/>
        <v>0.74237097413356812</v>
      </c>
      <c r="AF63" s="178">
        <f t="shared" si="44"/>
        <v>0.79266228135496253</v>
      </c>
      <c r="AG63" s="179">
        <f t="shared" si="45"/>
        <v>0.12357046667294372</v>
      </c>
      <c r="AI63" s="112" t="s">
        <v>9</v>
      </c>
      <c r="AJ63" s="197">
        <f t="shared" si="77"/>
        <v>16.929799876766115</v>
      </c>
      <c r="AK63" s="197">
        <f t="shared" si="46"/>
        <v>12.424000083223385</v>
      </c>
      <c r="AL63" s="197">
        <f t="shared" si="47"/>
        <v>19.819165738151082</v>
      </c>
      <c r="AM63" s="197">
        <f t="shared" si="48"/>
        <v>30.189395414751214</v>
      </c>
      <c r="AN63" s="197">
        <f t="shared" si="49"/>
        <v>16.929799876766115</v>
      </c>
      <c r="AO63" s="197">
        <f t="shared" si="50"/>
        <v>12.424000083223385</v>
      </c>
      <c r="AP63" s="197">
        <f t="shared" si="51"/>
        <v>19.819165738151082</v>
      </c>
      <c r="AQ63" s="197">
        <f t="shared" si="52"/>
        <v>30.189395414751214</v>
      </c>
      <c r="AR63" s="197">
        <f t="shared" si="53"/>
        <v>16.929799876766115</v>
      </c>
      <c r="AS63" s="197">
        <f t="shared" si="54"/>
        <v>12.424000083223385</v>
      </c>
      <c r="AT63" s="197">
        <f t="shared" si="55"/>
        <v>19.819165738151082</v>
      </c>
      <c r="AU63" s="197">
        <f t="shared" si="56"/>
        <v>30.189395414751214</v>
      </c>
      <c r="AV63" s="197">
        <f t="shared" si="57"/>
        <v>16.929799876766115</v>
      </c>
      <c r="AW63" s="197">
        <f t="shared" si="58"/>
        <v>12.424000083223385</v>
      </c>
      <c r="AX63" s="150">
        <f t="shared" si="59"/>
        <v>19.819165738151082</v>
      </c>
      <c r="AY63" s="197">
        <f t="shared" si="60"/>
        <v>19.150669935787729</v>
      </c>
      <c r="AZ63" s="150">
        <f t="shared" si="61"/>
        <v>6.3699592488531129</v>
      </c>
    </row>
    <row r="64" spans="2:52">
      <c r="L64" s="82"/>
      <c r="P64" s="88" t="s">
        <v>10</v>
      </c>
      <c r="Q64" s="178">
        <f t="shared" si="63"/>
        <v>0.56792501512027205</v>
      </c>
      <c r="R64" s="193">
        <f t="shared" si="78"/>
        <v>0.50774614315547251</v>
      </c>
      <c r="S64" s="193">
        <f t="shared" si="64"/>
        <v>0.34525705349548991</v>
      </c>
      <c r="T64" s="193">
        <f t="shared" si="65"/>
        <v>0.40742058418706589</v>
      </c>
      <c r="U64" s="193">
        <f t="shared" si="66"/>
        <v>0.56792501512027205</v>
      </c>
      <c r="V64" s="193">
        <f t="shared" si="67"/>
        <v>0.50774614315547251</v>
      </c>
      <c r="W64" s="193">
        <f t="shared" si="68"/>
        <v>0.34525705349548991</v>
      </c>
      <c r="X64" s="193">
        <f t="shared" si="69"/>
        <v>0.40742058418706589</v>
      </c>
      <c r="Y64" s="193">
        <f t="shared" si="70"/>
        <v>0.56792501512027205</v>
      </c>
      <c r="Z64" s="193">
        <f t="shared" si="71"/>
        <v>0.50774614315547251</v>
      </c>
      <c r="AA64" s="193">
        <f t="shared" si="72"/>
        <v>0.34525705349548991</v>
      </c>
      <c r="AB64" s="193">
        <f t="shared" si="73"/>
        <v>0.40742058418706589</v>
      </c>
      <c r="AC64" s="193">
        <f t="shared" si="74"/>
        <v>0.56792501512027205</v>
      </c>
      <c r="AD64" s="193">
        <f t="shared" si="75"/>
        <v>0.50774614315547251</v>
      </c>
      <c r="AE64" s="179">
        <f t="shared" si="76"/>
        <v>0.34525705349548991</v>
      </c>
      <c r="AF64" s="178">
        <f t="shared" si="44"/>
        <v>0.46039830664307574</v>
      </c>
      <c r="AG64" s="179">
        <f t="shared" si="45"/>
        <v>9.1286516203826662E-2</v>
      </c>
      <c r="AI64" s="112" t="s">
        <v>10</v>
      </c>
      <c r="AJ64" s="197">
        <f t="shared" si="77"/>
        <v>27.348964240667129</v>
      </c>
      <c r="AK64" s="197">
        <f t="shared" si="46"/>
        <v>21.227275684821496</v>
      </c>
      <c r="AL64" s="197">
        <f t="shared" si="47"/>
        <v>42.6151275595534</v>
      </c>
      <c r="AM64" s="197">
        <f t="shared" si="48"/>
        <v>43.979901997560297</v>
      </c>
      <c r="AN64" s="197">
        <f t="shared" si="49"/>
        <v>27.348964240667129</v>
      </c>
      <c r="AO64" s="197">
        <f t="shared" si="50"/>
        <v>21.227275684821496</v>
      </c>
      <c r="AP64" s="197">
        <f t="shared" si="51"/>
        <v>42.6151275595534</v>
      </c>
      <c r="AQ64" s="197">
        <f t="shared" si="52"/>
        <v>43.979901997560297</v>
      </c>
      <c r="AR64" s="197">
        <f t="shared" si="53"/>
        <v>27.348964240667129</v>
      </c>
      <c r="AS64" s="197">
        <f t="shared" si="54"/>
        <v>21.227275684821496</v>
      </c>
      <c r="AT64" s="197">
        <f t="shared" si="55"/>
        <v>42.6151275595534</v>
      </c>
      <c r="AU64" s="197">
        <f t="shared" si="56"/>
        <v>43.979901997560297</v>
      </c>
      <c r="AV64" s="197">
        <f t="shared" si="57"/>
        <v>27.348964240667129</v>
      </c>
      <c r="AW64" s="197">
        <f t="shared" si="58"/>
        <v>21.227275684821496</v>
      </c>
      <c r="AX64" s="150">
        <f t="shared" si="59"/>
        <v>42.6151275595534</v>
      </c>
      <c r="AY64" s="197">
        <f t="shared" si="60"/>
        <v>33.113678395523273</v>
      </c>
      <c r="AZ64" s="150">
        <f t="shared" si="61"/>
        <v>10.047773689898042</v>
      </c>
    </row>
    <row r="65" spans="2:52">
      <c r="L65" s="2"/>
      <c r="P65" s="88" t="s">
        <v>11</v>
      </c>
      <c r="Q65" s="178">
        <f t="shared" si="63"/>
        <v>14.00745626087663</v>
      </c>
      <c r="R65" s="193">
        <f t="shared" si="78"/>
        <v>2.2773013688709152</v>
      </c>
      <c r="S65" s="193">
        <f t="shared" si="64"/>
        <v>1.6793714119157259</v>
      </c>
      <c r="T65" s="193">
        <f t="shared" si="65"/>
        <v>2.0278269959096105</v>
      </c>
      <c r="U65" s="193">
        <f t="shared" si="66"/>
        <v>14.00745626087663</v>
      </c>
      <c r="V65" s="193">
        <f t="shared" si="67"/>
        <v>2.2773013688709152</v>
      </c>
      <c r="W65" s="193">
        <f t="shared" si="68"/>
        <v>1.6793714119157259</v>
      </c>
      <c r="X65" s="193">
        <f t="shared" si="69"/>
        <v>2.0278269959096105</v>
      </c>
      <c r="Y65" s="193">
        <f t="shared" si="70"/>
        <v>14.00745626087663</v>
      </c>
      <c r="Z65" s="193">
        <f t="shared" si="71"/>
        <v>2.2773013688709152</v>
      </c>
      <c r="AA65" s="193">
        <f t="shared" si="72"/>
        <v>1.6793714119157259</v>
      </c>
      <c r="AB65" s="193">
        <f t="shared" si="73"/>
        <v>2.0278269959096105</v>
      </c>
      <c r="AC65" s="193">
        <f t="shared" si="74"/>
        <v>14.00745626087663</v>
      </c>
      <c r="AD65" s="193">
        <f t="shared" si="75"/>
        <v>2.2773013688709152</v>
      </c>
      <c r="AE65" s="179">
        <f t="shared" si="76"/>
        <v>1.6793714119157259</v>
      </c>
      <c r="AF65" s="178">
        <f t="shared" si="44"/>
        <v>5.1959998102921272</v>
      </c>
      <c r="AG65" s="179">
        <f t="shared" si="45"/>
        <v>5.5046793055963779</v>
      </c>
      <c r="AI65" s="112" t="s">
        <v>11</v>
      </c>
      <c r="AJ65" s="197">
        <f t="shared" si="77"/>
        <v>1.10884950419489</v>
      </c>
      <c r="AK65" s="197">
        <f t="shared" si="46"/>
        <v>4.7328243446363958</v>
      </c>
      <c r="AL65" s="197">
        <f t="shared" si="47"/>
        <v>8.7611193516519084</v>
      </c>
      <c r="AM65" s="197">
        <f t="shared" si="48"/>
        <v>8.8362160088012871</v>
      </c>
      <c r="AN65" s="197">
        <f t="shared" si="49"/>
        <v>1.10884950419489</v>
      </c>
      <c r="AO65" s="197">
        <f t="shared" si="50"/>
        <v>4.7328243446363958</v>
      </c>
      <c r="AP65" s="197">
        <f t="shared" si="51"/>
        <v>8.7611193516519084</v>
      </c>
      <c r="AQ65" s="197">
        <f t="shared" si="52"/>
        <v>8.8362160088012871</v>
      </c>
      <c r="AR65" s="197">
        <f t="shared" si="53"/>
        <v>1.10884950419489</v>
      </c>
      <c r="AS65" s="197">
        <f t="shared" si="54"/>
        <v>4.7328243446363958</v>
      </c>
      <c r="AT65" s="197">
        <f t="shared" si="55"/>
        <v>8.7611193516519084</v>
      </c>
      <c r="AU65" s="197">
        <f t="shared" si="56"/>
        <v>8.8362160088012871</v>
      </c>
      <c r="AV65" s="197">
        <f t="shared" si="57"/>
        <v>1.10884950419489</v>
      </c>
      <c r="AW65" s="197">
        <f t="shared" si="58"/>
        <v>4.7328243446363958</v>
      </c>
      <c r="AX65" s="150">
        <f t="shared" si="59"/>
        <v>8.7611193516519084</v>
      </c>
      <c r="AY65" s="197">
        <f t="shared" si="60"/>
        <v>5.6613213885557769</v>
      </c>
      <c r="AZ65" s="150">
        <f t="shared" si="61"/>
        <v>3.3276255506088153</v>
      </c>
    </row>
    <row r="66" spans="2:52" ht="16" thickBot="1">
      <c r="L66" s="2"/>
      <c r="P66" s="89" t="s">
        <v>12</v>
      </c>
      <c r="Q66" s="181">
        <f t="shared" si="63"/>
        <v>0.38824799506002849</v>
      </c>
      <c r="R66" s="180">
        <f>IF(R$50&lt;=$C$8,$K110,"-")</f>
        <v>0.92931518861958362</v>
      </c>
      <c r="S66" s="180">
        <f t="shared" si="64"/>
        <v>-5.2667149903300636</v>
      </c>
      <c r="T66" s="180">
        <f t="shared" si="65"/>
        <v>-4.0394802023594636</v>
      </c>
      <c r="U66" s="180">
        <f t="shared" si="66"/>
        <v>0.38824799506002849</v>
      </c>
      <c r="V66" s="180">
        <f t="shared" si="67"/>
        <v>0.92931518861958362</v>
      </c>
      <c r="W66" s="180">
        <f t="shared" si="68"/>
        <v>-5.2667149903300636</v>
      </c>
      <c r="X66" s="180">
        <f t="shared" si="69"/>
        <v>-4.0394802023594636</v>
      </c>
      <c r="Y66" s="180">
        <f t="shared" si="70"/>
        <v>0.38824799506002849</v>
      </c>
      <c r="Z66" s="180">
        <f t="shared" si="71"/>
        <v>0.92931518861958362</v>
      </c>
      <c r="AA66" s="180">
        <f t="shared" si="72"/>
        <v>-5.2667149903300636</v>
      </c>
      <c r="AB66" s="180">
        <f t="shared" si="73"/>
        <v>-4.0394802023594636</v>
      </c>
      <c r="AC66" s="180">
        <f t="shared" si="74"/>
        <v>0.38824799506002849</v>
      </c>
      <c r="AD66" s="180">
        <f t="shared" si="75"/>
        <v>0.92931518861958362</v>
      </c>
      <c r="AE66" s="182">
        <f t="shared" si="76"/>
        <v>-5.2667149903300636</v>
      </c>
      <c r="AF66" s="181">
        <f t="shared" si="44"/>
        <v>-1.8610031889120131</v>
      </c>
      <c r="AG66" s="182">
        <f t="shared" si="45"/>
        <v>2.8285888447622769</v>
      </c>
      <c r="AI66" s="113" t="s">
        <v>12</v>
      </c>
      <c r="AJ66" s="114">
        <f t="shared" si="77"/>
        <v>40.005772412303564</v>
      </c>
      <c r="AK66" s="114">
        <f t="shared" si="46"/>
        <v>11.597859897970602</v>
      </c>
      <c r="AL66" s="114">
        <f t="shared" si="47"/>
        <v>-2.7936148818684767</v>
      </c>
      <c r="AM66" s="114">
        <f t="shared" si="48"/>
        <v>-4.4357977924659266</v>
      </c>
      <c r="AN66" s="114">
        <f t="shared" si="49"/>
        <v>40.005772412303564</v>
      </c>
      <c r="AO66" s="114">
        <f t="shared" si="50"/>
        <v>11.597859897970602</v>
      </c>
      <c r="AP66" s="114">
        <f t="shared" si="51"/>
        <v>-2.7936148818684767</v>
      </c>
      <c r="AQ66" s="114">
        <f t="shared" si="52"/>
        <v>-4.4357977924659266</v>
      </c>
      <c r="AR66" s="114">
        <f t="shared" si="53"/>
        <v>40.005772412303564</v>
      </c>
      <c r="AS66" s="114">
        <f t="shared" si="54"/>
        <v>11.597859897970602</v>
      </c>
      <c r="AT66" s="114">
        <f t="shared" si="55"/>
        <v>-2.7936148818684767</v>
      </c>
      <c r="AU66" s="114">
        <f t="shared" si="56"/>
        <v>-4.4357977924659266</v>
      </c>
      <c r="AV66" s="114">
        <f t="shared" si="57"/>
        <v>40.005772412303564</v>
      </c>
      <c r="AW66" s="114">
        <f t="shared" si="58"/>
        <v>11.597859897970602</v>
      </c>
      <c r="AX66" s="151">
        <f t="shared" si="59"/>
        <v>-2.7936148818684767</v>
      </c>
      <c r="AY66" s="114">
        <f t="shared" si="60"/>
        <v>12.128845089081667</v>
      </c>
      <c r="AZ66" s="151">
        <f t="shared" si="61"/>
        <v>18.561676180367577</v>
      </c>
    </row>
    <row r="67" spans="2:52">
      <c r="L67" s="2"/>
    </row>
    <row r="68" spans="2:52" ht="16" thickBot="1">
      <c r="L68" s="2"/>
    </row>
    <row r="69" spans="2:52" ht="16" thickBot="1">
      <c r="B69" s="35" t="s">
        <v>169</v>
      </c>
      <c r="C69" s="124"/>
      <c r="D69" s="125"/>
      <c r="E69" s="125"/>
      <c r="F69" s="125"/>
      <c r="G69" s="125"/>
      <c r="H69" s="125"/>
      <c r="I69" s="125"/>
      <c r="J69" s="125"/>
      <c r="K69" s="80"/>
      <c r="L69" s="2"/>
    </row>
    <row r="70" spans="2:52" ht="65" thickBot="1">
      <c r="B70" s="133" t="s">
        <v>175</v>
      </c>
      <c r="C70" s="134" t="s">
        <v>173</v>
      </c>
      <c r="D70" s="135" t="s">
        <v>167</v>
      </c>
      <c r="E70" s="135" t="s">
        <v>165</v>
      </c>
      <c r="F70" s="134" t="s">
        <v>0</v>
      </c>
      <c r="G70" s="135" t="s">
        <v>17</v>
      </c>
      <c r="H70" s="136" t="s">
        <v>170</v>
      </c>
      <c r="I70" s="136" t="s">
        <v>171</v>
      </c>
      <c r="J70" s="136" t="s">
        <v>172</v>
      </c>
      <c r="K70" s="137" t="s">
        <v>25</v>
      </c>
      <c r="L70" s="2"/>
    </row>
    <row r="71" spans="2:52">
      <c r="B71" s="208" t="s">
        <v>149</v>
      </c>
      <c r="C71" s="125" t="s">
        <v>160</v>
      </c>
      <c r="D71" s="209">
        <v>2.4961000000000002</v>
      </c>
      <c r="E71" s="209">
        <v>5.8906000000000001</v>
      </c>
      <c r="F71" s="125">
        <f t="shared" ref="F71:F94" si="79">E71-D71</f>
        <v>3.3944999999999999</v>
      </c>
      <c r="G71" s="209">
        <v>328037</v>
      </c>
      <c r="H71" s="100" t="s">
        <v>188</v>
      </c>
      <c r="I71" s="125"/>
      <c r="J71" s="210"/>
      <c r="K71" s="80"/>
      <c r="L71" s="2"/>
    </row>
    <row r="72" spans="2:52">
      <c r="B72" s="126" t="s">
        <v>149</v>
      </c>
      <c r="C72" s="115" t="s">
        <v>161</v>
      </c>
      <c r="D72" s="129">
        <v>2.6276999999999999</v>
      </c>
      <c r="E72" s="129">
        <v>6.0675999999999997</v>
      </c>
      <c r="F72" s="115">
        <f t="shared" si="79"/>
        <v>3.4398999999999997</v>
      </c>
      <c r="G72" s="129">
        <v>339445</v>
      </c>
      <c r="H72" s="211" t="s">
        <v>188</v>
      </c>
      <c r="I72" s="115"/>
      <c r="J72" s="115"/>
      <c r="K72" s="117"/>
      <c r="L72" s="2"/>
    </row>
    <row r="73" spans="2:52">
      <c r="B73" s="126" t="s">
        <v>149</v>
      </c>
      <c r="C73" s="115" t="s">
        <v>162</v>
      </c>
      <c r="D73" s="129">
        <v>2.6225000000000001</v>
      </c>
      <c r="E73" s="129">
        <v>6.0049999999999999</v>
      </c>
      <c r="F73" s="115">
        <f t="shared" si="79"/>
        <v>3.3824999999999998</v>
      </c>
      <c r="G73" s="129">
        <v>323226</v>
      </c>
      <c r="H73" s="211" t="s">
        <v>188</v>
      </c>
      <c r="I73" s="115"/>
      <c r="J73" s="115"/>
      <c r="K73" s="117"/>
      <c r="L73" s="2"/>
    </row>
    <row r="74" spans="2:52" ht="16" thickBot="1">
      <c r="B74" s="128" t="s">
        <v>149</v>
      </c>
      <c r="C74" s="120" t="s">
        <v>163</v>
      </c>
      <c r="D74" s="130">
        <v>2.6303000000000001</v>
      </c>
      <c r="E74" s="130">
        <v>6.0107999999999997</v>
      </c>
      <c r="F74" s="120">
        <f t="shared" si="79"/>
        <v>3.3804999999999996</v>
      </c>
      <c r="G74" s="130">
        <v>329715</v>
      </c>
      <c r="H74" s="212" t="s">
        <v>188</v>
      </c>
      <c r="I74" s="120"/>
      <c r="J74" s="120"/>
      <c r="K74" s="123"/>
      <c r="L74" s="2"/>
    </row>
    <row r="75" spans="2:52">
      <c r="B75" s="208" t="s">
        <v>174</v>
      </c>
      <c r="C75" s="218">
        <v>1</v>
      </c>
      <c r="D75" s="209"/>
      <c r="E75" s="209"/>
      <c r="F75" s="125">
        <f t="shared" si="79"/>
        <v>0</v>
      </c>
      <c r="G75" s="209"/>
      <c r="H75" s="100" t="s">
        <v>176</v>
      </c>
      <c r="I75" s="125"/>
      <c r="J75" s="125"/>
      <c r="K75" s="80"/>
      <c r="L75" s="2"/>
    </row>
    <row r="76" spans="2:52">
      <c r="B76" s="126" t="s">
        <v>174</v>
      </c>
      <c r="C76" s="219">
        <v>2</v>
      </c>
      <c r="D76" s="129"/>
      <c r="E76" s="129"/>
      <c r="F76" s="115">
        <f t="shared" si="79"/>
        <v>0</v>
      </c>
      <c r="G76" s="129"/>
      <c r="H76" s="211" t="s">
        <v>176</v>
      </c>
      <c r="I76" s="115"/>
      <c r="J76" s="115"/>
      <c r="K76" s="117"/>
      <c r="L76" s="2"/>
    </row>
    <row r="77" spans="2:52">
      <c r="B77" s="126" t="s">
        <v>174</v>
      </c>
      <c r="C77" s="219">
        <v>3</v>
      </c>
      <c r="D77" s="129"/>
      <c r="E77" s="129"/>
      <c r="F77" s="115">
        <f t="shared" si="79"/>
        <v>0</v>
      </c>
      <c r="G77" s="129"/>
      <c r="H77" s="211" t="s">
        <v>176</v>
      </c>
      <c r="I77" s="115"/>
      <c r="J77" s="213"/>
      <c r="K77" s="127"/>
      <c r="L77" s="2"/>
    </row>
    <row r="78" spans="2:52" ht="16" thickBot="1">
      <c r="B78" s="128" t="s">
        <v>174</v>
      </c>
      <c r="C78" s="220">
        <v>4</v>
      </c>
      <c r="D78" s="130"/>
      <c r="E78" s="130"/>
      <c r="F78" s="120">
        <f t="shared" si="79"/>
        <v>0</v>
      </c>
      <c r="G78" s="130"/>
      <c r="H78" s="212" t="s">
        <v>176</v>
      </c>
      <c r="I78" s="120"/>
      <c r="J78" s="214"/>
      <c r="K78" s="215"/>
      <c r="L78" s="2"/>
    </row>
    <row r="79" spans="2:52">
      <c r="B79" s="208" t="s">
        <v>29</v>
      </c>
      <c r="C79" s="125" t="s">
        <v>1</v>
      </c>
      <c r="D79" s="209">
        <v>5.0073999999999996</v>
      </c>
      <c r="E79" s="209">
        <v>5.1418999999999997</v>
      </c>
      <c r="F79" s="125">
        <f t="shared" si="79"/>
        <v>0.13450000000000006</v>
      </c>
      <c r="G79" s="216">
        <v>41161</v>
      </c>
      <c r="H79" s="217">
        <f t="shared" ref="H79:H142" si="80">(G79-$C$45)/F79</f>
        <v>303912.63940520433</v>
      </c>
      <c r="I79" s="125">
        <f t="shared" ref="I79:I142" si="81">H79/$G$58</f>
        <v>2.2635379960262773E-2</v>
      </c>
      <c r="J79" s="210">
        <f>(I79/$N$13)*100</f>
        <v>32.695398083544056</v>
      </c>
      <c r="K79" s="142">
        <f t="shared" ref="K79:K94" si="82">J79*(C$13/100)</f>
        <v>8.173849520886014</v>
      </c>
      <c r="L79" s="2"/>
    </row>
    <row r="80" spans="2:52">
      <c r="B80" s="126" t="str">
        <f>B79</f>
        <v>M1</v>
      </c>
      <c r="C80" s="115" t="s">
        <v>30</v>
      </c>
      <c r="D80" s="129">
        <v>4.8993000000000002</v>
      </c>
      <c r="E80" s="129">
        <v>4.9924999999999997</v>
      </c>
      <c r="F80" s="115">
        <f t="shared" si="79"/>
        <v>9.3199999999999505E-2</v>
      </c>
      <c r="G80" s="131">
        <v>54108</v>
      </c>
      <c r="H80" s="118">
        <f t="shared" si="80"/>
        <v>577502.68240343651</v>
      </c>
      <c r="I80" s="115">
        <f t="shared" si="81"/>
        <v>4.3012336274846269E-2</v>
      </c>
      <c r="J80" s="116">
        <f t="shared" ref="J80:J94" si="83">(I80/$N$13)*100</f>
        <v>62.128643719618637</v>
      </c>
      <c r="K80" s="143">
        <f t="shared" si="82"/>
        <v>15.532160929904659</v>
      </c>
      <c r="L80" s="2"/>
    </row>
    <row r="81" spans="2:41">
      <c r="B81" s="126" t="str">
        <f t="shared" ref="B81:B94" si="84">B80</f>
        <v>M1</v>
      </c>
      <c r="C81" s="115" t="s">
        <v>2</v>
      </c>
      <c r="D81" s="129">
        <v>4.8460999999999999</v>
      </c>
      <c r="E81" s="129">
        <v>4.9600999999999997</v>
      </c>
      <c r="F81" s="115">
        <f t="shared" si="79"/>
        <v>0.11399999999999988</v>
      </c>
      <c r="G81" s="131">
        <v>14188</v>
      </c>
      <c r="H81" s="118">
        <f t="shared" si="80"/>
        <v>121958.33333333346</v>
      </c>
      <c r="I81" s="115">
        <f t="shared" si="81"/>
        <v>9.0834432543614382E-3</v>
      </c>
      <c r="J81" s="116">
        <f t="shared" si="83"/>
        <v>13.120468650935004</v>
      </c>
      <c r="K81" s="143">
        <f t="shared" si="82"/>
        <v>3.2801171627337511</v>
      </c>
      <c r="L81" s="2"/>
      <c r="N81" s="24"/>
      <c r="O81" s="2"/>
      <c r="P81" s="90"/>
      <c r="Q81" s="90"/>
      <c r="R81" s="2"/>
      <c r="S81" s="90"/>
      <c r="T81" s="24"/>
      <c r="U81" s="24"/>
      <c r="V81" s="91"/>
      <c r="AG81" s="24"/>
      <c r="AH81" s="2"/>
      <c r="AI81" s="90"/>
      <c r="AJ81" s="90"/>
      <c r="AK81" s="2"/>
      <c r="AL81" s="90"/>
      <c r="AM81" s="24"/>
      <c r="AN81" s="24"/>
      <c r="AO81" s="91"/>
    </row>
    <row r="82" spans="2:41">
      <c r="B82" s="126" t="str">
        <f t="shared" si="84"/>
        <v>M1</v>
      </c>
      <c r="C82" s="115" t="s">
        <v>31</v>
      </c>
      <c r="D82" s="129">
        <v>5.0042999999999997</v>
      </c>
      <c r="E82" s="129">
        <v>5.0458999999999996</v>
      </c>
      <c r="F82" s="115">
        <f t="shared" si="79"/>
        <v>4.1599999999999859E-2</v>
      </c>
      <c r="G82" s="131">
        <v>8582</v>
      </c>
      <c r="H82" s="118">
        <f t="shared" si="80"/>
        <v>199453.12500000067</v>
      </c>
      <c r="I82" s="115">
        <f t="shared" si="81"/>
        <v>1.4855246815244794E-2</v>
      </c>
      <c r="J82" s="116">
        <f t="shared" si="83"/>
        <v>21.457479799605281</v>
      </c>
      <c r="K82" s="143">
        <f t="shared" si="82"/>
        <v>5.3643699499013202</v>
      </c>
      <c r="L82" s="2"/>
    </row>
    <row r="83" spans="2:41">
      <c r="B83" s="126" t="str">
        <f t="shared" si="84"/>
        <v>M1</v>
      </c>
      <c r="C83" s="115" t="s">
        <v>3</v>
      </c>
      <c r="D83" s="129">
        <v>4.9909999999999997</v>
      </c>
      <c r="E83" s="129">
        <v>5.2690000000000001</v>
      </c>
      <c r="F83" s="115">
        <f t="shared" si="79"/>
        <v>0.27800000000000047</v>
      </c>
      <c r="G83" s="131">
        <v>43446</v>
      </c>
      <c r="H83" s="118">
        <f t="shared" si="80"/>
        <v>155256.29496402852</v>
      </c>
      <c r="I83" s="115">
        <f t="shared" si="81"/>
        <v>1.1563471774689332E-2</v>
      </c>
      <c r="J83" s="116">
        <f t="shared" si="83"/>
        <v>16.70271555260009</v>
      </c>
      <c r="K83" s="143">
        <f t="shared" si="82"/>
        <v>4.1756788881500224</v>
      </c>
      <c r="L83" s="2"/>
    </row>
    <row r="84" spans="2:41">
      <c r="B84" s="126" t="str">
        <f t="shared" si="84"/>
        <v>M1</v>
      </c>
      <c r="C84" s="115" t="s">
        <v>4</v>
      </c>
      <c r="D84" s="129">
        <v>4.8636999999999997</v>
      </c>
      <c r="E84" s="129">
        <v>4.9187000000000003</v>
      </c>
      <c r="F84" s="115">
        <f t="shared" si="79"/>
        <v>5.5000000000000604E-2</v>
      </c>
      <c r="G84" s="131">
        <v>4832</v>
      </c>
      <c r="H84" s="118">
        <f t="shared" si="80"/>
        <v>82677.272727271818</v>
      </c>
      <c r="I84" s="115">
        <f t="shared" si="81"/>
        <v>6.1577941803364865E-3</v>
      </c>
      <c r="J84" s="116">
        <f t="shared" si="83"/>
        <v>8.8945505839123129</v>
      </c>
      <c r="K84" s="143">
        <f t="shared" si="82"/>
        <v>2.2236376459780782</v>
      </c>
      <c r="L84" s="2"/>
    </row>
    <row r="85" spans="2:41">
      <c r="B85" s="126" t="str">
        <f t="shared" si="84"/>
        <v>M1</v>
      </c>
      <c r="C85" s="115" t="s">
        <v>5</v>
      </c>
      <c r="D85" s="129">
        <v>4.8788</v>
      </c>
      <c r="E85" s="129">
        <v>5.4192999999999998</v>
      </c>
      <c r="F85" s="115">
        <f t="shared" si="79"/>
        <v>0.54049999999999976</v>
      </c>
      <c r="G85" s="131">
        <v>10063</v>
      </c>
      <c r="H85" s="118">
        <f t="shared" si="80"/>
        <v>18091.119333950053</v>
      </c>
      <c r="I85" s="115">
        <f t="shared" si="81"/>
        <v>1.347424578431018E-3</v>
      </c>
      <c r="J85" s="116">
        <f t="shared" si="83"/>
        <v>1.9462709729941834</v>
      </c>
      <c r="K85" s="143">
        <f t="shared" si="82"/>
        <v>0.48656774324854585</v>
      </c>
      <c r="L85" s="2"/>
    </row>
    <row r="86" spans="2:41">
      <c r="B86" s="126" t="str">
        <f t="shared" si="84"/>
        <v>M1</v>
      </c>
      <c r="C86" s="115" t="s">
        <v>6</v>
      </c>
      <c r="D86" s="129">
        <v>5.0149999999999997</v>
      </c>
      <c r="E86" s="129">
        <v>5.0960000000000001</v>
      </c>
      <c r="F86" s="115">
        <f t="shared" si="79"/>
        <v>8.1000000000000405E-2</v>
      </c>
      <c r="G86" s="131">
        <v>3622</v>
      </c>
      <c r="H86" s="118">
        <f t="shared" si="80"/>
        <v>41200.617283950414</v>
      </c>
      <c r="I86" s="115">
        <f t="shared" si="81"/>
        <v>3.0686174442918451E-3</v>
      </c>
      <c r="J86" s="116">
        <f t="shared" si="83"/>
        <v>4.432426983039905</v>
      </c>
      <c r="K86" s="143">
        <f t="shared" si="82"/>
        <v>1.1081067457599763</v>
      </c>
      <c r="L86" s="2"/>
    </row>
    <row r="87" spans="2:41">
      <c r="B87" s="126" t="str">
        <f t="shared" si="84"/>
        <v>M1</v>
      </c>
      <c r="C87" s="115" t="s">
        <v>7</v>
      </c>
      <c r="D87" s="129">
        <v>4.8912000000000004</v>
      </c>
      <c r="E87" s="129">
        <v>5.0026000000000002</v>
      </c>
      <c r="F87" s="115">
        <f t="shared" si="79"/>
        <v>0.11139999999999972</v>
      </c>
      <c r="G87" s="131">
        <v>42512</v>
      </c>
      <c r="H87" s="118">
        <f t="shared" si="80"/>
        <v>379059.69479353772</v>
      </c>
      <c r="I87" s="115">
        <f t="shared" si="81"/>
        <v>2.8232324381326921E-2</v>
      </c>
      <c r="J87" s="116">
        <f t="shared" si="83"/>
        <v>40.779836083675555</v>
      </c>
      <c r="K87" s="143">
        <f t="shared" si="82"/>
        <v>10.194959020918889</v>
      </c>
      <c r="L87" s="2"/>
    </row>
    <row r="88" spans="2:41">
      <c r="B88" s="126" t="str">
        <f t="shared" si="84"/>
        <v>M1</v>
      </c>
      <c r="C88" s="115" t="s">
        <v>200</v>
      </c>
      <c r="D88" s="129">
        <v>4.9977999999999998</v>
      </c>
      <c r="E88" s="129">
        <v>5.2152000000000003</v>
      </c>
      <c r="F88" s="115">
        <f t="shared" si="79"/>
        <v>0.21740000000000048</v>
      </c>
      <c r="G88" s="131">
        <v>11960</v>
      </c>
      <c r="H88" s="118">
        <f t="shared" si="80"/>
        <v>53704.001839926284</v>
      </c>
      <c r="I88" s="115">
        <f t="shared" si="81"/>
        <v>3.9998681509676162E-3</v>
      </c>
      <c r="J88" s="116">
        <f t="shared" si="83"/>
        <v>5.7775606907045409</v>
      </c>
      <c r="K88" s="143">
        <f t="shared" si="82"/>
        <v>1.4443901726761352</v>
      </c>
      <c r="L88" s="2"/>
    </row>
    <row r="89" spans="2:41">
      <c r="B89" s="126" t="str">
        <f t="shared" si="84"/>
        <v>M1</v>
      </c>
      <c r="C89" s="115" t="s">
        <v>36</v>
      </c>
      <c r="D89" s="129">
        <v>4.8433999999999999</v>
      </c>
      <c r="E89" s="129">
        <v>5.4305000000000003</v>
      </c>
      <c r="F89" s="115">
        <f t="shared" si="79"/>
        <v>0.5871000000000004</v>
      </c>
      <c r="G89" s="131">
        <v>40373</v>
      </c>
      <c r="H89" s="118">
        <f t="shared" si="80"/>
        <v>68281.80889115989</v>
      </c>
      <c r="I89" s="115">
        <f t="shared" si="81"/>
        <v>5.0856216169566319E-3</v>
      </c>
      <c r="J89" s="116">
        <f t="shared" si="83"/>
        <v>7.3458640217472979</v>
      </c>
      <c r="K89" s="143">
        <f t="shared" si="82"/>
        <v>1.8364660054368245</v>
      </c>
      <c r="L89" s="2"/>
    </row>
    <row r="90" spans="2:41">
      <c r="B90" s="126" t="str">
        <f t="shared" si="84"/>
        <v>M1</v>
      </c>
      <c r="C90" s="115" t="s">
        <v>8</v>
      </c>
      <c r="D90" s="129">
        <v>4.8430999999999997</v>
      </c>
      <c r="E90" s="129">
        <v>4.9356</v>
      </c>
      <c r="F90" s="115">
        <f t="shared" si="79"/>
        <v>9.2500000000000249E-2</v>
      </c>
      <c r="G90" s="131">
        <v>2014</v>
      </c>
      <c r="H90" s="118">
        <f t="shared" si="80"/>
        <v>18694.594594594546</v>
      </c>
      <c r="I90" s="115">
        <f t="shared" si="81"/>
        <v>1.3923713494769371E-3</v>
      </c>
      <c r="J90" s="116">
        <f t="shared" si="83"/>
        <v>2.0111937873889976</v>
      </c>
      <c r="K90" s="143">
        <f t="shared" si="82"/>
        <v>0.50279844684724939</v>
      </c>
      <c r="L90" s="2"/>
    </row>
    <row r="91" spans="2:41">
      <c r="B91" s="126" t="str">
        <f t="shared" si="84"/>
        <v>M1</v>
      </c>
      <c r="C91" s="115" t="s">
        <v>9</v>
      </c>
      <c r="D91" s="129">
        <v>4.8440000000000003</v>
      </c>
      <c r="E91" s="129">
        <v>4.9000000000000004</v>
      </c>
      <c r="F91" s="115">
        <f t="shared" si="79"/>
        <v>5.600000000000005E-2</v>
      </c>
      <c r="G91" s="131">
        <v>2195</v>
      </c>
      <c r="H91" s="118">
        <f t="shared" si="80"/>
        <v>34111.607142857116</v>
      </c>
      <c r="I91" s="115">
        <f t="shared" si="81"/>
        <v>2.5406287485934755E-3</v>
      </c>
      <c r="J91" s="116">
        <f t="shared" si="83"/>
        <v>3.6697801611277101</v>
      </c>
      <c r="K91" s="143">
        <f t="shared" si="82"/>
        <v>0.91744504028192753</v>
      </c>
      <c r="L91" s="2"/>
    </row>
    <row r="92" spans="2:41">
      <c r="B92" s="126" t="str">
        <f t="shared" si="84"/>
        <v>M1</v>
      </c>
      <c r="C92" s="115" t="s">
        <v>10</v>
      </c>
      <c r="D92" s="129">
        <v>4.8570000000000002</v>
      </c>
      <c r="E92" s="129">
        <v>4.8625999999999996</v>
      </c>
      <c r="F92" s="115">
        <f t="shared" si="79"/>
        <v>5.5999999999993832E-3</v>
      </c>
      <c r="G92" s="131">
        <v>403</v>
      </c>
      <c r="H92" s="118">
        <f t="shared" si="80"/>
        <v>21116.071428573756</v>
      </c>
      <c r="I92" s="115">
        <f t="shared" si="81"/>
        <v>1.5727226777710343E-3</v>
      </c>
      <c r="J92" s="116">
        <f t="shared" si="83"/>
        <v>2.2717000604810882</v>
      </c>
      <c r="K92" s="143">
        <f t="shared" si="82"/>
        <v>0.56792501512027205</v>
      </c>
      <c r="L92" s="2"/>
    </row>
    <row r="93" spans="2:41">
      <c r="B93" s="126" t="str">
        <f t="shared" si="84"/>
        <v>M1</v>
      </c>
      <c r="C93" s="115" t="s">
        <v>11</v>
      </c>
      <c r="D93" s="129">
        <v>4.8613</v>
      </c>
      <c r="E93" s="129">
        <v>4.8653000000000004</v>
      </c>
      <c r="F93" s="115">
        <f t="shared" si="79"/>
        <v>4.0000000000004476E-3</v>
      </c>
      <c r="G93" s="131">
        <v>2368</v>
      </c>
      <c r="H93" s="118">
        <f t="shared" si="80"/>
        <v>520812.49999994173</v>
      </c>
      <c r="I93" s="115">
        <f t="shared" si="81"/>
        <v>3.8790057723907749E-2</v>
      </c>
      <c r="J93" s="116">
        <f t="shared" si="83"/>
        <v>56.02982504350652</v>
      </c>
      <c r="K93" s="143">
        <f t="shared" si="82"/>
        <v>14.00745626087663</v>
      </c>
      <c r="L93" s="2"/>
    </row>
    <row r="94" spans="2:41" ht="16" thickBot="1">
      <c r="B94" s="128" t="str">
        <f t="shared" si="84"/>
        <v>M1</v>
      </c>
      <c r="C94" s="120" t="s">
        <v>12</v>
      </c>
      <c r="D94" s="130">
        <v>5.0324999999999998</v>
      </c>
      <c r="E94" s="130">
        <v>5.0293999999999999</v>
      </c>
      <c r="F94" s="120">
        <f t="shared" si="79"/>
        <v>-3.0999999999998806E-3</v>
      </c>
      <c r="G94" s="132">
        <v>240</v>
      </c>
      <c r="H94" s="121">
        <f t="shared" si="80"/>
        <v>14435.483870968297</v>
      </c>
      <c r="I94" s="120">
        <f t="shared" si="81"/>
        <v>1.0751532511747743E-3</v>
      </c>
      <c r="J94" s="122">
        <f t="shared" si="83"/>
        <v>1.552991980240114</v>
      </c>
      <c r="K94" s="144">
        <f t="shared" si="82"/>
        <v>0.38824799506002849</v>
      </c>
      <c r="L94" s="2"/>
    </row>
    <row r="95" spans="2:41">
      <c r="B95" s="208" t="s">
        <v>32</v>
      </c>
      <c r="C95" s="125" t="s">
        <v>1</v>
      </c>
      <c r="D95" s="209">
        <v>4.8509000000000002</v>
      </c>
      <c r="E95" s="209">
        <v>5.0804999999999998</v>
      </c>
      <c r="F95" s="125">
        <f t="shared" ref="F95:F158" si="85">E95-D95</f>
        <v>0.22959999999999958</v>
      </c>
      <c r="G95" s="216">
        <v>56230</v>
      </c>
      <c r="H95" s="217">
        <f t="shared" si="80"/>
        <v>243663.98083623737</v>
      </c>
      <c r="I95" s="125">
        <f t="shared" si="81"/>
        <v>1.8148066495861478E-2</v>
      </c>
      <c r="J95" s="210">
        <f>(I95/$N$14)*100</f>
        <v>25.424913775225445</v>
      </c>
      <c r="K95" s="142">
        <f t="shared" ref="K95:K110" si="86">J95*(C$14/100)</f>
        <v>6.3562284438063612</v>
      </c>
      <c r="L95" s="2"/>
    </row>
    <row r="96" spans="2:41">
      <c r="B96" s="126" t="str">
        <f>B95</f>
        <v>M2</v>
      </c>
      <c r="C96" s="115" t="s">
        <v>30</v>
      </c>
      <c r="D96" s="129">
        <v>5.0418000000000003</v>
      </c>
      <c r="E96" s="129">
        <v>5.0841000000000003</v>
      </c>
      <c r="F96" s="115">
        <f t="shared" si="85"/>
        <v>4.2300000000000004E-2</v>
      </c>
      <c r="G96" s="131">
        <v>17762</v>
      </c>
      <c r="H96" s="118">
        <f t="shared" si="80"/>
        <v>413173.75886524818</v>
      </c>
      <c r="I96" s="115">
        <f t="shared" si="81"/>
        <v>3.0773136121711193E-2</v>
      </c>
      <c r="J96" s="116">
        <f t="shared" ref="J96:J110" si="87">(I96/$N$14)*100</f>
        <v>43.112269434664221</v>
      </c>
      <c r="K96" s="143">
        <f t="shared" si="86"/>
        <v>10.778067358666055</v>
      </c>
      <c r="L96" s="2"/>
    </row>
    <row r="97" spans="2:13">
      <c r="B97" s="126" t="str">
        <f t="shared" ref="B97:B110" si="88">B96</f>
        <v>M2</v>
      </c>
      <c r="C97" s="115" t="s">
        <v>2</v>
      </c>
      <c r="D97" s="129">
        <v>5.0366</v>
      </c>
      <c r="E97" s="129">
        <v>5.1753999999999998</v>
      </c>
      <c r="F97" s="115">
        <f t="shared" si="85"/>
        <v>0.13879999999999981</v>
      </c>
      <c r="G97" s="131">
        <v>10459</v>
      </c>
      <c r="H97" s="118">
        <f t="shared" si="80"/>
        <v>73301.512968299809</v>
      </c>
      <c r="I97" s="115">
        <f t="shared" si="81"/>
        <v>5.459488624582628E-3</v>
      </c>
      <c r="J97" s="116">
        <f t="shared" si="87"/>
        <v>7.6485849094993839</v>
      </c>
      <c r="K97" s="143">
        <f t="shared" si="86"/>
        <v>1.912146227374846</v>
      </c>
      <c r="L97" s="2"/>
    </row>
    <row r="98" spans="2:13">
      <c r="B98" s="126" t="str">
        <f t="shared" si="88"/>
        <v>M2</v>
      </c>
      <c r="C98" s="115" t="s">
        <v>31</v>
      </c>
      <c r="D98" s="129">
        <v>5.0204000000000004</v>
      </c>
      <c r="E98" s="129">
        <v>5.0755999999999997</v>
      </c>
      <c r="F98" s="115">
        <f t="shared" si="85"/>
        <v>5.519999999999925E-2</v>
      </c>
      <c r="G98" s="131">
        <v>7010</v>
      </c>
      <c r="H98" s="118">
        <f t="shared" si="80"/>
        <v>121834.23913043644</v>
      </c>
      <c r="I98" s="115">
        <f t="shared" si="81"/>
        <v>9.0742007317768658E-3</v>
      </c>
      <c r="J98" s="116">
        <f t="shared" si="87"/>
        <v>12.712691527614039</v>
      </c>
      <c r="K98" s="143">
        <f t="shared" si="86"/>
        <v>3.1781728819035098</v>
      </c>
      <c r="L98" s="2"/>
    </row>
    <row r="99" spans="2:13">
      <c r="B99" s="126" t="str">
        <f t="shared" si="88"/>
        <v>M2</v>
      </c>
      <c r="C99" s="115" t="s">
        <v>3</v>
      </c>
      <c r="D99" s="129">
        <v>5.0094000000000003</v>
      </c>
      <c r="E99" s="129">
        <v>5.3257000000000003</v>
      </c>
      <c r="F99" s="115">
        <f t="shared" si="85"/>
        <v>0.31630000000000003</v>
      </c>
      <c r="G99" s="131">
        <v>32603</v>
      </c>
      <c r="H99" s="118">
        <f t="shared" si="80"/>
        <v>102175.94056275686</v>
      </c>
      <c r="I99" s="115">
        <f t="shared" si="81"/>
        <v>7.6100528163674051E-3</v>
      </c>
      <c r="J99" s="116">
        <f t="shared" si="87"/>
        <v>10.661462846478743</v>
      </c>
      <c r="K99" s="143">
        <f t="shared" si="86"/>
        <v>2.6653657116196858</v>
      </c>
      <c r="L99" s="2"/>
    </row>
    <row r="100" spans="2:13">
      <c r="B100" s="126" t="str">
        <f t="shared" si="88"/>
        <v>M2</v>
      </c>
      <c r="C100" s="115" t="s">
        <v>4</v>
      </c>
      <c r="D100" s="129">
        <v>4.8479000000000001</v>
      </c>
      <c r="E100" s="129">
        <v>4.9330999999999996</v>
      </c>
      <c r="F100" s="115">
        <f t="shared" si="85"/>
        <v>8.5199999999999498E-2</v>
      </c>
      <c r="G100" s="131">
        <v>6169</v>
      </c>
      <c r="H100" s="118">
        <f t="shared" si="80"/>
        <v>69063.967136150648</v>
      </c>
      <c r="I100" s="115">
        <f t="shared" si="81"/>
        <v>5.1438766770260909E-3</v>
      </c>
      <c r="J100" s="116">
        <f t="shared" si="87"/>
        <v>7.2064217427022026</v>
      </c>
      <c r="K100" s="143">
        <f t="shared" si="86"/>
        <v>1.8016054356755506</v>
      </c>
      <c r="L100" s="2"/>
      <c r="M100" s="2"/>
    </row>
    <row r="101" spans="2:13">
      <c r="B101" s="126" t="str">
        <f t="shared" si="88"/>
        <v>M2</v>
      </c>
      <c r="C101" s="115" t="s">
        <v>5</v>
      </c>
      <c r="D101" s="129">
        <v>4.8358999999999996</v>
      </c>
      <c r="E101" s="129">
        <v>5.3582999999999998</v>
      </c>
      <c r="F101" s="115">
        <f t="shared" si="85"/>
        <v>0.5224000000000002</v>
      </c>
      <c r="G101" s="131">
        <v>5310</v>
      </c>
      <c r="H101" s="118">
        <f t="shared" si="80"/>
        <v>9619.5444104134731</v>
      </c>
      <c r="I101" s="115">
        <f t="shared" si="81"/>
        <v>7.164626097831264E-4</v>
      </c>
      <c r="J101" s="116">
        <f t="shared" si="87"/>
        <v>1.0037432957975438</v>
      </c>
      <c r="K101" s="143">
        <f t="shared" si="86"/>
        <v>0.25093582394938596</v>
      </c>
      <c r="L101" s="2"/>
      <c r="M101" s="2"/>
    </row>
    <row r="102" spans="2:13">
      <c r="B102" s="126" t="str">
        <f t="shared" si="88"/>
        <v>M2</v>
      </c>
      <c r="C102" s="115" t="s">
        <v>6</v>
      </c>
      <c r="D102" s="129">
        <v>4.8441999999999998</v>
      </c>
      <c r="E102" s="129">
        <v>5.0442999999999998</v>
      </c>
      <c r="F102" s="115">
        <f t="shared" si="85"/>
        <v>0.20009999999999994</v>
      </c>
      <c r="G102" s="131">
        <v>6014</v>
      </c>
      <c r="H102" s="118">
        <f t="shared" si="80"/>
        <v>28631.934032983518</v>
      </c>
      <c r="I102" s="115">
        <f t="shared" si="81"/>
        <v>2.1325032979943332E-3</v>
      </c>
      <c r="J102" s="116">
        <f t="shared" si="87"/>
        <v>2.9875751496311715</v>
      </c>
      <c r="K102" s="143">
        <f t="shared" si="86"/>
        <v>0.74689378740779289</v>
      </c>
      <c r="L102" s="2"/>
      <c r="M102" s="2"/>
    </row>
    <row r="103" spans="2:13">
      <c r="B103" s="126" t="str">
        <f t="shared" si="88"/>
        <v>M2</v>
      </c>
      <c r="C103" s="115" t="s">
        <v>7</v>
      </c>
      <c r="D103" s="129">
        <v>5.0143000000000004</v>
      </c>
      <c r="E103" s="129">
        <v>5.1814</v>
      </c>
      <c r="F103" s="115">
        <f t="shared" si="85"/>
        <v>0.16709999999999958</v>
      </c>
      <c r="G103" s="131">
        <v>38533</v>
      </c>
      <c r="H103" s="118">
        <f t="shared" si="80"/>
        <v>228894.37462597305</v>
      </c>
      <c r="I103" s="115">
        <f t="shared" si="81"/>
        <v>1.7048027849600869E-2</v>
      </c>
      <c r="J103" s="116">
        <f t="shared" si="87"/>
        <v>23.883791599098874</v>
      </c>
      <c r="K103" s="143">
        <f t="shared" si="86"/>
        <v>5.9709478997747185</v>
      </c>
      <c r="L103" s="2"/>
      <c r="M103" s="2"/>
    </row>
    <row r="104" spans="2:13">
      <c r="B104" s="126" t="str">
        <f t="shared" si="88"/>
        <v>M2</v>
      </c>
      <c r="C104" s="115" t="s">
        <v>35</v>
      </c>
      <c r="D104" s="129">
        <v>4.8250000000000002</v>
      </c>
      <c r="E104" s="129">
        <v>5.0693000000000001</v>
      </c>
      <c r="F104" s="115">
        <f t="shared" si="85"/>
        <v>0.24429999999999996</v>
      </c>
      <c r="G104" s="131">
        <v>10280</v>
      </c>
      <c r="H104" s="118">
        <f t="shared" si="80"/>
        <v>40913.835448219412</v>
      </c>
      <c r="I104" s="115">
        <f t="shared" si="81"/>
        <v>3.0472579647052855E-3</v>
      </c>
      <c r="J104" s="116">
        <f t="shared" si="87"/>
        <v>4.2691198547883165</v>
      </c>
      <c r="K104" s="143">
        <f t="shared" si="86"/>
        <v>1.0672799636970791</v>
      </c>
      <c r="L104" s="2"/>
      <c r="M104" s="2"/>
    </row>
    <row r="105" spans="2:13">
      <c r="B105" s="126" t="str">
        <f t="shared" si="88"/>
        <v>M2</v>
      </c>
      <c r="C105" s="115" t="s">
        <v>36</v>
      </c>
      <c r="D105" s="129">
        <v>4.8922999999999996</v>
      </c>
      <c r="E105" s="129">
        <v>5.8002000000000002</v>
      </c>
      <c r="F105" s="115">
        <f t="shared" si="85"/>
        <v>0.9079000000000006</v>
      </c>
      <c r="G105" s="131">
        <v>24336</v>
      </c>
      <c r="H105" s="118">
        <f t="shared" si="80"/>
        <v>26491.078312589474</v>
      </c>
      <c r="I105" s="115">
        <f t="shared" si="81"/>
        <v>1.9730525993788962E-3</v>
      </c>
      <c r="J105" s="116">
        <f t="shared" si="87"/>
        <v>2.7641893545316534</v>
      </c>
      <c r="K105" s="143">
        <f t="shared" si="86"/>
        <v>0.69104733863291334</v>
      </c>
      <c r="L105" s="2"/>
      <c r="M105" s="2"/>
    </row>
    <row r="106" spans="2:13">
      <c r="B106" s="126" t="str">
        <f t="shared" si="88"/>
        <v>M2</v>
      </c>
      <c r="C106" s="115" t="s">
        <v>8</v>
      </c>
      <c r="D106" s="129">
        <v>5.0121000000000002</v>
      </c>
      <c r="E106" s="129">
        <v>5.0708000000000002</v>
      </c>
      <c r="F106" s="115">
        <f t="shared" si="85"/>
        <v>5.8699999999999974E-2</v>
      </c>
      <c r="G106" s="131">
        <v>2165</v>
      </c>
      <c r="H106" s="118">
        <f t="shared" si="80"/>
        <v>32031.516183986387</v>
      </c>
      <c r="I106" s="115">
        <f t="shared" si="81"/>
        <v>2.3857038027337214E-3</v>
      </c>
      <c r="J106" s="116">
        <f t="shared" si="87"/>
        <v>3.3423016987272174</v>
      </c>
      <c r="K106" s="143">
        <f t="shared" si="86"/>
        <v>0.83557542468180435</v>
      </c>
      <c r="L106" s="2"/>
      <c r="M106" s="2"/>
    </row>
    <row r="107" spans="2:13">
      <c r="B107" s="126" t="str">
        <f t="shared" si="88"/>
        <v>M2</v>
      </c>
      <c r="C107" s="115" t="s">
        <v>9</v>
      </c>
      <c r="D107" s="129">
        <v>4.8978000000000002</v>
      </c>
      <c r="E107" s="129">
        <v>4.9592999999999998</v>
      </c>
      <c r="F107" s="115">
        <f t="shared" si="85"/>
        <v>6.1499999999999666E-2</v>
      </c>
      <c r="G107" s="131">
        <v>2330</v>
      </c>
      <c r="H107" s="118">
        <f t="shared" si="80"/>
        <v>33256.097560975788</v>
      </c>
      <c r="I107" s="115">
        <f t="shared" si="81"/>
        <v>2.4769104890191821E-3</v>
      </c>
      <c r="J107" s="116">
        <f t="shared" si="87"/>
        <v>3.4700796157334555</v>
      </c>
      <c r="K107" s="143">
        <f t="shared" si="86"/>
        <v>0.86751990393336387</v>
      </c>
      <c r="L107" s="2"/>
      <c r="M107" s="2"/>
    </row>
    <row r="108" spans="2:13">
      <c r="B108" s="126" t="str">
        <f t="shared" si="88"/>
        <v>M2</v>
      </c>
      <c r="C108" s="115" t="s">
        <v>10</v>
      </c>
      <c r="D108" s="129">
        <v>5.0199999999999996</v>
      </c>
      <c r="E108" s="129">
        <v>5.0326000000000004</v>
      </c>
      <c r="F108" s="115">
        <f t="shared" si="85"/>
        <v>1.2600000000000833E-2</v>
      </c>
      <c r="G108" s="131">
        <v>530</v>
      </c>
      <c r="H108" s="118">
        <f t="shared" si="80"/>
        <v>19464.28571428443</v>
      </c>
      <c r="I108" s="115">
        <f t="shared" si="81"/>
        <v>1.4496978594250531E-3</v>
      </c>
      <c r="J108" s="116">
        <f t="shared" si="87"/>
        <v>2.03098457262189</v>
      </c>
      <c r="K108" s="143">
        <f t="shared" si="86"/>
        <v>0.50774614315547251</v>
      </c>
      <c r="L108" s="2"/>
      <c r="M108" s="2"/>
    </row>
    <row r="109" spans="2:13">
      <c r="B109" s="126" t="str">
        <f t="shared" si="88"/>
        <v>M2</v>
      </c>
      <c r="C109" s="115" t="s">
        <v>11</v>
      </c>
      <c r="D109" s="129">
        <v>5.0206</v>
      </c>
      <c r="E109" s="129">
        <v>5.0468000000000002</v>
      </c>
      <c r="F109" s="115">
        <f t="shared" si="85"/>
        <v>2.6200000000000223E-2</v>
      </c>
      <c r="G109" s="131">
        <v>2572</v>
      </c>
      <c r="H109" s="118">
        <f t="shared" si="80"/>
        <v>87299.618320609938</v>
      </c>
      <c r="I109" s="115">
        <f t="shared" si="81"/>
        <v>6.5020659717882207E-3</v>
      </c>
      <c r="J109" s="116">
        <f t="shared" si="87"/>
        <v>9.1092054754836607</v>
      </c>
      <c r="K109" s="143">
        <f t="shared" si="86"/>
        <v>2.2773013688709152</v>
      </c>
      <c r="L109" s="2"/>
      <c r="M109" s="2"/>
    </row>
    <row r="110" spans="2:13" ht="16" thickBot="1">
      <c r="B110" s="128" t="str">
        <f t="shared" si="88"/>
        <v>M2</v>
      </c>
      <c r="C110" s="120" t="s">
        <v>12</v>
      </c>
      <c r="D110" s="130">
        <v>5.0159000000000002</v>
      </c>
      <c r="E110" s="130">
        <v>5.0163000000000002</v>
      </c>
      <c r="F110" s="120">
        <f t="shared" si="85"/>
        <v>3.9999999999995595E-4</v>
      </c>
      <c r="G110" s="132">
        <v>299</v>
      </c>
      <c r="H110" s="121">
        <f t="shared" si="80"/>
        <v>35625.000000003922</v>
      </c>
      <c r="I110" s="120">
        <f t="shared" si="81"/>
        <v>2.6533460821591653E-3</v>
      </c>
      <c r="J110" s="122">
        <f t="shared" si="87"/>
        <v>3.7172607544783345</v>
      </c>
      <c r="K110" s="144">
        <f t="shared" si="86"/>
        <v>0.92931518861958362</v>
      </c>
      <c r="L110" s="2"/>
      <c r="M110" s="2"/>
    </row>
    <row r="111" spans="2:13">
      <c r="B111" s="208" t="s">
        <v>33</v>
      </c>
      <c r="C111" s="125" t="s">
        <v>1</v>
      </c>
      <c r="D111" s="209">
        <v>4.9965999999999999</v>
      </c>
      <c r="E111" s="209">
        <v>5.0601000000000003</v>
      </c>
      <c r="F111" s="125">
        <f t="shared" si="85"/>
        <v>6.3500000000000334E-2</v>
      </c>
      <c r="G111" s="216">
        <v>19771</v>
      </c>
      <c r="H111" s="217">
        <f t="shared" si="80"/>
        <v>306870.07874015585</v>
      </c>
      <c r="I111" s="125">
        <f t="shared" si="81"/>
        <v>2.2855649716687087E-2</v>
      </c>
      <c r="J111" s="210">
        <f>(I111/$N$15)*100</f>
        <v>31.924883828052032</v>
      </c>
      <c r="K111" s="142">
        <f t="shared" ref="K111:K126" si="89">J111*(C$15/100)</f>
        <v>7.9812209570130079</v>
      </c>
      <c r="L111" s="2"/>
      <c r="M111" s="2"/>
    </row>
    <row r="112" spans="2:13">
      <c r="B112" s="126" t="str">
        <f>B111</f>
        <v>M3</v>
      </c>
      <c r="C112" s="115" t="s">
        <v>30</v>
      </c>
      <c r="D112" s="129">
        <v>4.8634000000000004</v>
      </c>
      <c r="E112" s="129">
        <v>4.9076000000000004</v>
      </c>
      <c r="F112" s="115">
        <f t="shared" si="85"/>
        <v>4.4200000000000017E-2</v>
      </c>
      <c r="G112" s="131">
        <v>25289</v>
      </c>
      <c r="H112" s="118">
        <f t="shared" si="80"/>
        <v>565707.01357466041</v>
      </c>
      <c r="I112" s="115">
        <f t="shared" si="81"/>
        <v>4.2133796157701658E-2</v>
      </c>
      <c r="J112" s="116">
        <f t="shared" ref="J112:J126" si="90">(I112/$N$15)*100</f>
        <v>58.852693502183421</v>
      </c>
      <c r="K112" s="143">
        <f t="shared" si="89"/>
        <v>14.713173375545855</v>
      </c>
      <c r="L112" s="2"/>
      <c r="M112" s="2"/>
    </row>
    <row r="113" spans="2:13">
      <c r="B113" s="126" t="str">
        <f t="shared" ref="B113:B126" si="91">B112</f>
        <v>M3</v>
      </c>
      <c r="C113" s="115" t="s">
        <v>2</v>
      </c>
      <c r="D113" s="129">
        <v>4.8666999999999998</v>
      </c>
      <c r="E113" s="129">
        <v>4.9752000000000001</v>
      </c>
      <c r="F113" s="115">
        <f t="shared" si="85"/>
        <v>0.10850000000000026</v>
      </c>
      <c r="G113" s="131">
        <v>9878</v>
      </c>
      <c r="H113" s="118">
        <f t="shared" si="80"/>
        <v>88417.050691244032</v>
      </c>
      <c r="I113" s="115">
        <f t="shared" si="81"/>
        <v>6.5852922118639955E-3</v>
      </c>
      <c r="J113" s="116">
        <f t="shared" si="90"/>
        <v>9.198368519099235</v>
      </c>
      <c r="K113" s="143">
        <f t="shared" si="89"/>
        <v>2.2995921297748088</v>
      </c>
      <c r="L113" s="2"/>
      <c r="M113" s="2"/>
    </row>
    <row r="114" spans="2:13">
      <c r="B114" s="126" t="str">
        <f t="shared" si="91"/>
        <v>M3</v>
      </c>
      <c r="C114" s="115" t="s">
        <v>31</v>
      </c>
      <c r="D114" s="129">
        <v>4.9850000000000003</v>
      </c>
      <c r="E114" s="129">
        <v>5.0294999999999996</v>
      </c>
      <c r="F114" s="115">
        <f t="shared" si="85"/>
        <v>4.4499999999999318E-2</v>
      </c>
      <c r="G114" s="131">
        <v>6120</v>
      </c>
      <c r="H114" s="118">
        <f t="shared" si="80"/>
        <v>131129.21348314808</v>
      </c>
      <c r="I114" s="115">
        <f t="shared" si="81"/>
        <v>9.7664893993567852E-3</v>
      </c>
      <c r="J114" s="116">
        <f t="shared" si="90"/>
        <v>13.641880381756277</v>
      </c>
      <c r="K114" s="143">
        <f t="shared" si="89"/>
        <v>3.4104700954390692</v>
      </c>
      <c r="L114" s="2"/>
      <c r="M114" s="2"/>
    </row>
    <row r="115" spans="2:13">
      <c r="B115" s="126" t="str">
        <f t="shared" si="91"/>
        <v>M3</v>
      </c>
      <c r="C115" s="115" t="s">
        <v>3</v>
      </c>
      <c r="D115" s="129">
        <v>4.8563999999999998</v>
      </c>
      <c r="E115" s="129">
        <v>5.1677999999999997</v>
      </c>
      <c r="F115" s="115">
        <f t="shared" si="85"/>
        <v>0.3113999999999999</v>
      </c>
      <c r="G115" s="131">
        <v>39279</v>
      </c>
      <c r="H115" s="118">
        <f t="shared" si="80"/>
        <v>125222.38278741173</v>
      </c>
      <c r="I115" s="115">
        <f t="shared" si="81"/>
        <v>9.3265492987390213E-3</v>
      </c>
      <c r="J115" s="116">
        <f t="shared" si="90"/>
        <v>13.027369887518644</v>
      </c>
      <c r="K115" s="143">
        <f t="shared" si="89"/>
        <v>3.2568424718796609</v>
      </c>
      <c r="L115" s="2"/>
      <c r="M115" s="2"/>
    </row>
    <row r="116" spans="2:13">
      <c r="B116" s="126" t="str">
        <f t="shared" si="91"/>
        <v>M3</v>
      </c>
      <c r="C116" s="115" t="s">
        <v>4</v>
      </c>
      <c r="D116" s="129">
        <v>4.9955999999999996</v>
      </c>
      <c r="E116" s="129">
        <v>5.0483000000000002</v>
      </c>
      <c r="F116" s="115">
        <f t="shared" si="85"/>
        <v>5.2700000000000635E-2</v>
      </c>
      <c r="G116" s="131">
        <v>5813</v>
      </c>
      <c r="H116" s="118">
        <f t="shared" si="80"/>
        <v>104900.37950664011</v>
      </c>
      <c r="I116" s="115">
        <f t="shared" si="81"/>
        <v>7.8129687292890528E-3</v>
      </c>
      <c r="J116" s="116">
        <f t="shared" si="90"/>
        <v>10.913193110964022</v>
      </c>
      <c r="K116" s="143">
        <f t="shared" si="89"/>
        <v>2.7282982777410054</v>
      </c>
      <c r="L116" s="2"/>
      <c r="M116" s="2"/>
    </row>
    <row r="117" spans="2:13">
      <c r="B117" s="126" t="str">
        <f t="shared" si="91"/>
        <v>M3</v>
      </c>
      <c r="C117" s="115" t="s">
        <v>5</v>
      </c>
      <c r="D117" s="129">
        <v>5.0087999999999999</v>
      </c>
      <c r="E117" s="129">
        <v>5.2305000000000001</v>
      </c>
      <c r="F117" s="115">
        <f t="shared" si="85"/>
        <v>0.22170000000000023</v>
      </c>
      <c r="G117" s="131">
        <v>8281</v>
      </c>
      <c r="H117" s="118">
        <f t="shared" si="80"/>
        <v>36067.884528642273</v>
      </c>
      <c r="I117" s="115">
        <f t="shared" si="81"/>
        <v>2.6863320731461506E-3</v>
      </c>
      <c r="J117" s="116">
        <f t="shared" si="90"/>
        <v>3.7522818393627366</v>
      </c>
      <c r="K117" s="143">
        <f t="shared" si="89"/>
        <v>0.93807045984068416</v>
      </c>
      <c r="L117" s="2"/>
      <c r="M117" s="2"/>
    </row>
    <row r="118" spans="2:13">
      <c r="B118" s="126" t="str">
        <f t="shared" si="91"/>
        <v>M3</v>
      </c>
      <c r="C118" s="115" t="s">
        <v>6</v>
      </c>
      <c r="D118" s="129">
        <v>4.8677000000000001</v>
      </c>
      <c r="E118" s="129">
        <v>5.0125999999999999</v>
      </c>
      <c r="F118" s="115">
        <f t="shared" si="85"/>
        <v>0.14489999999999981</v>
      </c>
      <c r="G118" s="131">
        <v>5949</v>
      </c>
      <c r="H118" s="118">
        <f t="shared" si="80"/>
        <v>39090.75224292621</v>
      </c>
      <c r="I118" s="115">
        <f t="shared" si="81"/>
        <v>2.9114749280676898E-3</v>
      </c>
      <c r="J118" s="116">
        <f t="shared" si="90"/>
        <v>4.0667624853816653</v>
      </c>
      <c r="K118" s="143">
        <f t="shared" si="89"/>
        <v>1.0166906213454163</v>
      </c>
      <c r="L118" s="2"/>
      <c r="M118" s="2"/>
    </row>
    <row r="119" spans="2:13">
      <c r="B119" s="126" t="str">
        <f t="shared" si="91"/>
        <v>M3</v>
      </c>
      <c r="C119" s="115" t="s">
        <v>7</v>
      </c>
      <c r="D119" s="129">
        <v>4.9820000000000002</v>
      </c>
      <c r="E119" s="129">
        <v>5.1395999999999997</v>
      </c>
      <c r="F119" s="115">
        <f t="shared" si="85"/>
        <v>0.15759999999999952</v>
      </c>
      <c r="G119" s="131">
        <v>45108</v>
      </c>
      <c r="H119" s="118">
        <f t="shared" si="80"/>
        <v>284411.4847715745</v>
      </c>
      <c r="I119" s="115">
        <f t="shared" si="81"/>
        <v>2.1182936107779514E-2</v>
      </c>
      <c r="J119" s="116">
        <f t="shared" si="90"/>
        <v>29.588429240065089</v>
      </c>
      <c r="K119" s="143">
        <f t="shared" si="89"/>
        <v>7.3971073100162723</v>
      </c>
      <c r="L119" s="2"/>
      <c r="M119" s="2"/>
    </row>
    <row r="120" spans="2:13">
      <c r="B120" s="126" t="str">
        <f t="shared" si="91"/>
        <v>M3</v>
      </c>
      <c r="C120" s="115" t="s">
        <v>35</v>
      </c>
      <c r="D120" s="129">
        <v>4.9939</v>
      </c>
      <c r="E120" s="129">
        <v>5.2103000000000002</v>
      </c>
      <c r="F120" s="115">
        <f t="shared" si="85"/>
        <v>0.21640000000000015</v>
      </c>
      <c r="G120" s="131">
        <v>9514</v>
      </c>
      <c r="H120" s="118">
        <f t="shared" si="80"/>
        <v>42649.029574861335</v>
      </c>
      <c r="I120" s="115">
        <f t="shared" si="81"/>
        <v>3.1764950324304907E-3</v>
      </c>
      <c r="J120" s="116">
        <f t="shared" si="90"/>
        <v>4.4369438693614605</v>
      </c>
      <c r="K120" s="143">
        <f t="shared" si="89"/>
        <v>1.1092359673403651</v>
      </c>
      <c r="L120" s="2"/>
      <c r="M120" s="2"/>
    </row>
    <row r="121" spans="2:13">
      <c r="B121" s="126" t="str">
        <f t="shared" si="91"/>
        <v>M3</v>
      </c>
      <c r="C121" s="115" t="s">
        <v>36</v>
      </c>
      <c r="D121" s="129">
        <v>4.8647999999999998</v>
      </c>
      <c r="E121" s="129">
        <v>5.4581999999999997</v>
      </c>
      <c r="F121" s="115">
        <f t="shared" si="85"/>
        <v>0.59339999999999993</v>
      </c>
      <c r="G121" s="131">
        <v>20931</v>
      </c>
      <c r="H121" s="118">
        <f t="shared" si="80"/>
        <v>34793.141220087637</v>
      </c>
      <c r="I121" s="115">
        <f t="shared" si="81"/>
        <v>2.5913893317142437E-3</v>
      </c>
      <c r="J121" s="116">
        <f t="shared" si="90"/>
        <v>3.6196653516189019</v>
      </c>
      <c r="K121" s="143">
        <f t="shared" si="89"/>
        <v>0.90491633790472548</v>
      </c>
      <c r="L121" s="2"/>
      <c r="M121" s="2"/>
    </row>
    <row r="122" spans="2:13">
      <c r="B122" s="126" t="str">
        <f t="shared" si="91"/>
        <v>M3</v>
      </c>
      <c r="C122" s="115" t="s">
        <v>8</v>
      </c>
      <c r="D122" s="129">
        <v>4.8757000000000001</v>
      </c>
      <c r="E122" s="129">
        <v>4.9177</v>
      </c>
      <c r="F122" s="115">
        <f t="shared" si="85"/>
        <v>4.1999999999999815E-2</v>
      </c>
      <c r="G122" s="131">
        <v>1753</v>
      </c>
      <c r="H122" s="118">
        <f t="shared" si="80"/>
        <v>34958.333333333489</v>
      </c>
      <c r="I122" s="115">
        <f t="shared" si="81"/>
        <v>2.6036928221418766E-3</v>
      </c>
      <c r="J122" s="116">
        <f t="shared" si="90"/>
        <v>3.6368509275027918</v>
      </c>
      <c r="K122" s="143">
        <f t="shared" si="89"/>
        <v>0.90921273187569795</v>
      </c>
      <c r="L122" s="2"/>
      <c r="M122" s="2"/>
    </row>
    <row r="123" spans="2:13">
      <c r="B123" s="126" t="str">
        <f t="shared" si="91"/>
        <v>M3</v>
      </c>
      <c r="C123" s="115" t="s">
        <v>9</v>
      </c>
      <c r="D123" s="129">
        <v>5.0332999999999997</v>
      </c>
      <c r="E123" s="129">
        <v>5.0804999999999998</v>
      </c>
      <c r="F123" s="115">
        <f t="shared" si="85"/>
        <v>4.7200000000000131E-2</v>
      </c>
      <c r="G123" s="131">
        <v>1632</v>
      </c>
      <c r="H123" s="118">
        <f t="shared" si="80"/>
        <v>28543.432203389752</v>
      </c>
      <c r="I123" s="115">
        <f t="shared" si="81"/>
        <v>2.1259116914591329E-3</v>
      </c>
      <c r="J123" s="116">
        <f t="shared" si="90"/>
        <v>2.9694838965342725</v>
      </c>
      <c r="K123" s="143">
        <f t="shared" si="89"/>
        <v>0.74237097413356812</v>
      </c>
      <c r="L123" s="2"/>
      <c r="M123" s="2"/>
    </row>
    <row r="124" spans="2:13">
      <c r="B124" s="126" t="str">
        <f t="shared" si="91"/>
        <v>M3</v>
      </c>
      <c r="C124" s="115" t="s">
        <v>10</v>
      </c>
      <c r="D124" s="129">
        <v>4.9877000000000002</v>
      </c>
      <c r="E124" s="129">
        <v>5.0118999999999998</v>
      </c>
      <c r="F124" s="115">
        <f t="shared" si="85"/>
        <v>2.4199999999999555E-2</v>
      </c>
      <c r="G124" s="131">
        <v>606</v>
      </c>
      <c r="H124" s="118">
        <f t="shared" si="80"/>
        <v>13274.793388429996</v>
      </c>
      <c r="I124" s="115">
        <f t="shared" si="81"/>
        <v>9.8870515168166299E-4</v>
      </c>
      <c r="J124" s="116">
        <f t="shared" si="90"/>
        <v>1.3810282139819596</v>
      </c>
      <c r="K124" s="143">
        <f t="shared" si="89"/>
        <v>0.34525705349548991</v>
      </c>
      <c r="L124" s="2"/>
      <c r="M124" s="2"/>
    </row>
    <row r="125" spans="2:13">
      <c r="B125" s="126" t="str">
        <f t="shared" si="91"/>
        <v>M3</v>
      </c>
      <c r="C125" s="115" t="s">
        <v>11</v>
      </c>
      <c r="D125" s="129">
        <v>4.9987000000000004</v>
      </c>
      <c r="E125" s="129">
        <v>5.0271999999999997</v>
      </c>
      <c r="F125" s="115">
        <f t="shared" si="85"/>
        <v>2.8499999999999304E-2</v>
      </c>
      <c r="G125" s="131">
        <v>2125</v>
      </c>
      <c r="H125" s="118">
        <f t="shared" si="80"/>
        <v>64570.175438598068</v>
      </c>
      <c r="I125" s="115">
        <f t="shared" si="81"/>
        <v>4.8091795655948151E-3</v>
      </c>
      <c r="J125" s="116">
        <f t="shared" si="90"/>
        <v>6.7174856476629037</v>
      </c>
      <c r="K125" s="143">
        <f t="shared" si="89"/>
        <v>1.6793714119157259</v>
      </c>
      <c r="L125" s="2"/>
      <c r="M125" s="2"/>
    </row>
    <row r="126" spans="2:13" ht="16" thickBot="1">
      <c r="B126" s="128" t="str">
        <f t="shared" si="91"/>
        <v>M3</v>
      </c>
      <c r="C126" s="120" t="s">
        <v>12</v>
      </c>
      <c r="D126" s="130">
        <v>4.8749000000000002</v>
      </c>
      <c r="E126" s="130">
        <v>4.8747999999999996</v>
      </c>
      <c r="F126" s="120">
        <f t="shared" si="85"/>
        <v>-1.0000000000065512E-4</v>
      </c>
      <c r="G126" s="132">
        <v>305</v>
      </c>
      <c r="H126" s="121">
        <f t="shared" si="80"/>
        <v>-202499.99999867339</v>
      </c>
      <c r="I126" s="120">
        <f t="shared" si="81"/>
        <v>-1.508217773006742E-2</v>
      </c>
      <c r="J126" s="122">
        <f t="shared" si="90"/>
        <v>-21.066859961320255</v>
      </c>
      <c r="K126" s="144">
        <f t="shared" si="89"/>
        <v>-5.2667149903300636</v>
      </c>
      <c r="L126" s="2"/>
      <c r="M126" s="2"/>
    </row>
    <row r="127" spans="2:13">
      <c r="B127" s="208" t="s">
        <v>34</v>
      </c>
      <c r="C127" s="125" t="s">
        <v>1</v>
      </c>
      <c r="D127" s="209">
        <v>5.0254000000000003</v>
      </c>
      <c r="E127" s="209">
        <v>5.4353999999999996</v>
      </c>
      <c r="F127" s="125">
        <f t="shared" si="85"/>
        <v>0.40999999999999925</v>
      </c>
      <c r="G127" s="216">
        <v>122076</v>
      </c>
      <c r="H127" s="217">
        <f t="shared" si="80"/>
        <v>297051.82926829322</v>
      </c>
      <c r="I127" s="125">
        <f t="shared" si="81"/>
        <v>2.2124387575779714E-2</v>
      </c>
      <c r="J127" s="210">
        <f>(I127/$N$16)*100</f>
        <v>31.47370448293232</v>
      </c>
      <c r="K127" s="142">
        <f t="shared" ref="K127:K142" si="92">J127*(C$16/100)</f>
        <v>7.8684261207330799</v>
      </c>
      <c r="L127" s="2"/>
      <c r="M127" s="2"/>
    </row>
    <row r="128" spans="2:13">
      <c r="B128" s="126" t="str">
        <f>B127</f>
        <v>M4</v>
      </c>
      <c r="C128" s="115" t="s">
        <v>30</v>
      </c>
      <c r="D128" s="129">
        <v>5.0170000000000003</v>
      </c>
      <c r="E128" s="129">
        <v>5.0671999999999997</v>
      </c>
      <c r="F128" s="115">
        <f t="shared" si="85"/>
        <v>5.0199999999999356E-2</v>
      </c>
      <c r="G128" s="131">
        <v>34243</v>
      </c>
      <c r="H128" s="118">
        <f t="shared" si="80"/>
        <v>676459.16334662226</v>
      </c>
      <c r="I128" s="115">
        <f t="shared" si="81"/>
        <v>5.0382604092806441E-2</v>
      </c>
      <c r="J128" s="116">
        <f t="shared" ref="J128:J142" si="93">(I128/$N$16)*100</f>
        <v>71.673269457343693</v>
      </c>
      <c r="K128" s="143">
        <f t="shared" si="92"/>
        <v>17.918317364335923</v>
      </c>
      <c r="L128" s="2"/>
      <c r="M128" s="2"/>
    </row>
    <row r="129" spans="2:13">
      <c r="B129" s="126" t="str">
        <f t="shared" ref="B129:B142" si="94">B128</f>
        <v>M4</v>
      </c>
      <c r="C129" s="115" t="s">
        <v>2</v>
      </c>
      <c r="D129" s="129">
        <v>4.827</v>
      </c>
      <c r="E129" s="129">
        <v>4.9532999999999996</v>
      </c>
      <c r="F129" s="115">
        <f t="shared" si="85"/>
        <v>0.12629999999999963</v>
      </c>
      <c r="G129" s="131">
        <v>13362</v>
      </c>
      <c r="H129" s="118">
        <f t="shared" si="80"/>
        <v>103541.17181314361</v>
      </c>
      <c r="I129" s="115">
        <f t="shared" si="81"/>
        <v>7.7117350897556022E-3</v>
      </c>
      <c r="J129" s="116">
        <f t="shared" si="93"/>
        <v>10.97055773563366</v>
      </c>
      <c r="K129" s="143">
        <f t="shared" si="92"/>
        <v>2.742639433908415</v>
      </c>
      <c r="L129" s="2"/>
      <c r="M129" s="2"/>
    </row>
    <row r="130" spans="2:13">
      <c r="B130" s="126" t="str">
        <f t="shared" si="94"/>
        <v>M4</v>
      </c>
      <c r="C130" s="115" t="s">
        <v>31</v>
      </c>
      <c r="D130" s="129">
        <v>4.8686999999999996</v>
      </c>
      <c r="E130" s="129">
        <v>4.9546000000000001</v>
      </c>
      <c r="F130" s="115">
        <f t="shared" si="85"/>
        <v>8.5900000000000531E-2</v>
      </c>
      <c r="G130" s="131">
        <v>11175</v>
      </c>
      <c r="H130" s="118">
        <f t="shared" si="80"/>
        <v>126778.23050058128</v>
      </c>
      <c r="I130" s="115">
        <f t="shared" si="81"/>
        <v>9.442428665312334E-3</v>
      </c>
      <c r="J130" s="116">
        <f t="shared" si="93"/>
        <v>13.432607270835872</v>
      </c>
      <c r="K130" s="143">
        <f t="shared" si="92"/>
        <v>3.358151817708968</v>
      </c>
      <c r="L130" s="2"/>
      <c r="M130" s="2"/>
    </row>
    <row r="131" spans="2:13">
      <c r="B131" s="126" t="str">
        <f t="shared" si="94"/>
        <v>M4</v>
      </c>
      <c r="C131" s="115" t="s">
        <v>3</v>
      </c>
      <c r="D131" s="129">
        <v>5.0332999999999997</v>
      </c>
      <c r="E131" s="129">
        <v>5.383</v>
      </c>
      <c r="F131" s="115">
        <f t="shared" si="85"/>
        <v>0.34970000000000034</v>
      </c>
      <c r="G131" s="131">
        <v>42397</v>
      </c>
      <c r="H131" s="118">
        <f t="shared" si="80"/>
        <v>120423.9348012581</v>
      </c>
      <c r="I131" s="115">
        <f t="shared" si="81"/>
        <v>8.9691614204371588E-3</v>
      </c>
      <c r="J131" s="116">
        <f t="shared" si="93"/>
        <v>12.759346898966445</v>
      </c>
      <c r="K131" s="143">
        <f t="shared" si="92"/>
        <v>3.1898367247416113</v>
      </c>
      <c r="L131" s="2"/>
      <c r="M131" s="2"/>
    </row>
    <row r="132" spans="2:13">
      <c r="B132" s="126" t="str">
        <f t="shared" si="94"/>
        <v>M4</v>
      </c>
      <c r="C132" s="115" t="s">
        <v>4</v>
      </c>
      <c r="D132" s="129">
        <v>5.0396000000000001</v>
      </c>
      <c r="E132" s="129">
        <v>5.1079999999999997</v>
      </c>
      <c r="F132" s="115">
        <f t="shared" si="85"/>
        <v>6.8399999999999572E-2</v>
      </c>
      <c r="G132" s="131">
        <v>6052</v>
      </c>
      <c r="H132" s="118">
        <f t="shared" si="80"/>
        <v>84316.520467836788</v>
      </c>
      <c r="I132" s="115">
        <f t="shared" si="81"/>
        <v>6.2798851717783353E-3</v>
      </c>
      <c r="J132" s="116">
        <f t="shared" si="93"/>
        <v>8.9336371190529693</v>
      </c>
      <c r="K132" s="143">
        <f t="shared" si="92"/>
        <v>2.2334092797632423</v>
      </c>
      <c r="L132" s="2"/>
      <c r="M132" s="2"/>
    </row>
    <row r="133" spans="2:13">
      <c r="B133" s="126" t="str">
        <f t="shared" si="94"/>
        <v>M4</v>
      </c>
      <c r="C133" s="115" t="s">
        <v>5</v>
      </c>
      <c r="D133" s="129">
        <v>4.8407999999999998</v>
      </c>
      <c r="E133" s="129">
        <v>5.2103999999999999</v>
      </c>
      <c r="F133" s="115">
        <f t="shared" si="85"/>
        <v>0.36960000000000015</v>
      </c>
      <c r="G133" s="131">
        <v>6698</v>
      </c>
      <c r="H133" s="118">
        <f t="shared" si="80"/>
        <v>17351.866883116876</v>
      </c>
      <c r="I133" s="115">
        <f t="shared" si="81"/>
        <v>1.2923651371918726E-3</v>
      </c>
      <c r="J133" s="116">
        <f t="shared" si="93"/>
        <v>1.8384923999681735</v>
      </c>
      <c r="K133" s="143">
        <f t="shared" si="92"/>
        <v>0.45962309999204337</v>
      </c>
      <c r="L133" s="2"/>
      <c r="M133" s="2"/>
    </row>
    <row r="134" spans="2:13">
      <c r="B134" s="126" t="str">
        <f t="shared" si="94"/>
        <v>M4</v>
      </c>
      <c r="C134" s="115" t="s">
        <v>6</v>
      </c>
      <c r="D134" s="129">
        <v>4.8250000000000002</v>
      </c>
      <c r="E134" s="129">
        <v>4.9222999999999999</v>
      </c>
      <c r="F134" s="115">
        <f t="shared" si="85"/>
        <v>9.729999999999972E-2</v>
      </c>
      <c r="G134" s="131">
        <v>3801</v>
      </c>
      <c r="H134" s="118">
        <f t="shared" si="80"/>
        <v>36138.232271325898</v>
      </c>
      <c r="I134" s="115">
        <f t="shared" si="81"/>
        <v>2.6915715652847698E-3</v>
      </c>
      <c r="J134" s="116">
        <f t="shared" si="93"/>
        <v>3.8289750507342992</v>
      </c>
      <c r="K134" s="143">
        <f t="shared" si="92"/>
        <v>0.95724376268357481</v>
      </c>
      <c r="L134" s="2"/>
      <c r="M134" s="2"/>
    </row>
    <row r="135" spans="2:13">
      <c r="B135" s="126" t="str">
        <f t="shared" si="94"/>
        <v>M4</v>
      </c>
      <c r="C135" s="115" t="s">
        <v>7</v>
      </c>
      <c r="D135" s="129">
        <v>4.8361999999999998</v>
      </c>
      <c r="E135" s="129">
        <v>4.9245000000000001</v>
      </c>
      <c r="F135" s="115">
        <f t="shared" si="85"/>
        <v>8.8300000000000267E-2</v>
      </c>
      <c r="G135" s="131">
        <v>23185</v>
      </c>
      <c r="H135" s="118">
        <f t="shared" si="80"/>
        <v>259345.97961494824</v>
      </c>
      <c r="I135" s="115">
        <f t="shared" si="81"/>
        <v>1.9316060040280081E-2</v>
      </c>
      <c r="J135" s="116">
        <f t="shared" si="93"/>
        <v>27.478634759946686</v>
      </c>
      <c r="K135" s="143">
        <f t="shared" si="92"/>
        <v>6.8696586899866716</v>
      </c>
      <c r="L135" s="2"/>
      <c r="M135" s="2"/>
    </row>
    <row r="136" spans="2:13">
      <c r="B136" s="126" t="str">
        <f t="shared" si="94"/>
        <v>M4</v>
      </c>
      <c r="C136" s="115" t="s">
        <v>35</v>
      </c>
      <c r="D136" s="129">
        <v>5.0285000000000002</v>
      </c>
      <c r="E136" s="129">
        <v>5.2352999999999996</v>
      </c>
      <c r="F136" s="115">
        <f t="shared" si="85"/>
        <v>0.20679999999999943</v>
      </c>
      <c r="G136" s="131">
        <v>9410</v>
      </c>
      <c r="H136" s="118">
        <f t="shared" si="80"/>
        <v>44125.967117988519</v>
      </c>
      <c r="I136" s="115">
        <f t="shared" si="81"/>
        <v>3.2864971782171539E-3</v>
      </c>
      <c r="J136" s="116">
        <f t="shared" si="93"/>
        <v>4.6753041464720528</v>
      </c>
      <c r="K136" s="143">
        <f t="shared" si="92"/>
        <v>1.1688260366180132</v>
      </c>
      <c r="L136" s="2"/>
      <c r="M136" s="2"/>
    </row>
    <row r="137" spans="2:13">
      <c r="B137" s="126" t="str">
        <f t="shared" si="94"/>
        <v>M4</v>
      </c>
      <c r="C137" s="115" t="s">
        <v>36</v>
      </c>
      <c r="D137" s="129">
        <v>5.0258000000000003</v>
      </c>
      <c r="E137" s="129">
        <v>5.8010000000000002</v>
      </c>
      <c r="F137" s="115">
        <f t="shared" si="85"/>
        <v>0.77519999999999989</v>
      </c>
      <c r="G137" s="131">
        <v>26059</v>
      </c>
      <c r="H137" s="118">
        <f t="shared" si="80"/>
        <v>33248.516511867907</v>
      </c>
      <c r="I137" s="115">
        <f t="shared" si="81"/>
        <v>2.4763458533153494E-3</v>
      </c>
      <c r="J137" s="116">
        <f t="shared" si="93"/>
        <v>3.5227993234988064</v>
      </c>
      <c r="K137" s="143">
        <f t="shared" si="92"/>
        <v>0.88069983087470161</v>
      </c>
      <c r="L137" s="2"/>
      <c r="M137" s="2"/>
    </row>
    <row r="138" spans="2:13">
      <c r="B138" s="126" t="str">
        <f t="shared" si="94"/>
        <v>M4</v>
      </c>
      <c r="C138" s="115" t="s">
        <v>8</v>
      </c>
      <c r="D138" s="129">
        <v>4.8666</v>
      </c>
      <c r="E138" s="129">
        <v>4.9466999999999999</v>
      </c>
      <c r="F138" s="115">
        <f t="shared" si="85"/>
        <v>8.0099999999999838E-2</v>
      </c>
      <c r="G138" s="131">
        <v>5258</v>
      </c>
      <c r="H138" s="118">
        <f t="shared" si="80"/>
        <v>62088.014981273533</v>
      </c>
      <c r="I138" s="115">
        <f t="shared" si="81"/>
        <v>4.6243085277076082E-3</v>
      </c>
      <c r="J138" s="116">
        <f t="shared" si="93"/>
        <v>6.5784474051749573</v>
      </c>
      <c r="K138" s="143">
        <f t="shared" si="92"/>
        <v>1.6446118512937393</v>
      </c>
      <c r="L138" s="2"/>
      <c r="M138" s="2"/>
    </row>
    <row r="139" spans="2:13">
      <c r="B139" s="126" t="str">
        <f t="shared" si="94"/>
        <v>M4</v>
      </c>
      <c r="C139" s="115" t="s">
        <v>9</v>
      </c>
      <c r="D139" s="129">
        <v>5.0377000000000001</v>
      </c>
      <c r="E139" s="129">
        <v>5.0781000000000001</v>
      </c>
      <c r="F139" s="115">
        <f t="shared" si="85"/>
        <v>4.0399999999999991E-2</v>
      </c>
      <c r="G139" s="131">
        <v>1190</v>
      </c>
      <c r="H139" s="118">
        <f t="shared" si="80"/>
        <v>22407.178217821787</v>
      </c>
      <c r="I139" s="115">
        <f t="shared" si="81"/>
        <v>1.6688841694454198E-3</v>
      </c>
      <c r="J139" s="116">
        <f t="shared" si="93"/>
        <v>2.3741207292386695</v>
      </c>
      <c r="K139" s="143">
        <f t="shared" si="92"/>
        <v>0.59353018230966736</v>
      </c>
      <c r="L139" s="2"/>
      <c r="M139" s="2"/>
    </row>
    <row r="140" spans="2:13">
      <c r="B140" s="126" t="str">
        <f t="shared" si="94"/>
        <v>M4</v>
      </c>
      <c r="C140" s="115" t="s">
        <v>10</v>
      </c>
      <c r="D140" s="129">
        <v>4.8314000000000004</v>
      </c>
      <c r="E140" s="129">
        <v>4.8478000000000003</v>
      </c>
      <c r="F140" s="115">
        <f t="shared" si="85"/>
        <v>1.639999999999997E-2</v>
      </c>
      <c r="G140" s="131">
        <v>537</v>
      </c>
      <c r="H140" s="118">
        <f t="shared" si="80"/>
        <v>15381.097560975637</v>
      </c>
      <c r="I140" s="115">
        <f t="shared" si="81"/>
        <v>1.1455824548131399E-3</v>
      </c>
      <c r="J140" s="116">
        <f t="shared" si="93"/>
        <v>1.6296823367482636</v>
      </c>
      <c r="K140" s="143">
        <f t="shared" si="92"/>
        <v>0.40742058418706589</v>
      </c>
      <c r="L140" s="2"/>
      <c r="M140" s="2"/>
    </row>
    <row r="141" spans="2:13">
      <c r="B141" s="126" t="str">
        <f t="shared" si="94"/>
        <v>M4</v>
      </c>
      <c r="C141" s="115" t="s">
        <v>11</v>
      </c>
      <c r="D141" s="129">
        <v>4.8531000000000004</v>
      </c>
      <c r="E141" s="129">
        <v>4.8747999999999996</v>
      </c>
      <c r="F141" s="115">
        <f t="shared" si="85"/>
        <v>2.1699999999999164E-2</v>
      </c>
      <c r="G141" s="131">
        <v>1946</v>
      </c>
      <c r="H141" s="118">
        <f t="shared" si="80"/>
        <v>76555.299539173458</v>
      </c>
      <c r="I141" s="115">
        <f t="shared" si="81"/>
        <v>5.7018302905477861E-3</v>
      </c>
      <c r="J141" s="116">
        <f t="shared" si="93"/>
        <v>8.1113079836384419</v>
      </c>
      <c r="K141" s="143">
        <f t="shared" si="92"/>
        <v>2.0278269959096105</v>
      </c>
      <c r="L141" s="2"/>
      <c r="M141" s="2"/>
    </row>
    <row r="142" spans="2:13" ht="16" thickBot="1">
      <c r="B142" s="128" t="str">
        <f t="shared" si="94"/>
        <v>M4</v>
      </c>
      <c r="C142" s="120" t="s">
        <v>12</v>
      </c>
      <c r="D142" s="130">
        <v>4.8749000000000002</v>
      </c>
      <c r="E142" s="130">
        <v>4.8747999999999996</v>
      </c>
      <c r="F142" s="120">
        <f t="shared" si="85"/>
        <v>-1.0000000000065512E-4</v>
      </c>
      <c r="G142" s="132">
        <v>300</v>
      </c>
      <c r="H142" s="121">
        <f t="shared" si="80"/>
        <v>-152499.99999900095</v>
      </c>
      <c r="I142" s="120">
        <f t="shared" si="81"/>
        <v>-1.1358183228816206E-2</v>
      </c>
      <c r="J142" s="122">
        <f t="shared" si="93"/>
        <v>-16.157920809437854</v>
      </c>
      <c r="K142" s="144">
        <f t="shared" si="92"/>
        <v>-4.0394802023594636</v>
      </c>
      <c r="L142" s="2"/>
      <c r="M142" s="2"/>
    </row>
    <row r="143" spans="2:13">
      <c r="B143" s="208" t="s">
        <v>177</v>
      </c>
      <c r="C143" s="125" t="s">
        <v>1</v>
      </c>
      <c r="D143" s="209">
        <v>5.0073999999999996</v>
      </c>
      <c r="E143" s="209">
        <v>5.1418999999999997</v>
      </c>
      <c r="F143" s="125">
        <f t="shared" si="85"/>
        <v>0.13450000000000006</v>
      </c>
      <c r="G143" s="216">
        <v>41161</v>
      </c>
      <c r="H143" s="217">
        <f t="shared" ref="H143:H206" si="95">(G143-$C$45)/F143</f>
        <v>303912.63940520433</v>
      </c>
      <c r="I143" s="125">
        <f t="shared" ref="I143:I206" si="96">H143/$G$58</f>
        <v>2.2635379960262773E-2</v>
      </c>
      <c r="J143" s="210">
        <f>(I143/$N$17)*100</f>
        <v>32.695398083544056</v>
      </c>
      <c r="K143" s="142">
        <f t="shared" ref="K143:K158" si="97">J143*(C$17/100)</f>
        <v>8.173849520886014</v>
      </c>
      <c r="L143" s="2"/>
      <c r="M143" s="2"/>
    </row>
    <row r="144" spans="2:13">
      <c r="B144" s="126" t="str">
        <f>B143</f>
        <v>M5</v>
      </c>
      <c r="C144" s="115" t="s">
        <v>30</v>
      </c>
      <c r="D144" s="129">
        <v>4.8993000000000002</v>
      </c>
      <c r="E144" s="129">
        <v>4.9924999999999997</v>
      </c>
      <c r="F144" s="115">
        <f t="shared" si="85"/>
        <v>9.3199999999999505E-2</v>
      </c>
      <c r="G144" s="131">
        <v>54108</v>
      </c>
      <c r="H144" s="118">
        <f t="shared" si="95"/>
        <v>577502.68240343651</v>
      </c>
      <c r="I144" s="115">
        <f t="shared" si="96"/>
        <v>4.3012336274846269E-2</v>
      </c>
      <c r="J144" s="116">
        <f t="shared" ref="J144:J158" si="98">(I144/$N$17)*100</f>
        <v>62.128643719618637</v>
      </c>
      <c r="K144" s="143">
        <f t="shared" si="97"/>
        <v>15.532160929904659</v>
      </c>
      <c r="L144" s="2"/>
      <c r="M144" s="2"/>
    </row>
    <row r="145" spans="2:13">
      <c r="B145" s="126" t="str">
        <f t="shared" ref="B145:B158" si="99">B144</f>
        <v>M5</v>
      </c>
      <c r="C145" s="115" t="s">
        <v>2</v>
      </c>
      <c r="D145" s="129">
        <v>4.8460999999999999</v>
      </c>
      <c r="E145" s="129">
        <v>4.9600999999999997</v>
      </c>
      <c r="F145" s="115">
        <f t="shared" si="85"/>
        <v>0.11399999999999988</v>
      </c>
      <c r="G145" s="131">
        <v>14188</v>
      </c>
      <c r="H145" s="118">
        <f t="shared" si="95"/>
        <v>121958.33333333346</v>
      </c>
      <c r="I145" s="115">
        <f t="shared" si="96"/>
        <v>9.0834432543614382E-3</v>
      </c>
      <c r="J145" s="116">
        <f t="shared" si="98"/>
        <v>13.120468650935004</v>
      </c>
      <c r="K145" s="143">
        <f t="shared" si="97"/>
        <v>3.2801171627337511</v>
      </c>
      <c r="L145" s="2"/>
      <c r="M145" s="2"/>
    </row>
    <row r="146" spans="2:13">
      <c r="B146" s="126" t="str">
        <f t="shared" si="99"/>
        <v>M5</v>
      </c>
      <c r="C146" s="115" t="s">
        <v>31</v>
      </c>
      <c r="D146" s="129">
        <v>5.0042999999999997</v>
      </c>
      <c r="E146" s="129">
        <v>5.0458999999999996</v>
      </c>
      <c r="F146" s="115">
        <f t="shared" si="85"/>
        <v>4.1599999999999859E-2</v>
      </c>
      <c r="G146" s="131">
        <v>8582</v>
      </c>
      <c r="H146" s="118">
        <f t="shared" si="95"/>
        <v>199453.12500000067</v>
      </c>
      <c r="I146" s="115">
        <f t="shared" si="96"/>
        <v>1.4855246815244794E-2</v>
      </c>
      <c r="J146" s="116">
        <f t="shared" si="98"/>
        <v>21.457479799605281</v>
      </c>
      <c r="K146" s="143">
        <f t="shared" si="97"/>
        <v>5.3643699499013202</v>
      </c>
      <c r="L146" s="2"/>
      <c r="M146" s="2"/>
    </row>
    <row r="147" spans="2:13">
      <c r="B147" s="126" t="str">
        <f t="shared" si="99"/>
        <v>M5</v>
      </c>
      <c r="C147" s="115" t="s">
        <v>3</v>
      </c>
      <c r="D147" s="129">
        <v>4.9909999999999997</v>
      </c>
      <c r="E147" s="129">
        <v>5.2690000000000001</v>
      </c>
      <c r="F147" s="115">
        <f t="shared" si="85"/>
        <v>0.27800000000000047</v>
      </c>
      <c r="G147" s="131">
        <v>43446</v>
      </c>
      <c r="H147" s="118">
        <f t="shared" si="95"/>
        <v>155256.29496402852</v>
      </c>
      <c r="I147" s="115">
        <f t="shared" si="96"/>
        <v>1.1563471774689332E-2</v>
      </c>
      <c r="J147" s="116">
        <f t="shared" si="98"/>
        <v>16.70271555260009</v>
      </c>
      <c r="K147" s="143">
        <f t="shared" si="97"/>
        <v>4.1756788881500224</v>
      </c>
      <c r="L147" s="2"/>
      <c r="M147" s="2"/>
    </row>
    <row r="148" spans="2:13">
      <c r="B148" s="126" t="str">
        <f t="shared" si="99"/>
        <v>M5</v>
      </c>
      <c r="C148" s="115" t="s">
        <v>4</v>
      </c>
      <c r="D148" s="129">
        <v>4.8636999999999997</v>
      </c>
      <c r="E148" s="129">
        <v>4.9187000000000003</v>
      </c>
      <c r="F148" s="115">
        <f t="shared" si="85"/>
        <v>5.5000000000000604E-2</v>
      </c>
      <c r="G148" s="131">
        <v>4832</v>
      </c>
      <c r="H148" s="118">
        <f t="shared" si="95"/>
        <v>82677.272727271818</v>
      </c>
      <c r="I148" s="115">
        <f t="shared" si="96"/>
        <v>6.1577941803364865E-3</v>
      </c>
      <c r="J148" s="116">
        <f t="shared" si="98"/>
        <v>8.8945505839123129</v>
      </c>
      <c r="K148" s="143">
        <f t="shared" si="97"/>
        <v>2.2236376459780782</v>
      </c>
      <c r="L148" s="2"/>
      <c r="M148" s="2"/>
    </row>
    <row r="149" spans="2:13">
      <c r="B149" s="126" t="str">
        <f t="shared" si="99"/>
        <v>M5</v>
      </c>
      <c r="C149" s="115" t="s">
        <v>5</v>
      </c>
      <c r="D149" s="129">
        <v>4.8788</v>
      </c>
      <c r="E149" s="129">
        <v>5.4192999999999998</v>
      </c>
      <c r="F149" s="115">
        <f t="shared" si="85"/>
        <v>0.54049999999999976</v>
      </c>
      <c r="G149" s="131">
        <v>10063</v>
      </c>
      <c r="H149" s="118">
        <f t="shared" si="95"/>
        <v>18091.119333950053</v>
      </c>
      <c r="I149" s="115">
        <f t="shared" si="96"/>
        <v>1.347424578431018E-3</v>
      </c>
      <c r="J149" s="116">
        <f t="shared" si="98"/>
        <v>1.9462709729941834</v>
      </c>
      <c r="K149" s="143">
        <f t="shared" si="97"/>
        <v>0.48656774324854585</v>
      </c>
      <c r="L149" s="2"/>
      <c r="M149" s="2"/>
    </row>
    <row r="150" spans="2:13">
      <c r="B150" s="126" t="str">
        <f t="shared" si="99"/>
        <v>M5</v>
      </c>
      <c r="C150" s="115" t="s">
        <v>6</v>
      </c>
      <c r="D150" s="129">
        <v>5.0149999999999997</v>
      </c>
      <c r="E150" s="129">
        <v>5.0960000000000001</v>
      </c>
      <c r="F150" s="115">
        <f t="shared" si="85"/>
        <v>8.1000000000000405E-2</v>
      </c>
      <c r="G150" s="131">
        <v>3622</v>
      </c>
      <c r="H150" s="118">
        <f t="shared" si="95"/>
        <v>41200.617283950414</v>
      </c>
      <c r="I150" s="115">
        <f t="shared" si="96"/>
        <v>3.0686174442918451E-3</v>
      </c>
      <c r="J150" s="116">
        <f t="shared" si="98"/>
        <v>4.432426983039905</v>
      </c>
      <c r="K150" s="143">
        <f t="shared" si="97"/>
        <v>1.1081067457599763</v>
      </c>
      <c r="L150" s="2"/>
      <c r="M150" s="2"/>
    </row>
    <row r="151" spans="2:13">
      <c r="B151" s="126" t="str">
        <f t="shared" si="99"/>
        <v>M5</v>
      </c>
      <c r="C151" s="115" t="s">
        <v>7</v>
      </c>
      <c r="D151" s="129">
        <v>4.8912000000000004</v>
      </c>
      <c r="E151" s="129">
        <v>5.0026000000000002</v>
      </c>
      <c r="F151" s="115">
        <f t="shared" si="85"/>
        <v>0.11139999999999972</v>
      </c>
      <c r="G151" s="131">
        <v>42512</v>
      </c>
      <c r="H151" s="118">
        <f t="shared" si="95"/>
        <v>379059.69479353772</v>
      </c>
      <c r="I151" s="115">
        <f t="shared" si="96"/>
        <v>2.8232324381326921E-2</v>
      </c>
      <c r="J151" s="116">
        <f t="shared" si="98"/>
        <v>40.779836083675555</v>
      </c>
      <c r="K151" s="143">
        <f t="shared" si="97"/>
        <v>10.194959020918889</v>
      </c>
      <c r="L151" s="2"/>
      <c r="M151" s="2"/>
    </row>
    <row r="152" spans="2:13">
      <c r="B152" s="126" t="str">
        <f t="shared" si="99"/>
        <v>M5</v>
      </c>
      <c r="C152" s="115" t="s">
        <v>35</v>
      </c>
      <c r="D152" s="129">
        <v>4.9977999999999998</v>
      </c>
      <c r="E152" s="129">
        <v>5.2152000000000003</v>
      </c>
      <c r="F152" s="115">
        <f t="shared" si="85"/>
        <v>0.21740000000000048</v>
      </c>
      <c r="G152" s="131">
        <v>11960</v>
      </c>
      <c r="H152" s="118">
        <f t="shared" si="95"/>
        <v>53704.001839926284</v>
      </c>
      <c r="I152" s="115">
        <f t="shared" si="96"/>
        <v>3.9998681509676162E-3</v>
      </c>
      <c r="J152" s="116">
        <f t="shared" si="98"/>
        <v>5.7775606907045409</v>
      </c>
      <c r="K152" s="143">
        <f t="shared" si="97"/>
        <v>1.4443901726761352</v>
      </c>
      <c r="L152" s="2"/>
      <c r="M152" s="2"/>
    </row>
    <row r="153" spans="2:13">
      <c r="B153" s="126" t="str">
        <f t="shared" si="99"/>
        <v>M5</v>
      </c>
      <c r="C153" s="115" t="s">
        <v>36</v>
      </c>
      <c r="D153" s="129">
        <v>4.8433999999999999</v>
      </c>
      <c r="E153" s="129">
        <v>5.4305000000000003</v>
      </c>
      <c r="F153" s="115">
        <f t="shared" si="85"/>
        <v>0.5871000000000004</v>
      </c>
      <c r="G153" s="131">
        <v>40373</v>
      </c>
      <c r="H153" s="118">
        <f t="shared" si="95"/>
        <v>68281.80889115989</v>
      </c>
      <c r="I153" s="115">
        <f t="shared" si="96"/>
        <v>5.0856216169566319E-3</v>
      </c>
      <c r="J153" s="116">
        <f t="shared" si="98"/>
        <v>7.3458640217472979</v>
      </c>
      <c r="K153" s="143">
        <f t="shared" si="97"/>
        <v>1.8364660054368245</v>
      </c>
      <c r="L153" s="2"/>
      <c r="M153" s="2"/>
    </row>
    <row r="154" spans="2:13">
      <c r="B154" s="126" t="str">
        <f t="shared" si="99"/>
        <v>M5</v>
      </c>
      <c r="C154" s="115" t="s">
        <v>8</v>
      </c>
      <c r="D154" s="129">
        <v>4.8430999999999997</v>
      </c>
      <c r="E154" s="129">
        <v>4.9356</v>
      </c>
      <c r="F154" s="115">
        <f t="shared" si="85"/>
        <v>9.2500000000000249E-2</v>
      </c>
      <c r="G154" s="131">
        <v>2014</v>
      </c>
      <c r="H154" s="118">
        <f t="shared" si="95"/>
        <v>18694.594594594546</v>
      </c>
      <c r="I154" s="115">
        <f t="shared" si="96"/>
        <v>1.3923713494769371E-3</v>
      </c>
      <c r="J154" s="116">
        <f t="shared" si="98"/>
        <v>2.0111937873889976</v>
      </c>
      <c r="K154" s="143">
        <f t="shared" si="97"/>
        <v>0.50279844684724939</v>
      </c>
      <c r="L154" s="2"/>
      <c r="M154" s="2"/>
    </row>
    <row r="155" spans="2:13">
      <c r="B155" s="126" t="str">
        <f t="shared" si="99"/>
        <v>M5</v>
      </c>
      <c r="C155" s="115" t="s">
        <v>9</v>
      </c>
      <c r="D155" s="129">
        <v>4.8440000000000003</v>
      </c>
      <c r="E155" s="129">
        <v>4.9000000000000004</v>
      </c>
      <c r="F155" s="115">
        <f t="shared" si="85"/>
        <v>5.600000000000005E-2</v>
      </c>
      <c r="G155" s="131">
        <v>2195</v>
      </c>
      <c r="H155" s="118">
        <f t="shared" si="95"/>
        <v>34111.607142857116</v>
      </c>
      <c r="I155" s="115">
        <f t="shared" si="96"/>
        <v>2.5406287485934755E-3</v>
      </c>
      <c r="J155" s="116">
        <f t="shared" si="98"/>
        <v>3.6697801611277101</v>
      </c>
      <c r="K155" s="143">
        <f t="shared" si="97"/>
        <v>0.91744504028192753</v>
      </c>
      <c r="L155" s="2"/>
      <c r="M155" s="2"/>
    </row>
    <row r="156" spans="2:13">
      <c r="B156" s="126" t="str">
        <f t="shared" si="99"/>
        <v>M5</v>
      </c>
      <c r="C156" s="115" t="s">
        <v>10</v>
      </c>
      <c r="D156" s="129">
        <v>4.8570000000000002</v>
      </c>
      <c r="E156" s="129">
        <v>4.8625999999999996</v>
      </c>
      <c r="F156" s="115">
        <f t="shared" si="85"/>
        <v>5.5999999999993832E-3</v>
      </c>
      <c r="G156" s="131">
        <v>403</v>
      </c>
      <c r="H156" s="118">
        <f t="shared" si="95"/>
        <v>21116.071428573756</v>
      </c>
      <c r="I156" s="115">
        <f t="shared" si="96"/>
        <v>1.5727226777710343E-3</v>
      </c>
      <c r="J156" s="116">
        <f t="shared" si="98"/>
        <v>2.2717000604810882</v>
      </c>
      <c r="K156" s="143">
        <f t="shared" si="97"/>
        <v>0.56792501512027205</v>
      </c>
      <c r="L156" s="2"/>
      <c r="M156" s="2"/>
    </row>
    <row r="157" spans="2:13">
      <c r="B157" s="126" t="str">
        <f t="shared" si="99"/>
        <v>M5</v>
      </c>
      <c r="C157" s="115" t="s">
        <v>11</v>
      </c>
      <c r="D157" s="129">
        <v>4.8613</v>
      </c>
      <c r="E157" s="129">
        <v>4.8653000000000004</v>
      </c>
      <c r="F157" s="115">
        <f t="shared" si="85"/>
        <v>4.0000000000004476E-3</v>
      </c>
      <c r="G157" s="131">
        <v>2368</v>
      </c>
      <c r="H157" s="118">
        <f t="shared" si="95"/>
        <v>520812.49999994173</v>
      </c>
      <c r="I157" s="115">
        <f t="shared" si="96"/>
        <v>3.8790057723907749E-2</v>
      </c>
      <c r="J157" s="116">
        <f t="shared" si="98"/>
        <v>56.02982504350652</v>
      </c>
      <c r="K157" s="143">
        <f t="shared" si="97"/>
        <v>14.00745626087663</v>
      </c>
      <c r="L157" s="2"/>
      <c r="M157" s="2"/>
    </row>
    <row r="158" spans="2:13" ht="16" thickBot="1">
      <c r="B158" s="128" t="str">
        <f t="shared" si="99"/>
        <v>M5</v>
      </c>
      <c r="C158" s="120" t="s">
        <v>12</v>
      </c>
      <c r="D158" s="130">
        <v>5.0324999999999998</v>
      </c>
      <c r="E158" s="130">
        <v>5.0293999999999999</v>
      </c>
      <c r="F158" s="120">
        <f t="shared" si="85"/>
        <v>-3.0999999999998806E-3</v>
      </c>
      <c r="G158" s="132">
        <v>240</v>
      </c>
      <c r="H158" s="121">
        <f t="shared" si="95"/>
        <v>14435.483870968297</v>
      </c>
      <c r="I158" s="120">
        <f t="shared" si="96"/>
        <v>1.0751532511747743E-3</v>
      </c>
      <c r="J158" s="122">
        <f t="shared" si="98"/>
        <v>1.552991980240114</v>
      </c>
      <c r="K158" s="144">
        <f t="shared" si="97"/>
        <v>0.38824799506002849</v>
      </c>
      <c r="L158" s="2"/>
      <c r="M158" s="2"/>
    </row>
    <row r="159" spans="2:13">
      <c r="B159" s="208" t="s">
        <v>178</v>
      </c>
      <c r="C159" s="125" t="s">
        <v>1</v>
      </c>
      <c r="D159" s="209">
        <v>4.8509000000000002</v>
      </c>
      <c r="E159" s="209">
        <v>5.0804999999999998</v>
      </c>
      <c r="F159" s="125">
        <f t="shared" ref="F159:F222" si="100">E159-D159</f>
        <v>0.22959999999999958</v>
      </c>
      <c r="G159" s="216">
        <v>56230</v>
      </c>
      <c r="H159" s="217">
        <f t="shared" si="95"/>
        <v>243663.98083623737</v>
      </c>
      <c r="I159" s="125">
        <f t="shared" si="96"/>
        <v>1.8148066495861478E-2</v>
      </c>
      <c r="J159" s="210">
        <f>(I159/$N$18)*100</f>
        <v>25.424913775225445</v>
      </c>
      <c r="K159" s="142">
        <f t="shared" ref="K159:K174" si="101">J159*(C$18/100)</f>
        <v>6.3562284438063612</v>
      </c>
      <c r="L159" s="2"/>
      <c r="M159" s="2"/>
    </row>
    <row r="160" spans="2:13">
      <c r="B160" s="126" t="str">
        <f>B159</f>
        <v>M6</v>
      </c>
      <c r="C160" s="115" t="s">
        <v>30</v>
      </c>
      <c r="D160" s="129">
        <v>5.0418000000000003</v>
      </c>
      <c r="E160" s="129">
        <v>5.0841000000000003</v>
      </c>
      <c r="F160" s="115">
        <f t="shared" si="100"/>
        <v>4.2300000000000004E-2</v>
      </c>
      <c r="G160" s="131">
        <v>17762</v>
      </c>
      <c r="H160" s="118">
        <f t="shared" si="95"/>
        <v>413173.75886524818</v>
      </c>
      <c r="I160" s="115">
        <f t="shared" si="96"/>
        <v>3.0773136121711193E-2</v>
      </c>
      <c r="J160" s="116">
        <f t="shared" ref="J160:J174" si="102">(I160/$N$18)*100</f>
        <v>43.112269434664221</v>
      </c>
      <c r="K160" s="143">
        <f t="shared" si="101"/>
        <v>10.778067358666055</v>
      </c>
      <c r="L160" s="2"/>
      <c r="M160" s="2"/>
    </row>
    <row r="161" spans="2:13">
      <c r="B161" s="126" t="str">
        <f t="shared" ref="B161:B174" si="103">B160</f>
        <v>M6</v>
      </c>
      <c r="C161" s="115" t="s">
        <v>2</v>
      </c>
      <c r="D161" s="129">
        <v>5.0366</v>
      </c>
      <c r="E161" s="129">
        <v>5.1753999999999998</v>
      </c>
      <c r="F161" s="115">
        <f t="shared" si="100"/>
        <v>0.13879999999999981</v>
      </c>
      <c r="G161" s="131">
        <v>10459</v>
      </c>
      <c r="H161" s="118">
        <f t="shared" si="95"/>
        <v>73301.512968299809</v>
      </c>
      <c r="I161" s="115">
        <f t="shared" si="96"/>
        <v>5.459488624582628E-3</v>
      </c>
      <c r="J161" s="116">
        <f t="shared" si="102"/>
        <v>7.6485849094993839</v>
      </c>
      <c r="K161" s="143">
        <f t="shared" si="101"/>
        <v>1.912146227374846</v>
      </c>
      <c r="L161" s="2"/>
      <c r="M161" s="2"/>
    </row>
    <row r="162" spans="2:13">
      <c r="B162" s="126" t="str">
        <f t="shared" si="103"/>
        <v>M6</v>
      </c>
      <c r="C162" s="115" t="s">
        <v>31</v>
      </c>
      <c r="D162" s="129">
        <v>5.0204000000000004</v>
      </c>
      <c r="E162" s="129">
        <v>5.0755999999999997</v>
      </c>
      <c r="F162" s="115">
        <f t="shared" si="100"/>
        <v>5.519999999999925E-2</v>
      </c>
      <c r="G162" s="131">
        <v>7010</v>
      </c>
      <c r="H162" s="118">
        <f t="shared" si="95"/>
        <v>121834.23913043644</v>
      </c>
      <c r="I162" s="115">
        <f t="shared" si="96"/>
        <v>9.0742007317768658E-3</v>
      </c>
      <c r="J162" s="116">
        <f t="shared" si="102"/>
        <v>12.712691527614039</v>
      </c>
      <c r="K162" s="143">
        <f t="shared" si="101"/>
        <v>3.1781728819035098</v>
      </c>
      <c r="L162" s="2"/>
      <c r="M162" s="2"/>
    </row>
    <row r="163" spans="2:13">
      <c r="B163" s="126" t="str">
        <f t="shared" si="103"/>
        <v>M6</v>
      </c>
      <c r="C163" s="115" t="s">
        <v>3</v>
      </c>
      <c r="D163" s="129">
        <v>5.0094000000000003</v>
      </c>
      <c r="E163" s="129">
        <v>5.3257000000000003</v>
      </c>
      <c r="F163" s="115">
        <f t="shared" si="100"/>
        <v>0.31630000000000003</v>
      </c>
      <c r="G163" s="131">
        <v>32603</v>
      </c>
      <c r="H163" s="118">
        <f t="shared" si="95"/>
        <v>102175.94056275686</v>
      </c>
      <c r="I163" s="115">
        <f t="shared" si="96"/>
        <v>7.6100528163674051E-3</v>
      </c>
      <c r="J163" s="116">
        <f t="shared" si="102"/>
        <v>10.661462846478743</v>
      </c>
      <c r="K163" s="143">
        <f t="shared" si="101"/>
        <v>2.6653657116196858</v>
      </c>
      <c r="L163" s="2"/>
      <c r="M163" s="2"/>
    </row>
    <row r="164" spans="2:13">
      <c r="B164" s="126" t="str">
        <f t="shared" si="103"/>
        <v>M6</v>
      </c>
      <c r="C164" s="115" t="s">
        <v>4</v>
      </c>
      <c r="D164" s="129">
        <v>4.8479000000000001</v>
      </c>
      <c r="E164" s="129">
        <v>4.9330999999999996</v>
      </c>
      <c r="F164" s="115">
        <f t="shared" si="100"/>
        <v>8.5199999999999498E-2</v>
      </c>
      <c r="G164" s="131">
        <v>6169</v>
      </c>
      <c r="H164" s="118">
        <f t="shared" si="95"/>
        <v>69063.967136150648</v>
      </c>
      <c r="I164" s="115">
        <f t="shared" si="96"/>
        <v>5.1438766770260909E-3</v>
      </c>
      <c r="J164" s="116">
        <f t="shared" si="102"/>
        <v>7.2064217427022026</v>
      </c>
      <c r="K164" s="143">
        <f t="shared" si="101"/>
        <v>1.8016054356755506</v>
      </c>
      <c r="L164" s="2"/>
      <c r="M164" s="2"/>
    </row>
    <row r="165" spans="2:13">
      <c r="B165" s="126" t="str">
        <f t="shared" si="103"/>
        <v>M6</v>
      </c>
      <c r="C165" s="115" t="s">
        <v>5</v>
      </c>
      <c r="D165" s="129">
        <v>4.8358999999999996</v>
      </c>
      <c r="E165" s="129">
        <v>5.3582999999999998</v>
      </c>
      <c r="F165" s="115">
        <f t="shared" si="100"/>
        <v>0.5224000000000002</v>
      </c>
      <c r="G165" s="131">
        <v>5310</v>
      </c>
      <c r="H165" s="118">
        <f t="shared" si="95"/>
        <v>9619.5444104134731</v>
      </c>
      <c r="I165" s="115">
        <f t="shared" si="96"/>
        <v>7.164626097831264E-4</v>
      </c>
      <c r="J165" s="116">
        <f t="shared" si="102"/>
        <v>1.0037432957975438</v>
      </c>
      <c r="K165" s="143">
        <f t="shared" si="101"/>
        <v>0.25093582394938596</v>
      </c>
      <c r="L165" s="2"/>
      <c r="M165" s="2"/>
    </row>
    <row r="166" spans="2:13">
      <c r="B166" s="126" t="str">
        <f t="shared" si="103"/>
        <v>M6</v>
      </c>
      <c r="C166" s="115" t="s">
        <v>6</v>
      </c>
      <c r="D166" s="129">
        <v>4.8441999999999998</v>
      </c>
      <c r="E166" s="129">
        <v>5.0442999999999998</v>
      </c>
      <c r="F166" s="115">
        <f t="shared" si="100"/>
        <v>0.20009999999999994</v>
      </c>
      <c r="G166" s="131">
        <v>6014</v>
      </c>
      <c r="H166" s="118">
        <f t="shared" si="95"/>
        <v>28631.934032983518</v>
      </c>
      <c r="I166" s="115">
        <f t="shared" si="96"/>
        <v>2.1325032979943332E-3</v>
      </c>
      <c r="J166" s="116">
        <f t="shared" si="102"/>
        <v>2.9875751496311715</v>
      </c>
      <c r="K166" s="143">
        <f t="shared" si="101"/>
        <v>0.74689378740779289</v>
      </c>
      <c r="L166" s="2"/>
      <c r="M166" s="2"/>
    </row>
    <row r="167" spans="2:13">
      <c r="B167" s="126" t="str">
        <f t="shared" si="103"/>
        <v>M6</v>
      </c>
      <c r="C167" s="115" t="s">
        <v>7</v>
      </c>
      <c r="D167" s="129">
        <v>5.0143000000000004</v>
      </c>
      <c r="E167" s="129">
        <v>5.1814</v>
      </c>
      <c r="F167" s="115">
        <f t="shared" si="100"/>
        <v>0.16709999999999958</v>
      </c>
      <c r="G167" s="131">
        <v>38533</v>
      </c>
      <c r="H167" s="118">
        <f t="shared" si="95"/>
        <v>228894.37462597305</v>
      </c>
      <c r="I167" s="115">
        <f t="shared" si="96"/>
        <v>1.7048027849600869E-2</v>
      </c>
      <c r="J167" s="116">
        <f t="shared" si="102"/>
        <v>23.883791599098874</v>
      </c>
      <c r="K167" s="143">
        <f t="shared" si="101"/>
        <v>5.9709478997747185</v>
      </c>
      <c r="L167" s="2"/>
      <c r="M167" s="2"/>
    </row>
    <row r="168" spans="2:13">
      <c r="B168" s="126" t="str">
        <f t="shared" si="103"/>
        <v>M6</v>
      </c>
      <c r="C168" s="115" t="s">
        <v>35</v>
      </c>
      <c r="D168" s="129">
        <v>4.8250000000000002</v>
      </c>
      <c r="E168" s="129">
        <v>5.0693000000000001</v>
      </c>
      <c r="F168" s="115">
        <f t="shared" si="100"/>
        <v>0.24429999999999996</v>
      </c>
      <c r="G168" s="131">
        <v>10280</v>
      </c>
      <c r="H168" s="118">
        <f t="shared" si="95"/>
        <v>40913.835448219412</v>
      </c>
      <c r="I168" s="115">
        <f t="shared" si="96"/>
        <v>3.0472579647052855E-3</v>
      </c>
      <c r="J168" s="116">
        <f t="shared" si="102"/>
        <v>4.2691198547883165</v>
      </c>
      <c r="K168" s="143">
        <f t="shared" si="101"/>
        <v>1.0672799636970791</v>
      </c>
      <c r="L168" s="2"/>
      <c r="M168" s="2"/>
    </row>
    <row r="169" spans="2:13">
      <c r="B169" s="126" t="str">
        <f t="shared" si="103"/>
        <v>M6</v>
      </c>
      <c r="C169" s="115" t="s">
        <v>36</v>
      </c>
      <c r="D169" s="129">
        <v>4.8922999999999996</v>
      </c>
      <c r="E169" s="129">
        <v>5.8002000000000002</v>
      </c>
      <c r="F169" s="115">
        <f t="shared" si="100"/>
        <v>0.9079000000000006</v>
      </c>
      <c r="G169" s="131">
        <v>24336</v>
      </c>
      <c r="H169" s="118">
        <f t="shared" si="95"/>
        <v>26491.078312589474</v>
      </c>
      <c r="I169" s="115">
        <f t="shared" si="96"/>
        <v>1.9730525993788962E-3</v>
      </c>
      <c r="J169" s="116">
        <f t="shared" si="102"/>
        <v>2.7641893545316534</v>
      </c>
      <c r="K169" s="143">
        <f t="shared" si="101"/>
        <v>0.69104733863291334</v>
      </c>
      <c r="L169" s="2"/>
      <c r="M169" s="2"/>
    </row>
    <row r="170" spans="2:13">
      <c r="B170" s="126" t="str">
        <f t="shared" si="103"/>
        <v>M6</v>
      </c>
      <c r="C170" s="115" t="s">
        <v>8</v>
      </c>
      <c r="D170" s="129">
        <v>5.0121000000000002</v>
      </c>
      <c r="E170" s="129">
        <v>5.0708000000000002</v>
      </c>
      <c r="F170" s="115">
        <f t="shared" si="100"/>
        <v>5.8699999999999974E-2</v>
      </c>
      <c r="G170" s="131">
        <v>2165</v>
      </c>
      <c r="H170" s="118">
        <f t="shared" si="95"/>
        <v>32031.516183986387</v>
      </c>
      <c r="I170" s="115">
        <f t="shared" si="96"/>
        <v>2.3857038027337214E-3</v>
      </c>
      <c r="J170" s="116">
        <f t="shared" si="102"/>
        <v>3.3423016987272174</v>
      </c>
      <c r="K170" s="143">
        <f t="shared" si="101"/>
        <v>0.83557542468180435</v>
      </c>
      <c r="L170" s="2"/>
      <c r="M170" s="2"/>
    </row>
    <row r="171" spans="2:13">
      <c r="B171" s="126" t="str">
        <f t="shared" si="103"/>
        <v>M6</v>
      </c>
      <c r="C171" s="115" t="s">
        <v>9</v>
      </c>
      <c r="D171" s="129">
        <v>4.8978000000000002</v>
      </c>
      <c r="E171" s="129">
        <v>4.9592999999999998</v>
      </c>
      <c r="F171" s="115">
        <f t="shared" si="100"/>
        <v>6.1499999999999666E-2</v>
      </c>
      <c r="G171" s="131">
        <v>2330</v>
      </c>
      <c r="H171" s="118">
        <f t="shared" si="95"/>
        <v>33256.097560975788</v>
      </c>
      <c r="I171" s="115">
        <f t="shared" si="96"/>
        <v>2.4769104890191821E-3</v>
      </c>
      <c r="J171" s="116">
        <f t="shared" si="102"/>
        <v>3.4700796157334555</v>
      </c>
      <c r="K171" s="143">
        <f t="shared" si="101"/>
        <v>0.86751990393336387</v>
      </c>
      <c r="L171" s="2"/>
      <c r="M171" s="2"/>
    </row>
    <row r="172" spans="2:13">
      <c r="B172" s="126" t="str">
        <f t="shared" si="103"/>
        <v>M6</v>
      </c>
      <c r="C172" s="115" t="s">
        <v>10</v>
      </c>
      <c r="D172" s="129">
        <v>5.0199999999999996</v>
      </c>
      <c r="E172" s="129">
        <v>5.0326000000000004</v>
      </c>
      <c r="F172" s="115">
        <f t="shared" si="100"/>
        <v>1.2600000000000833E-2</v>
      </c>
      <c r="G172" s="131">
        <v>530</v>
      </c>
      <c r="H172" s="118">
        <f t="shared" si="95"/>
        <v>19464.28571428443</v>
      </c>
      <c r="I172" s="115">
        <f t="shared" si="96"/>
        <v>1.4496978594250531E-3</v>
      </c>
      <c r="J172" s="116">
        <f t="shared" si="102"/>
        <v>2.03098457262189</v>
      </c>
      <c r="K172" s="143">
        <f t="shared" si="101"/>
        <v>0.50774614315547251</v>
      </c>
      <c r="L172" s="2"/>
      <c r="M172" s="2"/>
    </row>
    <row r="173" spans="2:13">
      <c r="B173" s="126" t="str">
        <f t="shared" si="103"/>
        <v>M6</v>
      </c>
      <c r="C173" s="115" t="s">
        <v>11</v>
      </c>
      <c r="D173" s="129">
        <v>5.0206</v>
      </c>
      <c r="E173" s="129">
        <v>5.0468000000000002</v>
      </c>
      <c r="F173" s="115">
        <f t="shared" si="100"/>
        <v>2.6200000000000223E-2</v>
      </c>
      <c r="G173" s="131">
        <v>2572</v>
      </c>
      <c r="H173" s="118">
        <f t="shared" si="95"/>
        <v>87299.618320609938</v>
      </c>
      <c r="I173" s="115">
        <f t="shared" si="96"/>
        <v>6.5020659717882207E-3</v>
      </c>
      <c r="J173" s="116">
        <f t="shared" si="102"/>
        <v>9.1092054754836607</v>
      </c>
      <c r="K173" s="143">
        <f t="shared" si="101"/>
        <v>2.2773013688709152</v>
      </c>
      <c r="L173" s="2"/>
      <c r="M173" s="2"/>
    </row>
    <row r="174" spans="2:13" ht="16" thickBot="1">
      <c r="B174" s="128" t="str">
        <f t="shared" si="103"/>
        <v>M6</v>
      </c>
      <c r="C174" s="120" t="s">
        <v>12</v>
      </c>
      <c r="D174" s="130">
        <v>5.0159000000000002</v>
      </c>
      <c r="E174" s="130">
        <v>5.0163000000000002</v>
      </c>
      <c r="F174" s="120">
        <f t="shared" si="100"/>
        <v>3.9999999999995595E-4</v>
      </c>
      <c r="G174" s="132">
        <v>299</v>
      </c>
      <c r="H174" s="121">
        <f t="shared" si="95"/>
        <v>35625.000000003922</v>
      </c>
      <c r="I174" s="120">
        <f t="shared" si="96"/>
        <v>2.6533460821591653E-3</v>
      </c>
      <c r="J174" s="122">
        <f t="shared" si="102"/>
        <v>3.7172607544783345</v>
      </c>
      <c r="K174" s="144">
        <f t="shared" si="101"/>
        <v>0.92931518861958362</v>
      </c>
      <c r="L174" s="2"/>
      <c r="M174" s="2"/>
    </row>
    <row r="175" spans="2:13">
      <c r="B175" s="208" t="s">
        <v>179</v>
      </c>
      <c r="C175" s="125" t="s">
        <v>1</v>
      </c>
      <c r="D175" s="209">
        <v>4.9965999999999999</v>
      </c>
      <c r="E175" s="209">
        <v>5.0601000000000003</v>
      </c>
      <c r="F175" s="125">
        <f t="shared" si="100"/>
        <v>6.3500000000000334E-2</v>
      </c>
      <c r="G175" s="216">
        <v>19771</v>
      </c>
      <c r="H175" s="217">
        <f t="shared" si="95"/>
        <v>306870.07874015585</v>
      </c>
      <c r="I175" s="125">
        <f t="shared" si="96"/>
        <v>2.2855649716687087E-2</v>
      </c>
      <c r="J175" s="210">
        <f>(I175/$N$19)*100</f>
        <v>31.924883828052032</v>
      </c>
      <c r="K175" s="142">
        <f t="shared" ref="K175:K190" si="104">J175*(C$19/100)</f>
        <v>7.9812209570130079</v>
      </c>
      <c r="L175" s="2"/>
      <c r="M175" s="2"/>
    </row>
    <row r="176" spans="2:13">
      <c r="B176" s="126" t="str">
        <f>B175</f>
        <v>M7</v>
      </c>
      <c r="C176" s="115" t="s">
        <v>30</v>
      </c>
      <c r="D176" s="129">
        <v>4.8634000000000004</v>
      </c>
      <c r="E176" s="129">
        <v>4.9076000000000004</v>
      </c>
      <c r="F176" s="115">
        <f t="shared" si="100"/>
        <v>4.4200000000000017E-2</v>
      </c>
      <c r="G176" s="131">
        <v>25289</v>
      </c>
      <c r="H176" s="118">
        <f t="shared" si="95"/>
        <v>565707.01357466041</v>
      </c>
      <c r="I176" s="115">
        <f t="shared" si="96"/>
        <v>4.2133796157701658E-2</v>
      </c>
      <c r="J176" s="116">
        <f t="shared" ref="J176:J190" si="105">(I176/$N$19)*100</f>
        <v>58.852693502183421</v>
      </c>
      <c r="K176" s="143">
        <f t="shared" si="104"/>
        <v>14.713173375545855</v>
      </c>
      <c r="L176" s="2"/>
      <c r="M176" s="2"/>
    </row>
    <row r="177" spans="2:13">
      <c r="B177" s="126" t="str">
        <f t="shared" ref="B177:B190" si="106">B176</f>
        <v>M7</v>
      </c>
      <c r="C177" s="115" t="s">
        <v>2</v>
      </c>
      <c r="D177" s="129">
        <v>4.8666999999999998</v>
      </c>
      <c r="E177" s="129">
        <v>4.9752000000000001</v>
      </c>
      <c r="F177" s="115">
        <f t="shared" si="100"/>
        <v>0.10850000000000026</v>
      </c>
      <c r="G177" s="131">
        <v>9878</v>
      </c>
      <c r="H177" s="118">
        <f t="shared" si="95"/>
        <v>88417.050691244032</v>
      </c>
      <c r="I177" s="115">
        <f t="shared" si="96"/>
        <v>6.5852922118639955E-3</v>
      </c>
      <c r="J177" s="116">
        <f t="shared" si="105"/>
        <v>9.198368519099235</v>
      </c>
      <c r="K177" s="143">
        <f t="shared" si="104"/>
        <v>2.2995921297748088</v>
      </c>
      <c r="L177" s="2"/>
      <c r="M177" s="2"/>
    </row>
    <row r="178" spans="2:13">
      <c r="B178" s="126" t="str">
        <f t="shared" si="106"/>
        <v>M7</v>
      </c>
      <c r="C178" s="115" t="s">
        <v>31</v>
      </c>
      <c r="D178" s="129">
        <v>4.9850000000000003</v>
      </c>
      <c r="E178" s="129">
        <v>5.0294999999999996</v>
      </c>
      <c r="F178" s="115">
        <f t="shared" si="100"/>
        <v>4.4499999999999318E-2</v>
      </c>
      <c r="G178" s="131">
        <v>6120</v>
      </c>
      <c r="H178" s="118">
        <f t="shared" si="95"/>
        <v>131129.21348314808</v>
      </c>
      <c r="I178" s="115">
        <f t="shared" si="96"/>
        <v>9.7664893993567852E-3</v>
      </c>
      <c r="J178" s="116">
        <f t="shared" si="105"/>
        <v>13.641880381756277</v>
      </c>
      <c r="K178" s="143">
        <f t="shared" si="104"/>
        <v>3.4104700954390692</v>
      </c>
      <c r="L178" s="2"/>
      <c r="M178" s="2"/>
    </row>
    <row r="179" spans="2:13">
      <c r="B179" s="126" t="str">
        <f t="shared" si="106"/>
        <v>M7</v>
      </c>
      <c r="C179" s="115" t="s">
        <v>3</v>
      </c>
      <c r="D179" s="129">
        <v>4.8563999999999998</v>
      </c>
      <c r="E179" s="129">
        <v>5.1677999999999997</v>
      </c>
      <c r="F179" s="115">
        <f t="shared" si="100"/>
        <v>0.3113999999999999</v>
      </c>
      <c r="G179" s="131">
        <v>39279</v>
      </c>
      <c r="H179" s="118">
        <f t="shared" si="95"/>
        <v>125222.38278741173</v>
      </c>
      <c r="I179" s="115">
        <f t="shared" si="96"/>
        <v>9.3265492987390213E-3</v>
      </c>
      <c r="J179" s="116">
        <f t="shared" si="105"/>
        <v>13.027369887518644</v>
      </c>
      <c r="K179" s="143">
        <f t="shared" si="104"/>
        <v>3.2568424718796609</v>
      </c>
      <c r="L179" s="2"/>
      <c r="M179" s="2"/>
    </row>
    <row r="180" spans="2:13">
      <c r="B180" s="126" t="str">
        <f t="shared" si="106"/>
        <v>M7</v>
      </c>
      <c r="C180" s="115" t="s">
        <v>4</v>
      </c>
      <c r="D180" s="129">
        <v>4.9955999999999996</v>
      </c>
      <c r="E180" s="129">
        <v>5.0483000000000002</v>
      </c>
      <c r="F180" s="115">
        <f t="shared" si="100"/>
        <v>5.2700000000000635E-2</v>
      </c>
      <c r="G180" s="131">
        <v>5813</v>
      </c>
      <c r="H180" s="118">
        <f t="shared" si="95"/>
        <v>104900.37950664011</v>
      </c>
      <c r="I180" s="115">
        <f t="shared" si="96"/>
        <v>7.8129687292890528E-3</v>
      </c>
      <c r="J180" s="116">
        <f t="shared" si="105"/>
        <v>10.913193110964022</v>
      </c>
      <c r="K180" s="143">
        <f t="shared" si="104"/>
        <v>2.7282982777410054</v>
      </c>
      <c r="L180" s="2"/>
      <c r="M180" s="2"/>
    </row>
    <row r="181" spans="2:13">
      <c r="B181" s="126" t="str">
        <f t="shared" si="106"/>
        <v>M7</v>
      </c>
      <c r="C181" s="115" t="s">
        <v>5</v>
      </c>
      <c r="D181" s="129">
        <v>5.0087999999999999</v>
      </c>
      <c r="E181" s="129">
        <v>5.2305000000000001</v>
      </c>
      <c r="F181" s="115">
        <f t="shared" si="100"/>
        <v>0.22170000000000023</v>
      </c>
      <c r="G181" s="131">
        <v>8281</v>
      </c>
      <c r="H181" s="118">
        <f t="shared" si="95"/>
        <v>36067.884528642273</v>
      </c>
      <c r="I181" s="115">
        <f t="shared" si="96"/>
        <v>2.6863320731461506E-3</v>
      </c>
      <c r="J181" s="116">
        <f t="shared" si="105"/>
        <v>3.7522818393627366</v>
      </c>
      <c r="K181" s="143">
        <f t="shared" si="104"/>
        <v>0.93807045984068416</v>
      </c>
      <c r="L181" s="2"/>
      <c r="M181" s="2"/>
    </row>
    <row r="182" spans="2:13">
      <c r="B182" s="126" t="str">
        <f t="shared" si="106"/>
        <v>M7</v>
      </c>
      <c r="C182" s="115" t="s">
        <v>6</v>
      </c>
      <c r="D182" s="129">
        <v>4.8677000000000001</v>
      </c>
      <c r="E182" s="129">
        <v>5.0125999999999999</v>
      </c>
      <c r="F182" s="115">
        <f t="shared" si="100"/>
        <v>0.14489999999999981</v>
      </c>
      <c r="G182" s="131">
        <v>5949</v>
      </c>
      <c r="H182" s="118">
        <f t="shared" si="95"/>
        <v>39090.75224292621</v>
      </c>
      <c r="I182" s="115">
        <f t="shared" si="96"/>
        <v>2.9114749280676898E-3</v>
      </c>
      <c r="J182" s="116">
        <f t="shared" si="105"/>
        <v>4.0667624853816653</v>
      </c>
      <c r="K182" s="143">
        <f t="shared" si="104"/>
        <v>1.0166906213454163</v>
      </c>
      <c r="L182" s="2"/>
      <c r="M182" s="2"/>
    </row>
    <row r="183" spans="2:13">
      <c r="B183" s="126" t="str">
        <f t="shared" si="106"/>
        <v>M7</v>
      </c>
      <c r="C183" s="115" t="s">
        <v>7</v>
      </c>
      <c r="D183" s="129">
        <v>4.9820000000000002</v>
      </c>
      <c r="E183" s="129">
        <v>5.1395999999999997</v>
      </c>
      <c r="F183" s="115">
        <f t="shared" si="100"/>
        <v>0.15759999999999952</v>
      </c>
      <c r="G183" s="131">
        <v>45108</v>
      </c>
      <c r="H183" s="118">
        <f t="shared" si="95"/>
        <v>284411.4847715745</v>
      </c>
      <c r="I183" s="115">
        <f t="shared" si="96"/>
        <v>2.1182936107779514E-2</v>
      </c>
      <c r="J183" s="116">
        <f t="shared" si="105"/>
        <v>29.588429240065089</v>
      </c>
      <c r="K183" s="143">
        <f t="shared" si="104"/>
        <v>7.3971073100162723</v>
      </c>
      <c r="L183" s="2"/>
      <c r="M183" s="2"/>
    </row>
    <row r="184" spans="2:13">
      <c r="B184" s="126" t="str">
        <f t="shared" si="106"/>
        <v>M7</v>
      </c>
      <c r="C184" s="115" t="s">
        <v>35</v>
      </c>
      <c r="D184" s="129">
        <v>4.9939</v>
      </c>
      <c r="E184" s="129">
        <v>5.2103000000000002</v>
      </c>
      <c r="F184" s="115">
        <f t="shared" si="100"/>
        <v>0.21640000000000015</v>
      </c>
      <c r="G184" s="131">
        <v>9514</v>
      </c>
      <c r="H184" s="118">
        <f t="shared" si="95"/>
        <v>42649.029574861335</v>
      </c>
      <c r="I184" s="115">
        <f t="shared" si="96"/>
        <v>3.1764950324304907E-3</v>
      </c>
      <c r="J184" s="116">
        <f t="shared" si="105"/>
        <v>4.4369438693614605</v>
      </c>
      <c r="K184" s="143">
        <f t="shared" si="104"/>
        <v>1.1092359673403651</v>
      </c>
      <c r="L184" s="2"/>
      <c r="M184" s="2"/>
    </row>
    <row r="185" spans="2:13">
      <c r="B185" s="126" t="str">
        <f t="shared" si="106"/>
        <v>M7</v>
      </c>
      <c r="C185" s="115" t="s">
        <v>36</v>
      </c>
      <c r="D185" s="129">
        <v>4.8647999999999998</v>
      </c>
      <c r="E185" s="129">
        <v>5.4581999999999997</v>
      </c>
      <c r="F185" s="115">
        <f t="shared" si="100"/>
        <v>0.59339999999999993</v>
      </c>
      <c r="G185" s="131">
        <v>20931</v>
      </c>
      <c r="H185" s="118">
        <f t="shared" si="95"/>
        <v>34793.141220087637</v>
      </c>
      <c r="I185" s="115">
        <f t="shared" si="96"/>
        <v>2.5913893317142437E-3</v>
      </c>
      <c r="J185" s="116">
        <f t="shared" si="105"/>
        <v>3.6196653516189019</v>
      </c>
      <c r="K185" s="143">
        <f t="shared" si="104"/>
        <v>0.90491633790472548</v>
      </c>
      <c r="L185" s="2"/>
      <c r="M185" s="2"/>
    </row>
    <row r="186" spans="2:13">
      <c r="B186" s="126" t="str">
        <f t="shared" si="106"/>
        <v>M7</v>
      </c>
      <c r="C186" s="115" t="s">
        <v>8</v>
      </c>
      <c r="D186" s="129">
        <v>4.8757000000000001</v>
      </c>
      <c r="E186" s="129">
        <v>4.9177</v>
      </c>
      <c r="F186" s="115">
        <f t="shared" si="100"/>
        <v>4.1999999999999815E-2</v>
      </c>
      <c r="G186" s="131">
        <v>1753</v>
      </c>
      <c r="H186" s="118">
        <f t="shared" si="95"/>
        <v>34958.333333333489</v>
      </c>
      <c r="I186" s="115">
        <f t="shared" si="96"/>
        <v>2.6036928221418766E-3</v>
      </c>
      <c r="J186" s="116">
        <f t="shared" si="105"/>
        <v>3.6368509275027918</v>
      </c>
      <c r="K186" s="143">
        <f t="shared" si="104"/>
        <v>0.90921273187569795</v>
      </c>
      <c r="L186" s="2"/>
      <c r="M186" s="2"/>
    </row>
    <row r="187" spans="2:13">
      <c r="B187" s="126" t="str">
        <f t="shared" si="106"/>
        <v>M7</v>
      </c>
      <c r="C187" s="115" t="s">
        <v>9</v>
      </c>
      <c r="D187" s="129">
        <v>5.0332999999999997</v>
      </c>
      <c r="E187" s="129">
        <v>5.0804999999999998</v>
      </c>
      <c r="F187" s="115">
        <f t="shared" si="100"/>
        <v>4.7200000000000131E-2</v>
      </c>
      <c r="G187" s="131">
        <v>1632</v>
      </c>
      <c r="H187" s="118">
        <f t="shared" si="95"/>
        <v>28543.432203389752</v>
      </c>
      <c r="I187" s="115">
        <f t="shared" si="96"/>
        <v>2.1259116914591329E-3</v>
      </c>
      <c r="J187" s="116">
        <f t="shared" si="105"/>
        <v>2.9694838965342725</v>
      </c>
      <c r="K187" s="143">
        <f t="shared" si="104"/>
        <v>0.74237097413356812</v>
      </c>
      <c r="L187" s="2"/>
      <c r="M187" s="2"/>
    </row>
    <row r="188" spans="2:13">
      <c r="B188" s="126" t="str">
        <f t="shared" si="106"/>
        <v>M7</v>
      </c>
      <c r="C188" s="115" t="s">
        <v>10</v>
      </c>
      <c r="D188" s="129">
        <v>4.9877000000000002</v>
      </c>
      <c r="E188" s="129">
        <v>5.0118999999999998</v>
      </c>
      <c r="F188" s="115">
        <f t="shared" si="100"/>
        <v>2.4199999999999555E-2</v>
      </c>
      <c r="G188" s="131">
        <v>606</v>
      </c>
      <c r="H188" s="118">
        <f t="shared" si="95"/>
        <v>13274.793388429996</v>
      </c>
      <c r="I188" s="115">
        <f t="shared" si="96"/>
        <v>9.8870515168166299E-4</v>
      </c>
      <c r="J188" s="116">
        <f t="shared" si="105"/>
        <v>1.3810282139819596</v>
      </c>
      <c r="K188" s="143">
        <f t="shared" si="104"/>
        <v>0.34525705349548991</v>
      </c>
      <c r="L188" s="2"/>
      <c r="M188" s="2"/>
    </row>
    <row r="189" spans="2:13">
      <c r="B189" s="126" t="str">
        <f t="shared" si="106"/>
        <v>M7</v>
      </c>
      <c r="C189" s="115" t="s">
        <v>11</v>
      </c>
      <c r="D189" s="129">
        <v>4.9987000000000004</v>
      </c>
      <c r="E189" s="129">
        <v>5.0271999999999997</v>
      </c>
      <c r="F189" s="115">
        <f t="shared" si="100"/>
        <v>2.8499999999999304E-2</v>
      </c>
      <c r="G189" s="131">
        <v>2125</v>
      </c>
      <c r="H189" s="118">
        <f t="shared" si="95"/>
        <v>64570.175438598068</v>
      </c>
      <c r="I189" s="115">
        <f t="shared" si="96"/>
        <v>4.8091795655948151E-3</v>
      </c>
      <c r="J189" s="116">
        <f t="shared" si="105"/>
        <v>6.7174856476629037</v>
      </c>
      <c r="K189" s="143">
        <f t="shared" si="104"/>
        <v>1.6793714119157259</v>
      </c>
      <c r="L189" s="2"/>
      <c r="M189" s="2"/>
    </row>
    <row r="190" spans="2:13" ht="16" thickBot="1">
      <c r="B190" s="128" t="str">
        <f t="shared" si="106"/>
        <v>M7</v>
      </c>
      <c r="C190" s="120" t="s">
        <v>12</v>
      </c>
      <c r="D190" s="130">
        <v>4.8749000000000002</v>
      </c>
      <c r="E190" s="130">
        <v>4.8747999999999996</v>
      </c>
      <c r="F190" s="120">
        <f t="shared" si="100"/>
        <v>-1.0000000000065512E-4</v>
      </c>
      <c r="G190" s="132">
        <v>305</v>
      </c>
      <c r="H190" s="121">
        <f t="shared" si="95"/>
        <v>-202499.99999867339</v>
      </c>
      <c r="I190" s="120">
        <f t="shared" si="96"/>
        <v>-1.508217773006742E-2</v>
      </c>
      <c r="J190" s="122">
        <f t="shared" si="105"/>
        <v>-21.066859961320255</v>
      </c>
      <c r="K190" s="144">
        <f t="shared" si="104"/>
        <v>-5.2667149903300636</v>
      </c>
      <c r="L190" s="2"/>
      <c r="M190" s="2"/>
    </row>
    <row r="191" spans="2:13">
      <c r="B191" s="208" t="s">
        <v>180</v>
      </c>
      <c r="C191" s="125" t="s">
        <v>1</v>
      </c>
      <c r="D191" s="209">
        <v>5.0254000000000003</v>
      </c>
      <c r="E191" s="209">
        <v>5.4353999999999996</v>
      </c>
      <c r="F191" s="125">
        <f t="shared" si="100"/>
        <v>0.40999999999999925</v>
      </c>
      <c r="G191" s="216">
        <v>122076</v>
      </c>
      <c r="H191" s="217">
        <f t="shared" si="95"/>
        <v>297051.82926829322</v>
      </c>
      <c r="I191" s="125">
        <f t="shared" si="96"/>
        <v>2.2124387575779714E-2</v>
      </c>
      <c r="J191" s="210">
        <f>(I191/$N$20)*100</f>
        <v>31.47370448293232</v>
      </c>
      <c r="K191" s="142">
        <f t="shared" ref="K191:K206" si="107">J191*(C$20/100)</f>
        <v>7.8684261207330799</v>
      </c>
      <c r="L191" s="2"/>
      <c r="M191" s="2"/>
    </row>
    <row r="192" spans="2:13">
      <c r="B192" s="126" t="str">
        <f>B191</f>
        <v>M8</v>
      </c>
      <c r="C192" s="115" t="s">
        <v>30</v>
      </c>
      <c r="D192" s="129">
        <v>5.0170000000000003</v>
      </c>
      <c r="E192" s="129">
        <v>5.0671999999999997</v>
      </c>
      <c r="F192" s="115">
        <f t="shared" si="100"/>
        <v>5.0199999999999356E-2</v>
      </c>
      <c r="G192" s="131">
        <v>34243</v>
      </c>
      <c r="H192" s="118">
        <f t="shared" si="95"/>
        <v>676459.16334662226</v>
      </c>
      <c r="I192" s="115">
        <f t="shared" si="96"/>
        <v>5.0382604092806441E-2</v>
      </c>
      <c r="J192" s="116">
        <f t="shared" ref="J192:J206" si="108">(I192/$N$20)*100</f>
        <v>71.673269457343693</v>
      </c>
      <c r="K192" s="143">
        <f t="shared" si="107"/>
        <v>17.918317364335923</v>
      </c>
      <c r="L192" s="2"/>
      <c r="M192" s="2"/>
    </row>
    <row r="193" spans="2:13">
      <c r="B193" s="126" t="str">
        <f t="shared" ref="B193:B206" si="109">B192</f>
        <v>M8</v>
      </c>
      <c r="C193" s="115" t="s">
        <v>2</v>
      </c>
      <c r="D193" s="129">
        <v>4.827</v>
      </c>
      <c r="E193" s="129">
        <v>4.9532999999999996</v>
      </c>
      <c r="F193" s="115">
        <f t="shared" si="100"/>
        <v>0.12629999999999963</v>
      </c>
      <c r="G193" s="131">
        <v>13362</v>
      </c>
      <c r="H193" s="118">
        <f t="shared" si="95"/>
        <v>103541.17181314361</v>
      </c>
      <c r="I193" s="115">
        <f t="shared" si="96"/>
        <v>7.7117350897556022E-3</v>
      </c>
      <c r="J193" s="116">
        <f t="shared" si="108"/>
        <v>10.97055773563366</v>
      </c>
      <c r="K193" s="143">
        <f t="shared" si="107"/>
        <v>2.742639433908415</v>
      </c>
      <c r="L193" s="2"/>
      <c r="M193" s="2"/>
    </row>
    <row r="194" spans="2:13">
      <c r="B194" s="126" t="str">
        <f t="shared" si="109"/>
        <v>M8</v>
      </c>
      <c r="C194" s="115" t="s">
        <v>31</v>
      </c>
      <c r="D194" s="129">
        <v>4.8686999999999996</v>
      </c>
      <c r="E194" s="129">
        <v>4.9546000000000001</v>
      </c>
      <c r="F194" s="115">
        <f t="shared" si="100"/>
        <v>8.5900000000000531E-2</v>
      </c>
      <c r="G194" s="131">
        <v>11175</v>
      </c>
      <c r="H194" s="118">
        <f t="shared" si="95"/>
        <v>126778.23050058128</v>
      </c>
      <c r="I194" s="115">
        <f t="shared" si="96"/>
        <v>9.442428665312334E-3</v>
      </c>
      <c r="J194" s="116">
        <f t="shared" si="108"/>
        <v>13.432607270835872</v>
      </c>
      <c r="K194" s="143">
        <f t="shared" si="107"/>
        <v>3.358151817708968</v>
      </c>
      <c r="L194" s="2"/>
      <c r="M194" s="2"/>
    </row>
    <row r="195" spans="2:13">
      <c r="B195" s="126" t="str">
        <f t="shared" si="109"/>
        <v>M8</v>
      </c>
      <c r="C195" s="115" t="s">
        <v>3</v>
      </c>
      <c r="D195" s="129">
        <v>5.0332999999999997</v>
      </c>
      <c r="E195" s="129">
        <v>5.383</v>
      </c>
      <c r="F195" s="115">
        <f t="shared" si="100"/>
        <v>0.34970000000000034</v>
      </c>
      <c r="G195" s="131">
        <v>42397</v>
      </c>
      <c r="H195" s="118">
        <f t="shared" si="95"/>
        <v>120423.9348012581</v>
      </c>
      <c r="I195" s="115">
        <f t="shared" si="96"/>
        <v>8.9691614204371588E-3</v>
      </c>
      <c r="J195" s="116">
        <f t="shared" si="108"/>
        <v>12.759346898966445</v>
      </c>
      <c r="K195" s="143">
        <f t="shared" si="107"/>
        <v>3.1898367247416113</v>
      </c>
      <c r="L195" s="2"/>
      <c r="M195" s="2"/>
    </row>
    <row r="196" spans="2:13">
      <c r="B196" s="126" t="str">
        <f t="shared" si="109"/>
        <v>M8</v>
      </c>
      <c r="C196" s="115" t="s">
        <v>4</v>
      </c>
      <c r="D196" s="129">
        <v>5.0396000000000001</v>
      </c>
      <c r="E196" s="129">
        <v>5.1079999999999997</v>
      </c>
      <c r="F196" s="115">
        <f t="shared" si="100"/>
        <v>6.8399999999999572E-2</v>
      </c>
      <c r="G196" s="131">
        <v>6052</v>
      </c>
      <c r="H196" s="118">
        <f t="shared" si="95"/>
        <v>84316.520467836788</v>
      </c>
      <c r="I196" s="115">
        <f t="shared" si="96"/>
        <v>6.2798851717783353E-3</v>
      </c>
      <c r="J196" s="116">
        <f t="shared" si="108"/>
        <v>8.9336371190529693</v>
      </c>
      <c r="K196" s="143">
        <f t="shared" si="107"/>
        <v>2.2334092797632423</v>
      </c>
      <c r="L196" s="2"/>
      <c r="M196" s="2"/>
    </row>
    <row r="197" spans="2:13">
      <c r="B197" s="126" t="str">
        <f t="shared" si="109"/>
        <v>M8</v>
      </c>
      <c r="C197" s="115" t="s">
        <v>5</v>
      </c>
      <c r="D197" s="129">
        <v>4.8407999999999998</v>
      </c>
      <c r="E197" s="129">
        <v>5.2103999999999999</v>
      </c>
      <c r="F197" s="115">
        <f t="shared" si="100"/>
        <v>0.36960000000000015</v>
      </c>
      <c r="G197" s="131">
        <v>6698</v>
      </c>
      <c r="H197" s="118">
        <f t="shared" si="95"/>
        <v>17351.866883116876</v>
      </c>
      <c r="I197" s="115">
        <f t="shared" si="96"/>
        <v>1.2923651371918726E-3</v>
      </c>
      <c r="J197" s="116">
        <f t="shared" si="108"/>
        <v>1.8384923999681735</v>
      </c>
      <c r="K197" s="143">
        <f t="shared" si="107"/>
        <v>0.45962309999204337</v>
      </c>
      <c r="L197" s="2"/>
      <c r="M197" s="2"/>
    </row>
    <row r="198" spans="2:13">
      <c r="B198" s="126" t="str">
        <f t="shared" si="109"/>
        <v>M8</v>
      </c>
      <c r="C198" s="115" t="s">
        <v>6</v>
      </c>
      <c r="D198" s="129">
        <v>4.8250000000000002</v>
      </c>
      <c r="E198" s="129">
        <v>4.9222999999999999</v>
      </c>
      <c r="F198" s="115">
        <f t="shared" si="100"/>
        <v>9.729999999999972E-2</v>
      </c>
      <c r="G198" s="131">
        <v>3801</v>
      </c>
      <c r="H198" s="118">
        <f t="shared" si="95"/>
        <v>36138.232271325898</v>
      </c>
      <c r="I198" s="115">
        <f t="shared" si="96"/>
        <v>2.6915715652847698E-3</v>
      </c>
      <c r="J198" s="116">
        <f t="shared" si="108"/>
        <v>3.8289750507342992</v>
      </c>
      <c r="K198" s="143">
        <f t="shared" si="107"/>
        <v>0.95724376268357481</v>
      </c>
      <c r="L198" s="2"/>
      <c r="M198" s="2"/>
    </row>
    <row r="199" spans="2:13">
      <c r="B199" s="126" t="str">
        <f t="shared" si="109"/>
        <v>M8</v>
      </c>
      <c r="C199" s="115" t="s">
        <v>7</v>
      </c>
      <c r="D199" s="129">
        <v>4.8361999999999998</v>
      </c>
      <c r="E199" s="129">
        <v>4.9245000000000001</v>
      </c>
      <c r="F199" s="115">
        <f t="shared" si="100"/>
        <v>8.8300000000000267E-2</v>
      </c>
      <c r="G199" s="131">
        <v>23185</v>
      </c>
      <c r="H199" s="118">
        <f t="shared" si="95"/>
        <v>259345.97961494824</v>
      </c>
      <c r="I199" s="115">
        <f t="shared" si="96"/>
        <v>1.9316060040280081E-2</v>
      </c>
      <c r="J199" s="116">
        <f t="shared" si="108"/>
        <v>27.478634759946686</v>
      </c>
      <c r="K199" s="143">
        <f t="shared" si="107"/>
        <v>6.8696586899866716</v>
      </c>
      <c r="L199" s="2"/>
      <c r="M199" s="2"/>
    </row>
    <row r="200" spans="2:13">
      <c r="B200" s="126" t="str">
        <f t="shared" si="109"/>
        <v>M8</v>
      </c>
      <c r="C200" s="115" t="s">
        <v>35</v>
      </c>
      <c r="D200" s="129">
        <v>5.0285000000000002</v>
      </c>
      <c r="E200" s="129">
        <v>5.2352999999999996</v>
      </c>
      <c r="F200" s="115">
        <f t="shared" si="100"/>
        <v>0.20679999999999943</v>
      </c>
      <c r="G200" s="131">
        <v>9410</v>
      </c>
      <c r="H200" s="118">
        <f t="shared" si="95"/>
        <v>44125.967117988519</v>
      </c>
      <c r="I200" s="115">
        <f t="shared" si="96"/>
        <v>3.2864971782171539E-3</v>
      </c>
      <c r="J200" s="116">
        <f t="shared" si="108"/>
        <v>4.6753041464720528</v>
      </c>
      <c r="K200" s="143">
        <f t="shared" si="107"/>
        <v>1.1688260366180132</v>
      </c>
      <c r="L200" s="2"/>
      <c r="M200" s="2"/>
    </row>
    <row r="201" spans="2:13">
      <c r="B201" s="126" t="str">
        <f t="shared" si="109"/>
        <v>M8</v>
      </c>
      <c r="C201" s="115" t="s">
        <v>36</v>
      </c>
      <c r="D201" s="129">
        <v>5.0258000000000003</v>
      </c>
      <c r="E201" s="129">
        <v>5.8010000000000002</v>
      </c>
      <c r="F201" s="115">
        <f t="shared" si="100"/>
        <v>0.77519999999999989</v>
      </c>
      <c r="G201" s="131">
        <v>26059</v>
      </c>
      <c r="H201" s="118">
        <f t="shared" si="95"/>
        <v>33248.516511867907</v>
      </c>
      <c r="I201" s="115">
        <f t="shared" si="96"/>
        <v>2.4763458533153494E-3</v>
      </c>
      <c r="J201" s="116">
        <f t="shared" si="108"/>
        <v>3.5227993234988064</v>
      </c>
      <c r="K201" s="143">
        <f t="shared" si="107"/>
        <v>0.88069983087470161</v>
      </c>
      <c r="L201" s="2"/>
      <c r="M201" s="2"/>
    </row>
    <row r="202" spans="2:13">
      <c r="B202" s="126" t="str">
        <f t="shared" si="109"/>
        <v>M8</v>
      </c>
      <c r="C202" s="115" t="s">
        <v>8</v>
      </c>
      <c r="D202" s="129">
        <v>4.8666</v>
      </c>
      <c r="E202" s="129">
        <v>4.9466999999999999</v>
      </c>
      <c r="F202" s="115">
        <f t="shared" si="100"/>
        <v>8.0099999999999838E-2</v>
      </c>
      <c r="G202" s="131">
        <v>5258</v>
      </c>
      <c r="H202" s="118">
        <f t="shared" si="95"/>
        <v>62088.014981273533</v>
      </c>
      <c r="I202" s="115">
        <f t="shared" si="96"/>
        <v>4.6243085277076082E-3</v>
      </c>
      <c r="J202" s="116">
        <f t="shared" si="108"/>
        <v>6.5784474051749573</v>
      </c>
      <c r="K202" s="143">
        <f t="shared" si="107"/>
        <v>1.6446118512937393</v>
      </c>
      <c r="L202" s="2"/>
      <c r="M202" s="2"/>
    </row>
    <row r="203" spans="2:13">
      <c r="B203" s="126" t="str">
        <f t="shared" si="109"/>
        <v>M8</v>
      </c>
      <c r="C203" s="115" t="s">
        <v>9</v>
      </c>
      <c r="D203" s="129">
        <v>5.0377000000000001</v>
      </c>
      <c r="E203" s="129">
        <v>5.0781000000000001</v>
      </c>
      <c r="F203" s="115">
        <f t="shared" si="100"/>
        <v>4.0399999999999991E-2</v>
      </c>
      <c r="G203" s="131">
        <v>1190</v>
      </c>
      <c r="H203" s="118">
        <f t="shared" si="95"/>
        <v>22407.178217821787</v>
      </c>
      <c r="I203" s="115">
        <f t="shared" si="96"/>
        <v>1.6688841694454198E-3</v>
      </c>
      <c r="J203" s="116">
        <f t="shared" si="108"/>
        <v>2.3741207292386695</v>
      </c>
      <c r="K203" s="143">
        <f t="shared" si="107"/>
        <v>0.59353018230966736</v>
      </c>
      <c r="L203" s="2"/>
      <c r="M203" s="2"/>
    </row>
    <row r="204" spans="2:13">
      <c r="B204" s="126" t="str">
        <f t="shared" si="109"/>
        <v>M8</v>
      </c>
      <c r="C204" s="115" t="s">
        <v>10</v>
      </c>
      <c r="D204" s="129">
        <v>4.8314000000000004</v>
      </c>
      <c r="E204" s="129">
        <v>4.8478000000000003</v>
      </c>
      <c r="F204" s="115">
        <f t="shared" si="100"/>
        <v>1.639999999999997E-2</v>
      </c>
      <c r="G204" s="131">
        <v>537</v>
      </c>
      <c r="H204" s="118">
        <f t="shared" si="95"/>
        <v>15381.097560975637</v>
      </c>
      <c r="I204" s="115">
        <f t="shared" si="96"/>
        <v>1.1455824548131399E-3</v>
      </c>
      <c r="J204" s="116">
        <f t="shared" si="108"/>
        <v>1.6296823367482636</v>
      </c>
      <c r="K204" s="143">
        <f t="shared" si="107"/>
        <v>0.40742058418706589</v>
      </c>
      <c r="L204" s="2"/>
      <c r="M204" s="2"/>
    </row>
    <row r="205" spans="2:13">
      <c r="B205" s="126" t="str">
        <f t="shared" si="109"/>
        <v>M8</v>
      </c>
      <c r="C205" s="115" t="s">
        <v>11</v>
      </c>
      <c r="D205" s="129">
        <v>4.8531000000000004</v>
      </c>
      <c r="E205" s="129">
        <v>4.8747999999999996</v>
      </c>
      <c r="F205" s="115">
        <f t="shared" si="100"/>
        <v>2.1699999999999164E-2</v>
      </c>
      <c r="G205" s="131">
        <v>1946</v>
      </c>
      <c r="H205" s="118">
        <f t="shared" si="95"/>
        <v>76555.299539173458</v>
      </c>
      <c r="I205" s="115">
        <f t="shared" si="96"/>
        <v>5.7018302905477861E-3</v>
      </c>
      <c r="J205" s="116">
        <f t="shared" si="108"/>
        <v>8.1113079836384419</v>
      </c>
      <c r="K205" s="143">
        <f t="shared" si="107"/>
        <v>2.0278269959096105</v>
      </c>
      <c r="L205" s="2"/>
      <c r="M205" s="2"/>
    </row>
    <row r="206" spans="2:13" ht="16" thickBot="1">
      <c r="B206" s="128" t="str">
        <f t="shared" si="109"/>
        <v>M8</v>
      </c>
      <c r="C206" s="120" t="s">
        <v>12</v>
      </c>
      <c r="D206" s="130">
        <v>4.8749000000000002</v>
      </c>
      <c r="E206" s="130">
        <v>4.8747999999999996</v>
      </c>
      <c r="F206" s="120">
        <f t="shared" si="100"/>
        <v>-1.0000000000065512E-4</v>
      </c>
      <c r="G206" s="132">
        <v>300</v>
      </c>
      <c r="H206" s="121">
        <f t="shared" si="95"/>
        <v>-152499.99999900095</v>
      </c>
      <c r="I206" s="120">
        <f t="shared" si="96"/>
        <v>-1.1358183228816206E-2</v>
      </c>
      <c r="J206" s="122">
        <f t="shared" si="108"/>
        <v>-16.157920809437854</v>
      </c>
      <c r="K206" s="144">
        <f t="shared" si="107"/>
        <v>-4.0394802023594636</v>
      </c>
      <c r="L206" s="2"/>
      <c r="M206" s="2"/>
    </row>
    <row r="207" spans="2:13">
      <c r="B207" s="208" t="s">
        <v>181</v>
      </c>
      <c r="C207" s="125" t="s">
        <v>1</v>
      </c>
      <c r="D207" s="209">
        <v>5.0073999999999996</v>
      </c>
      <c r="E207" s="209">
        <v>5.1418999999999997</v>
      </c>
      <c r="F207" s="125">
        <f t="shared" si="100"/>
        <v>0.13450000000000006</v>
      </c>
      <c r="G207" s="216">
        <v>41161</v>
      </c>
      <c r="H207" s="217">
        <f t="shared" ref="H207:H270" si="110">(G207-$C$45)/F207</f>
        <v>303912.63940520433</v>
      </c>
      <c r="I207" s="125">
        <f t="shared" ref="I207:I270" si="111">H207/$G$58</f>
        <v>2.2635379960262773E-2</v>
      </c>
      <c r="J207" s="210">
        <f>(I207/$N$21)*100</f>
        <v>32.695398083544056</v>
      </c>
      <c r="K207" s="142">
        <f t="shared" ref="K207:K222" si="112">J207*(C$21/100)</f>
        <v>8.173849520886014</v>
      </c>
      <c r="L207" s="2"/>
      <c r="M207" s="2"/>
    </row>
    <row r="208" spans="2:13">
      <c r="B208" s="126" t="str">
        <f>B207</f>
        <v>M9</v>
      </c>
      <c r="C208" s="115" t="s">
        <v>30</v>
      </c>
      <c r="D208" s="129">
        <v>4.8993000000000002</v>
      </c>
      <c r="E208" s="129">
        <v>4.9924999999999997</v>
      </c>
      <c r="F208" s="115">
        <f t="shared" si="100"/>
        <v>9.3199999999999505E-2</v>
      </c>
      <c r="G208" s="131">
        <v>54108</v>
      </c>
      <c r="H208" s="118">
        <f t="shared" si="110"/>
        <v>577502.68240343651</v>
      </c>
      <c r="I208" s="115">
        <f t="shared" si="111"/>
        <v>4.3012336274846269E-2</v>
      </c>
      <c r="J208" s="116">
        <f t="shared" ref="J208:J222" si="113">(I208/$N$21)*100</f>
        <v>62.128643719618637</v>
      </c>
      <c r="K208" s="143">
        <f t="shared" si="112"/>
        <v>15.532160929904659</v>
      </c>
      <c r="L208" s="2"/>
      <c r="M208" s="2"/>
    </row>
    <row r="209" spans="2:13">
      <c r="B209" s="126" t="str">
        <f t="shared" ref="B209:B222" si="114">B208</f>
        <v>M9</v>
      </c>
      <c r="C209" s="115" t="s">
        <v>2</v>
      </c>
      <c r="D209" s="129">
        <v>4.8460999999999999</v>
      </c>
      <c r="E209" s="129">
        <v>4.9600999999999997</v>
      </c>
      <c r="F209" s="115">
        <f t="shared" si="100"/>
        <v>0.11399999999999988</v>
      </c>
      <c r="G209" s="131">
        <v>14188</v>
      </c>
      <c r="H209" s="118">
        <f t="shared" si="110"/>
        <v>121958.33333333346</v>
      </c>
      <c r="I209" s="115">
        <f t="shared" si="111"/>
        <v>9.0834432543614382E-3</v>
      </c>
      <c r="J209" s="116">
        <f t="shared" si="113"/>
        <v>13.120468650935004</v>
      </c>
      <c r="K209" s="143">
        <f t="shared" si="112"/>
        <v>3.2801171627337511</v>
      </c>
      <c r="L209" s="2"/>
      <c r="M209" s="2"/>
    </row>
    <row r="210" spans="2:13">
      <c r="B210" s="126" t="str">
        <f t="shared" si="114"/>
        <v>M9</v>
      </c>
      <c r="C210" s="115" t="s">
        <v>31</v>
      </c>
      <c r="D210" s="129">
        <v>5.0042999999999997</v>
      </c>
      <c r="E210" s="129">
        <v>5.0458999999999996</v>
      </c>
      <c r="F210" s="115">
        <f t="shared" si="100"/>
        <v>4.1599999999999859E-2</v>
      </c>
      <c r="G210" s="131">
        <v>8582</v>
      </c>
      <c r="H210" s="118">
        <f t="shared" si="110"/>
        <v>199453.12500000067</v>
      </c>
      <c r="I210" s="115">
        <f t="shared" si="111"/>
        <v>1.4855246815244794E-2</v>
      </c>
      <c r="J210" s="116">
        <f t="shared" si="113"/>
        <v>21.457479799605281</v>
      </c>
      <c r="K210" s="143">
        <f t="shared" si="112"/>
        <v>5.3643699499013202</v>
      </c>
      <c r="L210" s="2"/>
      <c r="M210" s="2"/>
    </row>
    <row r="211" spans="2:13">
      <c r="B211" s="126" t="str">
        <f t="shared" si="114"/>
        <v>M9</v>
      </c>
      <c r="C211" s="115" t="s">
        <v>3</v>
      </c>
      <c r="D211" s="129">
        <v>4.9909999999999997</v>
      </c>
      <c r="E211" s="129">
        <v>5.2690000000000001</v>
      </c>
      <c r="F211" s="115">
        <f t="shared" si="100"/>
        <v>0.27800000000000047</v>
      </c>
      <c r="G211" s="131">
        <v>43446</v>
      </c>
      <c r="H211" s="118">
        <f t="shared" si="110"/>
        <v>155256.29496402852</v>
      </c>
      <c r="I211" s="115">
        <f t="shared" si="111"/>
        <v>1.1563471774689332E-2</v>
      </c>
      <c r="J211" s="116">
        <f t="shared" si="113"/>
        <v>16.70271555260009</v>
      </c>
      <c r="K211" s="143">
        <f t="shared" si="112"/>
        <v>4.1756788881500224</v>
      </c>
      <c r="L211" s="2"/>
      <c r="M211" s="2"/>
    </row>
    <row r="212" spans="2:13">
      <c r="B212" s="126" t="str">
        <f t="shared" si="114"/>
        <v>M9</v>
      </c>
      <c r="C212" s="115" t="s">
        <v>4</v>
      </c>
      <c r="D212" s="129">
        <v>4.8636999999999997</v>
      </c>
      <c r="E212" s="129">
        <v>4.9187000000000003</v>
      </c>
      <c r="F212" s="115">
        <f t="shared" si="100"/>
        <v>5.5000000000000604E-2</v>
      </c>
      <c r="G212" s="131">
        <v>4832</v>
      </c>
      <c r="H212" s="118">
        <f t="shared" si="110"/>
        <v>82677.272727271818</v>
      </c>
      <c r="I212" s="115">
        <f t="shared" si="111"/>
        <v>6.1577941803364865E-3</v>
      </c>
      <c r="J212" s="116">
        <f t="shared" si="113"/>
        <v>8.8945505839123129</v>
      </c>
      <c r="K212" s="143">
        <f t="shared" si="112"/>
        <v>2.2236376459780782</v>
      </c>
      <c r="L212" s="2"/>
      <c r="M212" s="2"/>
    </row>
    <row r="213" spans="2:13">
      <c r="B213" s="126" t="str">
        <f t="shared" si="114"/>
        <v>M9</v>
      </c>
      <c r="C213" s="115" t="s">
        <v>5</v>
      </c>
      <c r="D213" s="129">
        <v>4.8788</v>
      </c>
      <c r="E213" s="129">
        <v>5.4192999999999998</v>
      </c>
      <c r="F213" s="115">
        <f t="shared" si="100"/>
        <v>0.54049999999999976</v>
      </c>
      <c r="G213" s="131">
        <v>10063</v>
      </c>
      <c r="H213" s="118">
        <f t="shared" si="110"/>
        <v>18091.119333950053</v>
      </c>
      <c r="I213" s="115">
        <f t="shared" si="111"/>
        <v>1.347424578431018E-3</v>
      </c>
      <c r="J213" s="116">
        <f t="shared" si="113"/>
        <v>1.9462709729941834</v>
      </c>
      <c r="K213" s="143">
        <f t="shared" si="112"/>
        <v>0.48656774324854585</v>
      </c>
      <c r="L213" s="2"/>
      <c r="M213" s="2"/>
    </row>
    <row r="214" spans="2:13">
      <c r="B214" s="126" t="str">
        <f t="shared" si="114"/>
        <v>M9</v>
      </c>
      <c r="C214" s="115" t="s">
        <v>6</v>
      </c>
      <c r="D214" s="129">
        <v>5.0149999999999997</v>
      </c>
      <c r="E214" s="129">
        <v>5.0960000000000001</v>
      </c>
      <c r="F214" s="115">
        <f t="shared" si="100"/>
        <v>8.1000000000000405E-2</v>
      </c>
      <c r="G214" s="131">
        <v>3622</v>
      </c>
      <c r="H214" s="118">
        <f t="shared" si="110"/>
        <v>41200.617283950414</v>
      </c>
      <c r="I214" s="115">
        <f t="shared" si="111"/>
        <v>3.0686174442918451E-3</v>
      </c>
      <c r="J214" s="116">
        <f t="shared" si="113"/>
        <v>4.432426983039905</v>
      </c>
      <c r="K214" s="143">
        <f t="shared" si="112"/>
        <v>1.1081067457599763</v>
      </c>
      <c r="L214" s="2"/>
      <c r="M214" s="2"/>
    </row>
    <row r="215" spans="2:13">
      <c r="B215" s="126" t="str">
        <f t="shared" si="114"/>
        <v>M9</v>
      </c>
      <c r="C215" s="115" t="s">
        <v>7</v>
      </c>
      <c r="D215" s="129">
        <v>4.8912000000000004</v>
      </c>
      <c r="E215" s="129">
        <v>5.0026000000000002</v>
      </c>
      <c r="F215" s="115">
        <f t="shared" si="100"/>
        <v>0.11139999999999972</v>
      </c>
      <c r="G215" s="131">
        <v>42512</v>
      </c>
      <c r="H215" s="118">
        <f t="shared" si="110"/>
        <v>379059.69479353772</v>
      </c>
      <c r="I215" s="115">
        <f t="shared" si="111"/>
        <v>2.8232324381326921E-2</v>
      </c>
      <c r="J215" s="116">
        <f t="shared" si="113"/>
        <v>40.779836083675555</v>
      </c>
      <c r="K215" s="143">
        <f t="shared" si="112"/>
        <v>10.194959020918889</v>
      </c>
      <c r="L215" s="2"/>
      <c r="M215" s="2"/>
    </row>
    <row r="216" spans="2:13">
      <c r="B216" s="126" t="str">
        <f t="shared" si="114"/>
        <v>M9</v>
      </c>
      <c r="C216" s="115" t="s">
        <v>35</v>
      </c>
      <c r="D216" s="129">
        <v>4.9977999999999998</v>
      </c>
      <c r="E216" s="129">
        <v>5.2152000000000003</v>
      </c>
      <c r="F216" s="115">
        <f t="shared" si="100"/>
        <v>0.21740000000000048</v>
      </c>
      <c r="G216" s="131">
        <v>11960</v>
      </c>
      <c r="H216" s="118">
        <f t="shared" si="110"/>
        <v>53704.001839926284</v>
      </c>
      <c r="I216" s="115">
        <f t="shared" si="111"/>
        <v>3.9998681509676162E-3</v>
      </c>
      <c r="J216" s="116">
        <f t="shared" si="113"/>
        <v>5.7775606907045409</v>
      </c>
      <c r="K216" s="143">
        <f t="shared" si="112"/>
        <v>1.4443901726761352</v>
      </c>
      <c r="L216" s="2"/>
      <c r="M216" s="2"/>
    </row>
    <row r="217" spans="2:13">
      <c r="B217" s="126" t="str">
        <f t="shared" si="114"/>
        <v>M9</v>
      </c>
      <c r="C217" s="115" t="s">
        <v>36</v>
      </c>
      <c r="D217" s="129">
        <v>4.8433999999999999</v>
      </c>
      <c r="E217" s="129">
        <v>5.4305000000000003</v>
      </c>
      <c r="F217" s="115">
        <f t="shared" si="100"/>
        <v>0.5871000000000004</v>
      </c>
      <c r="G217" s="131">
        <v>40373</v>
      </c>
      <c r="H217" s="118">
        <f t="shared" si="110"/>
        <v>68281.80889115989</v>
      </c>
      <c r="I217" s="115">
        <f t="shared" si="111"/>
        <v>5.0856216169566319E-3</v>
      </c>
      <c r="J217" s="116">
        <f t="shared" si="113"/>
        <v>7.3458640217472979</v>
      </c>
      <c r="K217" s="143">
        <f t="shared" si="112"/>
        <v>1.8364660054368245</v>
      </c>
      <c r="L217" s="2"/>
      <c r="M217" s="2"/>
    </row>
    <row r="218" spans="2:13">
      <c r="B218" s="126" t="str">
        <f t="shared" si="114"/>
        <v>M9</v>
      </c>
      <c r="C218" s="115" t="s">
        <v>8</v>
      </c>
      <c r="D218" s="129">
        <v>4.8430999999999997</v>
      </c>
      <c r="E218" s="129">
        <v>4.9356</v>
      </c>
      <c r="F218" s="115">
        <f t="shared" si="100"/>
        <v>9.2500000000000249E-2</v>
      </c>
      <c r="G218" s="131">
        <v>2014</v>
      </c>
      <c r="H218" s="118">
        <f t="shared" si="110"/>
        <v>18694.594594594546</v>
      </c>
      <c r="I218" s="115">
        <f t="shared" si="111"/>
        <v>1.3923713494769371E-3</v>
      </c>
      <c r="J218" s="116">
        <f t="shared" si="113"/>
        <v>2.0111937873889976</v>
      </c>
      <c r="K218" s="143">
        <f t="shared" si="112"/>
        <v>0.50279844684724939</v>
      </c>
      <c r="L218" s="2"/>
      <c r="M218" s="2"/>
    </row>
    <row r="219" spans="2:13">
      <c r="B219" s="126" t="str">
        <f t="shared" si="114"/>
        <v>M9</v>
      </c>
      <c r="C219" s="115" t="s">
        <v>9</v>
      </c>
      <c r="D219" s="129">
        <v>4.8440000000000003</v>
      </c>
      <c r="E219" s="129">
        <v>4.9000000000000004</v>
      </c>
      <c r="F219" s="115">
        <f t="shared" si="100"/>
        <v>5.600000000000005E-2</v>
      </c>
      <c r="G219" s="131">
        <v>2195</v>
      </c>
      <c r="H219" s="118">
        <f t="shared" si="110"/>
        <v>34111.607142857116</v>
      </c>
      <c r="I219" s="115">
        <f t="shared" si="111"/>
        <v>2.5406287485934755E-3</v>
      </c>
      <c r="J219" s="116">
        <f t="shared" si="113"/>
        <v>3.6697801611277101</v>
      </c>
      <c r="K219" s="143">
        <f t="shared" si="112"/>
        <v>0.91744504028192753</v>
      </c>
      <c r="L219" s="2"/>
      <c r="M219" s="2"/>
    </row>
    <row r="220" spans="2:13">
      <c r="B220" s="126" t="str">
        <f t="shared" si="114"/>
        <v>M9</v>
      </c>
      <c r="C220" s="115" t="s">
        <v>10</v>
      </c>
      <c r="D220" s="129">
        <v>4.8570000000000002</v>
      </c>
      <c r="E220" s="129">
        <v>4.8625999999999996</v>
      </c>
      <c r="F220" s="115">
        <f t="shared" si="100"/>
        <v>5.5999999999993832E-3</v>
      </c>
      <c r="G220" s="131">
        <v>403</v>
      </c>
      <c r="H220" s="118">
        <f t="shared" si="110"/>
        <v>21116.071428573756</v>
      </c>
      <c r="I220" s="115">
        <f t="shared" si="111"/>
        <v>1.5727226777710343E-3</v>
      </c>
      <c r="J220" s="116">
        <f t="shared" si="113"/>
        <v>2.2717000604810882</v>
      </c>
      <c r="K220" s="143">
        <f t="shared" si="112"/>
        <v>0.56792501512027205</v>
      </c>
      <c r="L220" s="2"/>
      <c r="M220" s="2"/>
    </row>
    <row r="221" spans="2:13">
      <c r="B221" s="126" t="str">
        <f t="shared" si="114"/>
        <v>M9</v>
      </c>
      <c r="C221" s="115" t="s">
        <v>11</v>
      </c>
      <c r="D221" s="129">
        <v>4.8613</v>
      </c>
      <c r="E221" s="129">
        <v>4.8653000000000004</v>
      </c>
      <c r="F221" s="115">
        <f t="shared" si="100"/>
        <v>4.0000000000004476E-3</v>
      </c>
      <c r="G221" s="131">
        <v>2368</v>
      </c>
      <c r="H221" s="118">
        <f t="shared" si="110"/>
        <v>520812.49999994173</v>
      </c>
      <c r="I221" s="115">
        <f t="shared" si="111"/>
        <v>3.8790057723907749E-2</v>
      </c>
      <c r="J221" s="116">
        <f t="shared" si="113"/>
        <v>56.02982504350652</v>
      </c>
      <c r="K221" s="143">
        <f t="shared" si="112"/>
        <v>14.00745626087663</v>
      </c>
      <c r="L221" s="2"/>
      <c r="M221" s="2"/>
    </row>
    <row r="222" spans="2:13" ht="16" thickBot="1">
      <c r="B222" s="128" t="str">
        <f t="shared" si="114"/>
        <v>M9</v>
      </c>
      <c r="C222" s="120" t="s">
        <v>12</v>
      </c>
      <c r="D222" s="130">
        <v>5.0324999999999998</v>
      </c>
      <c r="E222" s="130">
        <v>5.0293999999999999</v>
      </c>
      <c r="F222" s="120">
        <f t="shared" si="100"/>
        <v>-3.0999999999998806E-3</v>
      </c>
      <c r="G222" s="132">
        <v>240</v>
      </c>
      <c r="H222" s="121">
        <f t="shared" si="110"/>
        <v>14435.483870968297</v>
      </c>
      <c r="I222" s="120">
        <f t="shared" si="111"/>
        <v>1.0751532511747743E-3</v>
      </c>
      <c r="J222" s="122">
        <f t="shared" si="113"/>
        <v>1.552991980240114</v>
      </c>
      <c r="K222" s="144">
        <f t="shared" si="112"/>
        <v>0.38824799506002849</v>
      </c>
      <c r="L222" s="2"/>
      <c r="M222" s="2"/>
    </row>
    <row r="223" spans="2:13">
      <c r="B223" s="208" t="s">
        <v>182</v>
      </c>
      <c r="C223" s="125" t="s">
        <v>1</v>
      </c>
      <c r="D223" s="209">
        <v>4.8509000000000002</v>
      </c>
      <c r="E223" s="209">
        <v>5.0804999999999998</v>
      </c>
      <c r="F223" s="125">
        <f t="shared" ref="F223:F286" si="115">E223-D223</f>
        <v>0.22959999999999958</v>
      </c>
      <c r="G223" s="216">
        <v>56230</v>
      </c>
      <c r="H223" s="217">
        <f t="shared" si="110"/>
        <v>243663.98083623737</v>
      </c>
      <c r="I223" s="125">
        <f t="shared" si="111"/>
        <v>1.8148066495861478E-2</v>
      </c>
      <c r="J223" s="210">
        <f>(I223/$N$22)*100</f>
        <v>25.424913775225445</v>
      </c>
      <c r="K223" s="142">
        <f t="shared" ref="K223:K238" si="116">J223*(C$22/100)</f>
        <v>6.3562284438063612</v>
      </c>
      <c r="L223" s="2"/>
      <c r="M223" s="2"/>
    </row>
    <row r="224" spans="2:13">
      <c r="B224" s="126" t="str">
        <f>B223</f>
        <v>M10</v>
      </c>
      <c r="C224" s="115" t="s">
        <v>30</v>
      </c>
      <c r="D224" s="129">
        <v>5.0418000000000003</v>
      </c>
      <c r="E224" s="129">
        <v>5.0841000000000003</v>
      </c>
      <c r="F224" s="115">
        <f t="shared" si="115"/>
        <v>4.2300000000000004E-2</v>
      </c>
      <c r="G224" s="131">
        <v>17762</v>
      </c>
      <c r="H224" s="118">
        <f t="shared" si="110"/>
        <v>413173.75886524818</v>
      </c>
      <c r="I224" s="115">
        <f t="shared" si="111"/>
        <v>3.0773136121711193E-2</v>
      </c>
      <c r="J224" s="116">
        <f t="shared" ref="J224:J238" si="117">(I224/$N$22)*100</f>
        <v>43.112269434664221</v>
      </c>
      <c r="K224" s="143">
        <f t="shared" si="116"/>
        <v>10.778067358666055</v>
      </c>
      <c r="L224" s="2"/>
      <c r="M224" s="2"/>
    </row>
    <row r="225" spans="2:13">
      <c r="B225" s="126" t="str">
        <f t="shared" ref="B225:B238" si="118">B224</f>
        <v>M10</v>
      </c>
      <c r="C225" s="115" t="s">
        <v>2</v>
      </c>
      <c r="D225" s="129">
        <v>5.0366</v>
      </c>
      <c r="E225" s="129">
        <v>5.1753999999999998</v>
      </c>
      <c r="F225" s="115">
        <f t="shared" si="115"/>
        <v>0.13879999999999981</v>
      </c>
      <c r="G225" s="131">
        <v>10459</v>
      </c>
      <c r="H225" s="118">
        <f t="shared" si="110"/>
        <v>73301.512968299809</v>
      </c>
      <c r="I225" s="115">
        <f t="shared" si="111"/>
        <v>5.459488624582628E-3</v>
      </c>
      <c r="J225" s="116">
        <f t="shared" si="117"/>
        <v>7.6485849094993839</v>
      </c>
      <c r="K225" s="143">
        <f t="shared" si="116"/>
        <v>1.912146227374846</v>
      </c>
      <c r="L225" s="2"/>
      <c r="M225" s="2"/>
    </row>
    <row r="226" spans="2:13">
      <c r="B226" s="126" t="str">
        <f t="shared" si="118"/>
        <v>M10</v>
      </c>
      <c r="C226" s="115" t="s">
        <v>31</v>
      </c>
      <c r="D226" s="129">
        <v>5.0204000000000004</v>
      </c>
      <c r="E226" s="129">
        <v>5.0755999999999997</v>
      </c>
      <c r="F226" s="115">
        <f t="shared" si="115"/>
        <v>5.519999999999925E-2</v>
      </c>
      <c r="G226" s="131">
        <v>7010</v>
      </c>
      <c r="H226" s="118">
        <f t="shared" si="110"/>
        <v>121834.23913043644</v>
      </c>
      <c r="I226" s="115">
        <f t="shared" si="111"/>
        <v>9.0742007317768658E-3</v>
      </c>
      <c r="J226" s="116">
        <f t="shared" si="117"/>
        <v>12.712691527614039</v>
      </c>
      <c r="K226" s="143">
        <f t="shared" si="116"/>
        <v>3.1781728819035098</v>
      </c>
      <c r="L226" s="2"/>
      <c r="M226" s="2"/>
    </row>
    <row r="227" spans="2:13">
      <c r="B227" s="126" t="str">
        <f t="shared" si="118"/>
        <v>M10</v>
      </c>
      <c r="C227" s="115" t="s">
        <v>3</v>
      </c>
      <c r="D227" s="129">
        <v>5.0094000000000003</v>
      </c>
      <c r="E227" s="129">
        <v>5.3257000000000003</v>
      </c>
      <c r="F227" s="115">
        <f t="shared" si="115"/>
        <v>0.31630000000000003</v>
      </c>
      <c r="G227" s="131">
        <v>32603</v>
      </c>
      <c r="H227" s="118">
        <f t="shared" si="110"/>
        <v>102175.94056275686</v>
      </c>
      <c r="I227" s="115">
        <f t="shared" si="111"/>
        <v>7.6100528163674051E-3</v>
      </c>
      <c r="J227" s="116">
        <f t="shared" si="117"/>
        <v>10.661462846478743</v>
      </c>
      <c r="K227" s="143">
        <f t="shared" si="116"/>
        <v>2.6653657116196858</v>
      </c>
      <c r="L227" s="2"/>
      <c r="M227" s="2"/>
    </row>
    <row r="228" spans="2:13">
      <c r="B228" s="126" t="str">
        <f t="shared" si="118"/>
        <v>M10</v>
      </c>
      <c r="C228" s="115" t="s">
        <v>4</v>
      </c>
      <c r="D228" s="129">
        <v>4.8479000000000001</v>
      </c>
      <c r="E228" s="129">
        <v>4.9330999999999996</v>
      </c>
      <c r="F228" s="115">
        <f t="shared" si="115"/>
        <v>8.5199999999999498E-2</v>
      </c>
      <c r="G228" s="131">
        <v>6169</v>
      </c>
      <c r="H228" s="118">
        <f t="shared" si="110"/>
        <v>69063.967136150648</v>
      </c>
      <c r="I228" s="115">
        <f t="shared" si="111"/>
        <v>5.1438766770260909E-3</v>
      </c>
      <c r="J228" s="116">
        <f t="shared" si="117"/>
        <v>7.2064217427022026</v>
      </c>
      <c r="K228" s="143">
        <f t="shared" si="116"/>
        <v>1.8016054356755506</v>
      </c>
      <c r="L228" s="2"/>
      <c r="M228" s="2"/>
    </row>
    <row r="229" spans="2:13">
      <c r="B229" s="126" t="str">
        <f t="shared" si="118"/>
        <v>M10</v>
      </c>
      <c r="C229" s="115" t="s">
        <v>5</v>
      </c>
      <c r="D229" s="129">
        <v>4.8358999999999996</v>
      </c>
      <c r="E229" s="129">
        <v>5.3582999999999998</v>
      </c>
      <c r="F229" s="115">
        <f t="shared" si="115"/>
        <v>0.5224000000000002</v>
      </c>
      <c r="G229" s="131">
        <v>5310</v>
      </c>
      <c r="H229" s="118">
        <f t="shared" si="110"/>
        <v>9619.5444104134731</v>
      </c>
      <c r="I229" s="115">
        <f t="shared" si="111"/>
        <v>7.164626097831264E-4</v>
      </c>
      <c r="J229" s="116">
        <f t="shared" si="117"/>
        <v>1.0037432957975438</v>
      </c>
      <c r="K229" s="143">
        <f t="shared" si="116"/>
        <v>0.25093582394938596</v>
      </c>
      <c r="L229" s="2"/>
      <c r="M229" s="2"/>
    </row>
    <row r="230" spans="2:13">
      <c r="B230" s="126" t="str">
        <f t="shared" si="118"/>
        <v>M10</v>
      </c>
      <c r="C230" s="115" t="s">
        <v>6</v>
      </c>
      <c r="D230" s="129">
        <v>4.8441999999999998</v>
      </c>
      <c r="E230" s="129">
        <v>5.0442999999999998</v>
      </c>
      <c r="F230" s="115">
        <f t="shared" si="115"/>
        <v>0.20009999999999994</v>
      </c>
      <c r="G230" s="131">
        <v>6014</v>
      </c>
      <c r="H230" s="118">
        <f t="shared" si="110"/>
        <v>28631.934032983518</v>
      </c>
      <c r="I230" s="115">
        <f t="shared" si="111"/>
        <v>2.1325032979943332E-3</v>
      </c>
      <c r="J230" s="116">
        <f t="shared" si="117"/>
        <v>2.9875751496311715</v>
      </c>
      <c r="K230" s="143">
        <f t="shared" si="116"/>
        <v>0.74689378740779289</v>
      </c>
      <c r="L230" s="2"/>
      <c r="M230" s="2"/>
    </row>
    <row r="231" spans="2:13">
      <c r="B231" s="126" t="str">
        <f t="shared" si="118"/>
        <v>M10</v>
      </c>
      <c r="C231" s="115" t="s">
        <v>7</v>
      </c>
      <c r="D231" s="129">
        <v>5.0143000000000004</v>
      </c>
      <c r="E231" s="129">
        <v>5.1814</v>
      </c>
      <c r="F231" s="115">
        <f t="shared" si="115"/>
        <v>0.16709999999999958</v>
      </c>
      <c r="G231" s="131">
        <v>38533</v>
      </c>
      <c r="H231" s="118">
        <f t="shared" si="110"/>
        <v>228894.37462597305</v>
      </c>
      <c r="I231" s="115">
        <f t="shared" si="111"/>
        <v>1.7048027849600869E-2</v>
      </c>
      <c r="J231" s="116">
        <f t="shared" si="117"/>
        <v>23.883791599098874</v>
      </c>
      <c r="K231" s="143">
        <f t="shared" si="116"/>
        <v>5.9709478997747185</v>
      </c>
      <c r="L231" s="2"/>
      <c r="M231" s="2"/>
    </row>
    <row r="232" spans="2:13">
      <c r="B232" s="126" t="str">
        <f t="shared" si="118"/>
        <v>M10</v>
      </c>
      <c r="C232" s="115" t="s">
        <v>35</v>
      </c>
      <c r="D232" s="129">
        <v>4.8250000000000002</v>
      </c>
      <c r="E232" s="129">
        <v>5.0693000000000001</v>
      </c>
      <c r="F232" s="115">
        <f t="shared" si="115"/>
        <v>0.24429999999999996</v>
      </c>
      <c r="G232" s="131">
        <v>10280</v>
      </c>
      <c r="H232" s="118">
        <f t="shared" si="110"/>
        <v>40913.835448219412</v>
      </c>
      <c r="I232" s="115">
        <f t="shared" si="111"/>
        <v>3.0472579647052855E-3</v>
      </c>
      <c r="J232" s="116">
        <f t="shared" si="117"/>
        <v>4.2691198547883165</v>
      </c>
      <c r="K232" s="143">
        <f t="shared" si="116"/>
        <v>1.0672799636970791</v>
      </c>
      <c r="L232" s="2"/>
      <c r="M232" s="2"/>
    </row>
    <row r="233" spans="2:13">
      <c r="B233" s="126" t="str">
        <f t="shared" si="118"/>
        <v>M10</v>
      </c>
      <c r="C233" s="115" t="s">
        <v>36</v>
      </c>
      <c r="D233" s="129">
        <v>4.8922999999999996</v>
      </c>
      <c r="E233" s="129">
        <v>5.8002000000000002</v>
      </c>
      <c r="F233" s="115">
        <f t="shared" si="115"/>
        <v>0.9079000000000006</v>
      </c>
      <c r="G233" s="131">
        <v>24336</v>
      </c>
      <c r="H233" s="118">
        <f t="shared" si="110"/>
        <v>26491.078312589474</v>
      </c>
      <c r="I233" s="115">
        <f t="shared" si="111"/>
        <v>1.9730525993788962E-3</v>
      </c>
      <c r="J233" s="116">
        <f t="shared" si="117"/>
        <v>2.7641893545316534</v>
      </c>
      <c r="K233" s="143">
        <f t="shared" si="116"/>
        <v>0.69104733863291334</v>
      </c>
      <c r="L233" s="2"/>
      <c r="M233" s="2"/>
    </row>
    <row r="234" spans="2:13">
      <c r="B234" s="126" t="str">
        <f t="shared" si="118"/>
        <v>M10</v>
      </c>
      <c r="C234" s="115" t="s">
        <v>8</v>
      </c>
      <c r="D234" s="129">
        <v>5.0121000000000002</v>
      </c>
      <c r="E234" s="129">
        <v>5.0708000000000002</v>
      </c>
      <c r="F234" s="115">
        <f t="shared" si="115"/>
        <v>5.8699999999999974E-2</v>
      </c>
      <c r="G234" s="131">
        <v>2165</v>
      </c>
      <c r="H234" s="118">
        <f t="shared" si="110"/>
        <v>32031.516183986387</v>
      </c>
      <c r="I234" s="115">
        <f t="shared" si="111"/>
        <v>2.3857038027337214E-3</v>
      </c>
      <c r="J234" s="116">
        <f t="shared" si="117"/>
        <v>3.3423016987272174</v>
      </c>
      <c r="K234" s="143">
        <f t="shared" si="116"/>
        <v>0.83557542468180435</v>
      </c>
      <c r="L234" s="2"/>
      <c r="M234" s="2"/>
    </row>
    <row r="235" spans="2:13">
      <c r="B235" s="126" t="str">
        <f t="shared" si="118"/>
        <v>M10</v>
      </c>
      <c r="C235" s="115" t="s">
        <v>9</v>
      </c>
      <c r="D235" s="129">
        <v>4.8978000000000002</v>
      </c>
      <c r="E235" s="129">
        <v>4.9592999999999998</v>
      </c>
      <c r="F235" s="115">
        <f t="shared" si="115"/>
        <v>6.1499999999999666E-2</v>
      </c>
      <c r="G235" s="131">
        <v>2330</v>
      </c>
      <c r="H235" s="118">
        <f t="shared" si="110"/>
        <v>33256.097560975788</v>
      </c>
      <c r="I235" s="115">
        <f t="shared" si="111"/>
        <v>2.4769104890191821E-3</v>
      </c>
      <c r="J235" s="116">
        <f t="shared" si="117"/>
        <v>3.4700796157334555</v>
      </c>
      <c r="K235" s="143">
        <f t="shared" si="116"/>
        <v>0.86751990393336387</v>
      </c>
      <c r="L235" s="2"/>
      <c r="M235" s="2"/>
    </row>
    <row r="236" spans="2:13">
      <c r="B236" s="126" t="str">
        <f t="shared" si="118"/>
        <v>M10</v>
      </c>
      <c r="C236" s="115" t="s">
        <v>10</v>
      </c>
      <c r="D236" s="129">
        <v>5.0199999999999996</v>
      </c>
      <c r="E236" s="129">
        <v>5.0326000000000004</v>
      </c>
      <c r="F236" s="115">
        <f t="shared" si="115"/>
        <v>1.2600000000000833E-2</v>
      </c>
      <c r="G236" s="131">
        <v>530</v>
      </c>
      <c r="H236" s="118">
        <f t="shared" si="110"/>
        <v>19464.28571428443</v>
      </c>
      <c r="I236" s="115">
        <f t="shared" si="111"/>
        <v>1.4496978594250531E-3</v>
      </c>
      <c r="J236" s="116">
        <f t="shared" si="117"/>
        <v>2.03098457262189</v>
      </c>
      <c r="K236" s="143">
        <f t="shared" si="116"/>
        <v>0.50774614315547251</v>
      </c>
      <c r="L236" s="2"/>
      <c r="M236" s="2"/>
    </row>
    <row r="237" spans="2:13">
      <c r="B237" s="126" t="str">
        <f t="shared" si="118"/>
        <v>M10</v>
      </c>
      <c r="C237" s="115" t="s">
        <v>11</v>
      </c>
      <c r="D237" s="129">
        <v>5.0206</v>
      </c>
      <c r="E237" s="129">
        <v>5.0468000000000002</v>
      </c>
      <c r="F237" s="115">
        <f t="shared" si="115"/>
        <v>2.6200000000000223E-2</v>
      </c>
      <c r="G237" s="131">
        <v>2572</v>
      </c>
      <c r="H237" s="118">
        <f t="shared" si="110"/>
        <v>87299.618320609938</v>
      </c>
      <c r="I237" s="115">
        <f t="shared" si="111"/>
        <v>6.5020659717882207E-3</v>
      </c>
      <c r="J237" s="116">
        <f t="shared" si="117"/>
        <v>9.1092054754836607</v>
      </c>
      <c r="K237" s="143">
        <f t="shared" si="116"/>
        <v>2.2773013688709152</v>
      </c>
      <c r="L237" s="2"/>
      <c r="M237" s="2"/>
    </row>
    <row r="238" spans="2:13" ht="16" thickBot="1">
      <c r="B238" s="128" t="str">
        <f t="shared" si="118"/>
        <v>M10</v>
      </c>
      <c r="C238" s="120" t="s">
        <v>12</v>
      </c>
      <c r="D238" s="130">
        <v>5.0159000000000002</v>
      </c>
      <c r="E238" s="130">
        <v>5.0163000000000002</v>
      </c>
      <c r="F238" s="120">
        <f t="shared" si="115"/>
        <v>3.9999999999995595E-4</v>
      </c>
      <c r="G238" s="132">
        <v>299</v>
      </c>
      <c r="H238" s="121">
        <f t="shared" si="110"/>
        <v>35625.000000003922</v>
      </c>
      <c r="I238" s="120">
        <f t="shared" si="111"/>
        <v>2.6533460821591653E-3</v>
      </c>
      <c r="J238" s="122">
        <f t="shared" si="117"/>
        <v>3.7172607544783345</v>
      </c>
      <c r="K238" s="144">
        <f t="shared" si="116"/>
        <v>0.92931518861958362</v>
      </c>
      <c r="L238" s="2"/>
      <c r="M238" s="2"/>
    </row>
    <row r="239" spans="2:13">
      <c r="B239" s="208" t="s">
        <v>183</v>
      </c>
      <c r="C239" s="125" t="s">
        <v>1</v>
      </c>
      <c r="D239" s="209">
        <v>4.9965999999999999</v>
      </c>
      <c r="E239" s="209">
        <v>5.0601000000000003</v>
      </c>
      <c r="F239" s="125">
        <f t="shared" si="115"/>
        <v>6.3500000000000334E-2</v>
      </c>
      <c r="G239" s="216">
        <v>19771</v>
      </c>
      <c r="H239" s="217">
        <f t="shared" si="110"/>
        <v>306870.07874015585</v>
      </c>
      <c r="I239" s="125">
        <f t="shared" si="111"/>
        <v>2.2855649716687087E-2</v>
      </c>
      <c r="J239" s="210">
        <f>(I239/$N$23)*100</f>
        <v>31.924883828052032</v>
      </c>
      <c r="K239" s="142">
        <f t="shared" ref="K239:K254" si="119">J239*(C$23/100)</f>
        <v>7.9812209570130079</v>
      </c>
      <c r="L239" s="2"/>
      <c r="M239" s="2"/>
    </row>
    <row r="240" spans="2:13">
      <c r="B240" s="126" t="str">
        <f>B239</f>
        <v>M11</v>
      </c>
      <c r="C240" s="115" t="s">
        <v>30</v>
      </c>
      <c r="D240" s="129">
        <v>4.8634000000000004</v>
      </c>
      <c r="E240" s="129">
        <v>4.9076000000000004</v>
      </c>
      <c r="F240" s="115">
        <f t="shared" si="115"/>
        <v>4.4200000000000017E-2</v>
      </c>
      <c r="G240" s="131">
        <v>25289</v>
      </c>
      <c r="H240" s="118">
        <f t="shared" si="110"/>
        <v>565707.01357466041</v>
      </c>
      <c r="I240" s="115">
        <f t="shared" si="111"/>
        <v>4.2133796157701658E-2</v>
      </c>
      <c r="J240" s="116">
        <f t="shared" ref="J240:J254" si="120">(I240/$N$23)*100</f>
        <v>58.852693502183421</v>
      </c>
      <c r="K240" s="143">
        <f t="shared" si="119"/>
        <v>14.713173375545855</v>
      </c>
      <c r="L240" s="2"/>
      <c r="M240" s="2"/>
    </row>
    <row r="241" spans="2:13">
      <c r="B241" s="126" t="str">
        <f t="shared" ref="B241:B254" si="121">B240</f>
        <v>M11</v>
      </c>
      <c r="C241" s="115" t="s">
        <v>2</v>
      </c>
      <c r="D241" s="129">
        <v>4.8666999999999998</v>
      </c>
      <c r="E241" s="129">
        <v>4.9752000000000001</v>
      </c>
      <c r="F241" s="115">
        <f t="shared" si="115"/>
        <v>0.10850000000000026</v>
      </c>
      <c r="G241" s="131">
        <v>9878</v>
      </c>
      <c r="H241" s="118">
        <f t="shared" si="110"/>
        <v>88417.050691244032</v>
      </c>
      <c r="I241" s="115">
        <f t="shared" si="111"/>
        <v>6.5852922118639955E-3</v>
      </c>
      <c r="J241" s="116">
        <f t="shared" si="120"/>
        <v>9.198368519099235</v>
      </c>
      <c r="K241" s="143">
        <f t="shared" si="119"/>
        <v>2.2995921297748088</v>
      </c>
      <c r="L241" s="2"/>
      <c r="M241" s="2"/>
    </row>
    <row r="242" spans="2:13">
      <c r="B242" s="126" t="str">
        <f t="shared" si="121"/>
        <v>M11</v>
      </c>
      <c r="C242" s="115" t="s">
        <v>31</v>
      </c>
      <c r="D242" s="129">
        <v>4.9850000000000003</v>
      </c>
      <c r="E242" s="129">
        <v>5.0294999999999996</v>
      </c>
      <c r="F242" s="115">
        <f t="shared" si="115"/>
        <v>4.4499999999999318E-2</v>
      </c>
      <c r="G242" s="131">
        <v>6120</v>
      </c>
      <c r="H242" s="118">
        <f t="shared" si="110"/>
        <v>131129.21348314808</v>
      </c>
      <c r="I242" s="115">
        <f t="shared" si="111"/>
        <v>9.7664893993567852E-3</v>
      </c>
      <c r="J242" s="116">
        <f t="shared" si="120"/>
        <v>13.641880381756277</v>
      </c>
      <c r="K242" s="143">
        <f t="shared" si="119"/>
        <v>3.4104700954390692</v>
      </c>
      <c r="L242" s="2"/>
      <c r="M242" s="2"/>
    </row>
    <row r="243" spans="2:13">
      <c r="B243" s="126" t="str">
        <f t="shared" si="121"/>
        <v>M11</v>
      </c>
      <c r="C243" s="115" t="s">
        <v>3</v>
      </c>
      <c r="D243" s="129">
        <v>4.8563999999999998</v>
      </c>
      <c r="E243" s="129">
        <v>5.1677999999999997</v>
      </c>
      <c r="F243" s="115">
        <f t="shared" si="115"/>
        <v>0.3113999999999999</v>
      </c>
      <c r="G243" s="131">
        <v>39279</v>
      </c>
      <c r="H243" s="118">
        <f t="shared" si="110"/>
        <v>125222.38278741173</v>
      </c>
      <c r="I243" s="115">
        <f t="shared" si="111"/>
        <v>9.3265492987390213E-3</v>
      </c>
      <c r="J243" s="116">
        <f t="shared" si="120"/>
        <v>13.027369887518644</v>
      </c>
      <c r="K243" s="143">
        <f t="shared" si="119"/>
        <v>3.2568424718796609</v>
      </c>
      <c r="L243" s="2"/>
      <c r="M243" s="2"/>
    </row>
    <row r="244" spans="2:13">
      <c r="B244" s="126" t="str">
        <f t="shared" si="121"/>
        <v>M11</v>
      </c>
      <c r="C244" s="115" t="s">
        <v>4</v>
      </c>
      <c r="D244" s="129">
        <v>4.9955999999999996</v>
      </c>
      <c r="E244" s="129">
        <v>5.0483000000000002</v>
      </c>
      <c r="F244" s="115">
        <f t="shared" si="115"/>
        <v>5.2700000000000635E-2</v>
      </c>
      <c r="G244" s="131">
        <v>5813</v>
      </c>
      <c r="H244" s="118">
        <f t="shared" si="110"/>
        <v>104900.37950664011</v>
      </c>
      <c r="I244" s="115">
        <f t="shared" si="111"/>
        <v>7.8129687292890528E-3</v>
      </c>
      <c r="J244" s="116">
        <f t="shared" si="120"/>
        <v>10.913193110964022</v>
      </c>
      <c r="K244" s="143">
        <f t="shared" si="119"/>
        <v>2.7282982777410054</v>
      </c>
      <c r="L244" s="2"/>
      <c r="M244" s="2"/>
    </row>
    <row r="245" spans="2:13">
      <c r="B245" s="126" t="str">
        <f t="shared" si="121"/>
        <v>M11</v>
      </c>
      <c r="C245" s="115" t="s">
        <v>5</v>
      </c>
      <c r="D245" s="129">
        <v>5.0087999999999999</v>
      </c>
      <c r="E245" s="129">
        <v>5.2305000000000001</v>
      </c>
      <c r="F245" s="115">
        <f t="shared" si="115"/>
        <v>0.22170000000000023</v>
      </c>
      <c r="G245" s="131">
        <v>8281</v>
      </c>
      <c r="H245" s="118">
        <f t="shared" si="110"/>
        <v>36067.884528642273</v>
      </c>
      <c r="I245" s="115">
        <f t="shared" si="111"/>
        <v>2.6863320731461506E-3</v>
      </c>
      <c r="J245" s="116">
        <f t="shared" si="120"/>
        <v>3.7522818393627366</v>
      </c>
      <c r="K245" s="143">
        <f t="shared" si="119"/>
        <v>0.93807045984068416</v>
      </c>
      <c r="L245" s="2"/>
      <c r="M245" s="2"/>
    </row>
    <row r="246" spans="2:13">
      <c r="B246" s="126" t="str">
        <f t="shared" si="121"/>
        <v>M11</v>
      </c>
      <c r="C246" s="115" t="s">
        <v>6</v>
      </c>
      <c r="D246" s="129">
        <v>4.8677000000000001</v>
      </c>
      <c r="E246" s="129">
        <v>5.0125999999999999</v>
      </c>
      <c r="F246" s="115">
        <f t="shared" si="115"/>
        <v>0.14489999999999981</v>
      </c>
      <c r="G246" s="131">
        <v>5949</v>
      </c>
      <c r="H246" s="118">
        <f t="shared" si="110"/>
        <v>39090.75224292621</v>
      </c>
      <c r="I246" s="115">
        <f t="shared" si="111"/>
        <v>2.9114749280676898E-3</v>
      </c>
      <c r="J246" s="116">
        <f t="shared" si="120"/>
        <v>4.0667624853816653</v>
      </c>
      <c r="K246" s="143">
        <f t="shared" si="119"/>
        <v>1.0166906213454163</v>
      </c>
      <c r="L246" s="2"/>
      <c r="M246" s="2"/>
    </row>
    <row r="247" spans="2:13">
      <c r="B247" s="126" t="str">
        <f t="shared" si="121"/>
        <v>M11</v>
      </c>
      <c r="C247" s="115" t="s">
        <v>7</v>
      </c>
      <c r="D247" s="129">
        <v>4.9820000000000002</v>
      </c>
      <c r="E247" s="129">
        <v>5.1395999999999997</v>
      </c>
      <c r="F247" s="115">
        <f t="shared" si="115"/>
        <v>0.15759999999999952</v>
      </c>
      <c r="G247" s="131">
        <v>45108</v>
      </c>
      <c r="H247" s="118">
        <f t="shared" si="110"/>
        <v>284411.4847715745</v>
      </c>
      <c r="I247" s="115">
        <f t="shared" si="111"/>
        <v>2.1182936107779514E-2</v>
      </c>
      <c r="J247" s="116">
        <f t="shared" si="120"/>
        <v>29.588429240065089</v>
      </c>
      <c r="K247" s="143">
        <f t="shared" si="119"/>
        <v>7.3971073100162723</v>
      </c>
      <c r="L247" s="2"/>
      <c r="M247" s="2"/>
    </row>
    <row r="248" spans="2:13">
      <c r="B248" s="126" t="str">
        <f t="shared" si="121"/>
        <v>M11</v>
      </c>
      <c r="C248" s="115" t="s">
        <v>35</v>
      </c>
      <c r="D248" s="129">
        <v>4.9939</v>
      </c>
      <c r="E248" s="129">
        <v>5.2103000000000002</v>
      </c>
      <c r="F248" s="115">
        <f t="shared" si="115"/>
        <v>0.21640000000000015</v>
      </c>
      <c r="G248" s="131">
        <v>9514</v>
      </c>
      <c r="H248" s="118">
        <f t="shared" si="110"/>
        <v>42649.029574861335</v>
      </c>
      <c r="I248" s="115">
        <f t="shared" si="111"/>
        <v>3.1764950324304907E-3</v>
      </c>
      <c r="J248" s="116">
        <f t="shared" si="120"/>
        <v>4.4369438693614605</v>
      </c>
      <c r="K248" s="143">
        <f t="shared" si="119"/>
        <v>1.1092359673403651</v>
      </c>
      <c r="L248" s="2"/>
      <c r="M248" s="2"/>
    </row>
    <row r="249" spans="2:13">
      <c r="B249" s="126" t="str">
        <f t="shared" si="121"/>
        <v>M11</v>
      </c>
      <c r="C249" s="115" t="s">
        <v>36</v>
      </c>
      <c r="D249" s="129">
        <v>4.8647999999999998</v>
      </c>
      <c r="E249" s="129">
        <v>5.4581999999999997</v>
      </c>
      <c r="F249" s="115">
        <f t="shared" si="115"/>
        <v>0.59339999999999993</v>
      </c>
      <c r="G249" s="131">
        <v>20931</v>
      </c>
      <c r="H249" s="118">
        <f t="shared" si="110"/>
        <v>34793.141220087637</v>
      </c>
      <c r="I249" s="115">
        <f t="shared" si="111"/>
        <v>2.5913893317142437E-3</v>
      </c>
      <c r="J249" s="116">
        <f t="shared" si="120"/>
        <v>3.6196653516189019</v>
      </c>
      <c r="K249" s="143">
        <f t="shared" si="119"/>
        <v>0.90491633790472548</v>
      </c>
      <c r="L249" s="2"/>
      <c r="M249" s="2"/>
    </row>
    <row r="250" spans="2:13">
      <c r="B250" s="126" t="str">
        <f t="shared" si="121"/>
        <v>M11</v>
      </c>
      <c r="C250" s="115" t="s">
        <v>8</v>
      </c>
      <c r="D250" s="129">
        <v>4.8757000000000001</v>
      </c>
      <c r="E250" s="129">
        <v>4.9177</v>
      </c>
      <c r="F250" s="115">
        <f t="shared" si="115"/>
        <v>4.1999999999999815E-2</v>
      </c>
      <c r="G250" s="131">
        <v>1753</v>
      </c>
      <c r="H250" s="118">
        <f t="shared" si="110"/>
        <v>34958.333333333489</v>
      </c>
      <c r="I250" s="115">
        <f t="shared" si="111"/>
        <v>2.6036928221418766E-3</v>
      </c>
      <c r="J250" s="116">
        <f t="shared" si="120"/>
        <v>3.6368509275027918</v>
      </c>
      <c r="K250" s="143">
        <f t="shared" si="119"/>
        <v>0.90921273187569795</v>
      </c>
      <c r="L250" s="2"/>
      <c r="M250" s="2"/>
    </row>
    <row r="251" spans="2:13">
      <c r="B251" s="126" t="str">
        <f t="shared" si="121"/>
        <v>M11</v>
      </c>
      <c r="C251" s="115" t="s">
        <v>9</v>
      </c>
      <c r="D251" s="129">
        <v>5.0332999999999997</v>
      </c>
      <c r="E251" s="129">
        <v>5.0804999999999998</v>
      </c>
      <c r="F251" s="115">
        <f t="shared" si="115"/>
        <v>4.7200000000000131E-2</v>
      </c>
      <c r="G251" s="131">
        <v>1632</v>
      </c>
      <c r="H251" s="118">
        <f t="shared" si="110"/>
        <v>28543.432203389752</v>
      </c>
      <c r="I251" s="115">
        <f t="shared" si="111"/>
        <v>2.1259116914591329E-3</v>
      </c>
      <c r="J251" s="116">
        <f t="shared" si="120"/>
        <v>2.9694838965342725</v>
      </c>
      <c r="K251" s="143">
        <f t="shared" si="119"/>
        <v>0.74237097413356812</v>
      </c>
      <c r="L251" s="2"/>
      <c r="M251" s="2"/>
    </row>
    <row r="252" spans="2:13">
      <c r="B252" s="126" t="str">
        <f t="shared" si="121"/>
        <v>M11</v>
      </c>
      <c r="C252" s="115" t="s">
        <v>10</v>
      </c>
      <c r="D252" s="129">
        <v>4.9877000000000002</v>
      </c>
      <c r="E252" s="129">
        <v>5.0118999999999998</v>
      </c>
      <c r="F252" s="115">
        <f t="shared" si="115"/>
        <v>2.4199999999999555E-2</v>
      </c>
      <c r="G252" s="131">
        <v>606</v>
      </c>
      <c r="H252" s="118">
        <f t="shared" si="110"/>
        <v>13274.793388429996</v>
      </c>
      <c r="I252" s="115">
        <f t="shared" si="111"/>
        <v>9.8870515168166299E-4</v>
      </c>
      <c r="J252" s="116">
        <f t="shared" si="120"/>
        <v>1.3810282139819596</v>
      </c>
      <c r="K252" s="143">
        <f t="shared" si="119"/>
        <v>0.34525705349548991</v>
      </c>
      <c r="L252" s="2"/>
      <c r="M252" s="2"/>
    </row>
    <row r="253" spans="2:13">
      <c r="B253" s="126" t="str">
        <f t="shared" si="121"/>
        <v>M11</v>
      </c>
      <c r="C253" s="115" t="s">
        <v>11</v>
      </c>
      <c r="D253" s="129">
        <v>4.9987000000000004</v>
      </c>
      <c r="E253" s="129">
        <v>5.0271999999999997</v>
      </c>
      <c r="F253" s="115">
        <f t="shared" si="115"/>
        <v>2.8499999999999304E-2</v>
      </c>
      <c r="G253" s="131">
        <v>2125</v>
      </c>
      <c r="H253" s="118">
        <f t="shared" si="110"/>
        <v>64570.175438598068</v>
      </c>
      <c r="I253" s="115">
        <f t="shared" si="111"/>
        <v>4.8091795655948151E-3</v>
      </c>
      <c r="J253" s="116">
        <f t="shared" si="120"/>
        <v>6.7174856476629037</v>
      </c>
      <c r="K253" s="143">
        <f t="shared" si="119"/>
        <v>1.6793714119157259</v>
      </c>
      <c r="L253" s="2"/>
      <c r="M253" s="2"/>
    </row>
    <row r="254" spans="2:13" ht="16" thickBot="1">
      <c r="B254" s="128" t="str">
        <f t="shared" si="121"/>
        <v>M11</v>
      </c>
      <c r="C254" s="120" t="s">
        <v>12</v>
      </c>
      <c r="D254" s="130">
        <v>4.8749000000000002</v>
      </c>
      <c r="E254" s="130">
        <v>4.8747999999999996</v>
      </c>
      <c r="F254" s="120">
        <f t="shared" si="115"/>
        <v>-1.0000000000065512E-4</v>
      </c>
      <c r="G254" s="132">
        <v>305</v>
      </c>
      <c r="H254" s="121">
        <f t="shared" si="110"/>
        <v>-202499.99999867339</v>
      </c>
      <c r="I254" s="120">
        <f t="shared" si="111"/>
        <v>-1.508217773006742E-2</v>
      </c>
      <c r="J254" s="122">
        <f t="shared" si="120"/>
        <v>-21.066859961320255</v>
      </c>
      <c r="K254" s="144">
        <f t="shared" si="119"/>
        <v>-5.2667149903300636</v>
      </c>
      <c r="L254" s="2"/>
      <c r="M254" s="2"/>
    </row>
    <row r="255" spans="2:13">
      <c r="B255" s="208" t="s">
        <v>184</v>
      </c>
      <c r="C255" s="125" t="s">
        <v>1</v>
      </c>
      <c r="D255" s="209">
        <v>5.0254000000000003</v>
      </c>
      <c r="E255" s="209">
        <v>5.4353999999999996</v>
      </c>
      <c r="F255" s="125">
        <f t="shared" si="115"/>
        <v>0.40999999999999925</v>
      </c>
      <c r="G255" s="216">
        <v>122076</v>
      </c>
      <c r="H255" s="217">
        <f t="shared" si="110"/>
        <v>297051.82926829322</v>
      </c>
      <c r="I255" s="125">
        <f t="shared" si="111"/>
        <v>2.2124387575779714E-2</v>
      </c>
      <c r="J255" s="210">
        <f>(I255/$N$24)*100</f>
        <v>31.47370448293232</v>
      </c>
      <c r="K255" s="142">
        <f t="shared" ref="K255:K270" si="122">J255*(C$24/100)</f>
        <v>7.8684261207330799</v>
      </c>
      <c r="L255" s="2"/>
      <c r="M255" s="2"/>
    </row>
    <row r="256" spans="2:13">
      <c r="B256" s="126" t="str">
        <f>B255</f>
        <v>M12</v>
      </c>
      <c r="C256" s="115" t="s">
        <v>30</v>
      </c>
      <c r="D256" s="129">
        <v>5.0170000000000003</v>
      </c>
      <c r="E256" s="129">
        <v>5.0671999999999997</v>
      </c>
      <c r="F256" s="115">
        <f t="shared" si="115"/>
        <v>5.0199999999999356E-2</v>
      </c>
      <c r="G256" s="131">
        <v>34243</v>
      </c>
      <c r="H256" s="118">
        <f t="shared" si="110"/>
        <v>676459.16334662226</v>
      </c>
      <c r="I256" s="115">
        <f t="shared" si="111"/>
        <v>5.0382604092806441E-2</v>
      </c>
      <c r="J256" s="116">
        <f t="shared" ref="J256:J270" si="123">(I256/$N$24)*100</f>
        <v>71.673269457343693</v>
      </c>
      <c r="K256" s="143">
        <f t="shared" si="122"/>
        <v>17.918317364335923</v>
      </c>
      <c r="L256" s="2"/>
      <c r="M256" s="2"/>
    </row>
    <row r="257" spans="2:13">
      <c r="B257" s="126" t="str">
        <f t="shared" ref="B257:B270" si="124">B256</f>
        <v>M12</v>
      </c>
      <c r="C257" s="115" t="s">
        <v>2</v>
      </c>
      <c r="D257" s="129">
        <v>4.827</v>
      </c>
      <c r="E257" s="129">
        <v>4.9532999999999996</v>
      </c>
      <c r="F257" s="115">
        <f t="shared" si="115"/>
        <v>0.12629999999999963</v>
      </c>
      <c r="G257" s="131">
        <v>13362</v>
      </c>
      <c r="H257" s="118">
        <f t="shared" si="110"/>
        <v>103541.17181314361</v>
      </c>
      <c r="I257" s="115">
        <f t="shared" si="111"/>
        <v>7.7117350897556022E-3</v>
      </c>
      <c r="J257" s="116">
        <f t="shared" si="123"/>
        <v>10.97055773563366</v>
      </c>
      <c r="K257" s="143">
        <f t="shared" si="122"/>
        <v>2.742639433908415</v>
      </c>
      <c r="L257" s="2"/>
      <c r="M257" s="2"/>
    </row>
    <row r="258" spans="2:13">
      <c r="B258" s="126" t="str">
        <f t="shared" si="124"/>
        <v>M12</v>
      </c>
      <c r="C258" s="115" t="s">
        <v>31</v>
      </c>
      <c r="D258" s="129">
        <v>4.8686999999999996</v>
      </c>
      <c r="E258" s="129">
        <v>4.9546000000000001</v>
      </c>
      <c r="F258" s="115">
        <f t="shared" si="115"/>
        <v>8.5900000000000531E-2</v>
      </c>
      <c r="G258" s="131">
        <v>11175</v>
      </c>
      <c r="H258" s="118">
        <f t="shared" si="110"/>
        <v>126778.23050058128</v>
      </c>
      <c r="I258" s="115">
        <f t="shared" si="111"/>
        <v>9.442428665312334E-3</v>
      </c>
      <c r="J258" s="116">
        <f t="shared" si="123"/>
        <v>13.432607270835872</v>
      </c>
      <c r="K258" s="143">
        <f t="shared" si="122"/>
        <v>3.358151817708968</v>
      </c>
      <c r="L258" s="2"/>
      <c r="M258" s="2"/>
    </row>
    <row r="259" spans="2:13">
      <c r="B259" s="126" t="str">
        <f t="shared" si="124"/>
        <v>M12</v>
      </c>
      <c r="C259" s="115" t="s">
        <v>3</v>
      </c>
      <c r="D259" s="129">
        <v>5.0332999999999997</v>
      </c>
      <c r="E259" s="129">
        <v>5.383</v>
      </c>
      <c r="F259" s="115">
        <f t="shared" si="115"/>
        <v>0.34970000000000034</v>
      </c>
      <c r="G259" s="131">
        <v>42397</v>
      </c>
      <c r="H259" s="118">
        <f t="shared" si="110"/>
        <v>120423.9348012581</v>
      </c>
      <c r="I259" s="115">
        <f t="shared" si="111"/>
        <v>8.9691614204371588E-3</v>
      </c>
      <c r="J259" s="116">
        <f t="shared" si="123"/>
        <v>12.759346898966445</v>
      </c>
      <c r="K259" s="143">
        <f t="shared" si="122"/>
        <v>3.1898367247416113</v>
      </c>
      <c r="L259" s="2"/>
      <c r="M259" s="2"/>
    </row>
    <row r="260" spans="2:13">
      <c r="B260" s="126" t="str">
        <f t="shared" si="124"/>
        <v>M12</v>
      </c>
      <c r="C260" s="115" t="s">
        <v>4</v>
      </c>
      <c r="D260" s="129">
        <v>5.0396000000000001</v>
      </c>
      <c r="E260" s="129">
        <v>5.1079999999999997</v>
      </c>
      <c r="F260" s="115">
        <f t="shared" si="115"/>
        <v>6.8399999999999572E-2</v>
      </c>
      <c r="G260" s="131">
        <v>6052</v>
      </c>
      <c r="H260" s="118">
        <f t="shared" si="110"/>
        <v>84316.520467836788</v>
      </c>
      <c r="I260" s="115">
        <f t="shared" si="111"/>
        <v>6.2798851717783353E-3</v>
      </c>
      <c r="J260" s="116">
        <f t="shared" si="123"/>
        <v>8.9336371190529693</v>
      </c>
      <c r="K260" s="143">
        <f t="shared" si="122"/>
        <v>2.2334092797632423</v>
      </c>
      <c r="L260" s="2"/>
      <c r="M260" s="2"/>
    </row>
    <row r="261" spans="2:13">
      <c r="B261" s="126" t="str">
        <f t="shared" si="124"/>
        <v>M12</v>
      </c>
      <c r="C261" s="115" t="s">
        <v>5</v>
      </c>
      <c r="D261" s="129">
        <v>4.8407999999999998</v>
      </c>
      <c r="E261" s="129">
        <v>5.2103999999999999</v>
      </c>
      <c r="F261" s="115">
        <f t="shared" si="115"/>
        <v>0.36960000000000015</v>
      </c>
      <c r="G261" s="131">
        <v>6698</v>
      </c>
      <c r="H261" s="118">
        <f t="shared" si="110"/>
        <v>17351.866883116876</v>
      </c>
      <c r="I261" s="115">
        <f t="shared" si="111"/>
        <v>1.2923651371918726E-3</v>
      </c>
      <c r="J261" s="116">
        <f t="shared" si="123"/>
        <v>1.8384923999681735</v>
      </c>
      <c r="K261" s="143">
        <f t="shared" si="122"/>
        <v>0.45962309999204337</v>
      </c>
      <c r="L261" s="2"/>
      <c r="M261" s="2"/>
    </row>
    <row r="262" spans="2:13">
      <c r="B262" s="126" t="str">
        <f t="shared" si="124"/>
        <v>M12</v>
      </c>
      <c r="C262" s="115" t="s">
        <v>6</v>
      </c>
      <c r="D262" s="129">
        <v>4.8250000000000002</v>
      </c>
      <c r="E262" s="129">
        <v>4.9222999999999999</v>
      </c>
      <c r="F262" s="115">
        <f t="shared" si="115"/>
        <v>9.729999999999972E-2</v>
      </c>
      <c r="G262" s="131">
        <v>3801</v>
      </c>
      <c r="H262" s="118">
        <f t="shared" si="110"/>
        <v>36138.232271325898</v>
      </c>
      <c r="I262" s="115">
        <f t="shared" si="111"/>
        <v>2.6915715652847698E-3</v>
      </c>
      <c r="J262" s="116">
        <f t="shared" si="123"/>
        <v>3.8289750507342992</v>
      </c>
      <c r="K262" s="143">
        <f t="shared" si="122"/>
        <v>0.95724376268357481</v>
      </c>
      <c r="L262" s="2"/>
      <c r="M262" s="2"/>
    </row>
    <row r="263" spans="2:13">
      <c r="B263" s="126" t="str">
        <f t="shared" si="124"/>
        <v>M12</v>
      </c>
      <c r="C263" s="115" t="s">
        <v>7</v>
      </c>
      <c r="D263" s="129">
        <v>4.8361999999999998</v>
      </c>
      <c r="E263" s="129">
        <v>4.9245000000000001</v>
      </c>
      <c r="F263" s="115">
        <f t="shared" si="115"/>
        <v>8.8300000000000267E-2</v>
      </c>
      <c r="G263" s="131">
        <v>23185</v>
      </c>
      <c r="H263" s="118">
        <f t="shared" si="110"/>
        <v>259345.97961494824</v>
      </c>
      <c r="I263" s="115">
        <f t="shared" si="111"/>
        <v>1.9316060040280081E-2</v>
      </c>
      <c r="J263" s="116">
        <f t="shared" si="123"/>
        <v>27.478634759946686</v>
      </c>
      <c r="K263" s="143">
        <f t="shared" si="122"/>
        <v>6.8696586899866716</v>
      </c>
      <c r="L263" s="2"/>
      <c r="M263" s="2"/>
    </row>
    <row r="264" spans="2:13">
      <c r="B264" s="126" t="str">
        <f t="shared" si="124"/>
        <v>M12</v>
      </c>
      <c r="C264" s="115" t="s">
        <v>35</v>
      </c>
      <c r="D264" s="129">
        <v>5.0285000000000002</v>
      </c>
      <c r="E264" s="129">
        <v>5.2352999999999996</v>
      </c>
      <c r="F264" s="115">
        <f t="shared" si="115"/>
        <v>0.20679999999999943</v>
      </c>
      <c r="G264" s="131">
        <v>9410</v>
      </c>
      <c r="H264" s="118">
        <f t="shared" si="110"/>
        <v>44125.967117988519</v>
      </c>
      <c r="I264" s="115">
        <f t="shared" si="111"/>
        <v>3.2864971782171539E-3</v>
      </c>
      <c r="J264" s="116">
        <f t="shared" si="123"/>
        <v>4.6753041464720528</v>
      </c>
      <c r="K264" s="143">
        <f t="shared" si="122"/>
        <v>1.1688260366180132</v>
      </c>
      <c r="L264" s="2"/>
      <c r="M264" s="2"/>
    </row>
    <row r="265" spans="2:13">
      <c r="B265" s="126" t="str">
        <f t="shared" si="124"/>
        <v>M12</v>
      </c>
      <c r="C265" s="115" t="s">
        <v>36</v>
      </c>
      <c r="D265" s="129">
        <v>5.0258000000000003</v>
      </c>
      <c r="E265" s="129">
        <v>5.8010000000000002</v>
      </c>
      <c r="F265" s="115">
        <f t="shared" si="115"/>
        <v>0.77519999999999989</v>
      </c>
      <c r="G265" s="131">
        <v>26059</v>
      </c>
      <c r="H265" s="118">
        <f t="shared" si="110"/>
        <v>33248.516511867907</v>
      </c>
      <c r="I265" s="115">
        <f t="shared" si="111"/>
        <v>2.4763458533153494E-3</v>
      </c>
      <c r="J265" s="116">
        <f t="shared" si="123"/>
        <v>3.5227993234988064</v>
      </c>
      <c r="K265" s="143">
        <f t="shared" si="122"/>
        <v>0.88069983087470161</v>
      </c>
      <c r="L265" s="2"/>
      <c r="M265" s="2"/>
    </row>
    <row r="266" spans="2:13">
      <c r="B266" s="126" t="str">
        <f t="shared" si="124"/>
        <v>M12</v>
      </c>
      <c r="C266" s="115" t="s">
        <v>8</v>
      </c>
      <c r="D266" s="129">
        <v>4.8666</v>
      </c>
      <c r="E266" s="129">
        <v>4.9466999999999999</v>
      </c>
      <c r="F266" s="115">
        <f t="shared" si="115"/>
        <v>8.0099999999999838E-2</v>
      </c>
      <c r="G266" s="131">
        <v>5258</v>
      </c>
      <c r="H266" s="118">
        <f t="shared" si="110"/>
        <v>62088.014981273533</v>
      </c>
      <c r="I266" s="115">
        <f t="shared" si="111"/>
        <v>4.6243085277076082E-3</v>
      </c>
      <c r="J266" s="116">
        <f t="shared" si="123"/>
        <v>6.5784474051749573</v>
      </c>
      <c r="K266" s="143">
        <f t="shared" si="122"/>
        <v>1.6446118512937393</v>
      </c>
      <c r="L266" s="2"/>
      <c r="M266" s="2"/>
    </row>
    <row r="267" spans="2:13">
      <c r="B267" s="126" t="str">
        <f t="shared" si="124"/>
        <v>M12</v>
      </c>
      <c r="C267" s="115" t="s">
        <v>9</v>
      </c>
      <c r="D267" s="129">
        <v>5.0377000000000001</v>
      </c>
      <c r="E267" s="129">
        <v>5.0781000000000001</v>
      </c>
      <c r="F267" s="115">
        <f t="shared" si="115"/>
        <v>4.0399999999999991E-2</v>
      </c>
      <c r="G267" s="131">
        <v>1190</v>
      </c>
      <c r="H267" s="118">
        <f t="shared" si="110"/>
        <v>22407.178217821787</v>
      </c>
      <c r="I267" s="115">
        <f t="shared" si="111"/>
        <v>1.6688841694454198E-3</v>
      </c>
      <c r="J267" s="116">
        <f t="shared" si="123"/>
        <v>2.3741207292386695</v>
      </c>
      <c r="K267" s="143">
        <f t="shared" si="122"/>
        <v>0.59353018230966736</v>
      </c>
      <c r="L267" s="2"/>
      <c r="M267" s="2"/>
    </row>
    <row r="268" spans="2:13">
      <c r="B268" s="126" t="str">
        <f t="shared" si="124"/>
        <v>M12</v>
      </c>
      <c r="C268" s="115" t="s">
        <v>10</v>
      </c>
      <c r="D268" s="129">
        <v>4.8314000000000004</v>
      </c>
      <c r="E268" s="129">
        <v>4.8478000000000003</v>
      </c>
      <c r="F268" s="115">
        <f t="shared" si="115"/>
        <v>1.639999999999997E-2</v>
      </c>
      <c r="G268" s="131">
        <v>537</v>
      </c>
      <c r="H268" s="118">
        <f t="shared" si="110"/>
        <v>15381.097560975637</v>
      </c>
      <c r="I268" s="115">
        <f t="shared" si="111"/>
        <v>1.1455824548131399E-3</v>
      </c>
      <c r="J268" s="116">
        <f t="shared" si="123"/>
        <v>1.6296823367482636</v>
      </c>
      <c r="K268" s="143">
        <f t="shared" si="122"/>
        <v>0.40742058418706589</v>
      </c>
      <c r="L268" s="2"/>
      <c r="M268" s="2"/>
    </row>
    <row r="269" spans="2:13">
      <c r="B269" s="126" t="str">
        <f t="shared" si="124"/>
        <v>M12</v>
      </c>
      <c r="C269" s="115" t="s">
        <v>11</v>
      </c>
      <c r="D269" s="129">
        <v>4.8531000000000004</v>
      </c>
      <c r="E269" s="129">
        <v>4.8747999999999996</v>
      </c>
      <c r="F269" s="115">
        <f t="shared" si="115"/>
        <v>2.1699999999999164E-2</v>
      </c>
      <c r="G269" s="131">
        <v>1946</v>
      </c>
      <c r="H269" s="118">
        <f t="shared" si="110"/>
        <v>76555.299539173458</v>
      </c>
      <c r="I269" s="115">
        <f t="shared" si="111"/>
        <v>5.7018302905477861E-3</v>
      </c>
      <c r="J269" s="116">
        <f t="shared" si="123"/>
        <v>8.1113079836384419</v>
      </c>
      <c r="K269" s="143">
        <f t="shared" si="122"/>
        <v>2.0278269959096105</v>
      </c>
      <c r="L269" s="2"/>
      <c r="M269" s="2"/>
    </row>
    <row r="270" spans="2:13" ht="16" thickBot="1">
      <c r="B270" s="128" t="str">
        <f t="shared" si="124"/>
        <v>M12</v>
      </c>
      <c r="C270" s="120" t="s">
        <v>12</v>
      </c>
      <c r="D270" s="130">
        <v>4.8749000000000002</v>
      </c>
      <c r="E270" s="130">
        <v>4.8747999999999996</v>
      </c>
      <c r="F270" s="120">
        <f t="shared" si="115"/>
        <v>-1.0000000000065512E-4</v>
      </c>
      <c r="G270" s="132">
        <v>300</v>
      </c>
      <c r="H270" s="121">
        <f t="shared" si="110"/>
        <v>-152499.99999900095</v>
      </c>
      <c r="I270" s="120">
        <f t="shared" si="111"/>
        <v>-1.1358183228816206E-2</v>
      </c>
      <c r="J270" s="122">
        <f t="shared" si="123"/>
        <v>-16.157920809437854</v>
      </c>
      <c r="K270" s="144">
        <f t="shared" si="122"/>
        <v>-4.0394802023594636</v>
      </c>
      <c r="L270" s="2"/>
      <c r="M270" s="2"/>
    </row>
    <row r="271" spans="2:13">
      <c r="B271" s="208" t="s">
        <v>185</v>
      </c>
      <c r="C271" s="125" t="s">
        <v>1</v>
      </c>
      <c r="D271" s="209">
        <v>5.0073999999999996</v>
      </c>
      <c r="E271" s="209">
        <v>5.1418999999999997</v>
      </c>
      <c r="F271" s="125">
        <f t="shared" si="115"/>
        <v>0.13450000000000006</v>
      </c>
      <c r="G271" s="216">
        <v>41161</v>
      </c>
      <c r="H271" s="217">
        <f t="shared" ref="H271:H318" si="125">(G271-$C$45)/F271</f>
        <v>303912.63940520433</v>
      </c>
      <c r="I271" s="125">
        <f t="shared" ref="I271:I318" si="126">H271/$G$58</f>
        <v>2.2635379960262773E-2</v>
      </c>
      <c r="J271" s="210">
        <f>(I271/$N$25)*100</f>
        <v>32.695398083544056</v>
      </c>
      <c r="K271" s="142">
        <f t="shared" ref="K271:K286" si="127">J271*(C$25/100)</f>
        <v>8.173849520886014</v>
      </c>
      <c r="L271" s="2"/>
      <c r="M271" s="2"/>
    </row>
    <row r="272" spans="2:13">
      <c r="B272" s="126" t="str">
        <f>B271</f>
        <v>M13</v>
      </c>
      <c r="C272" s="115" t="s">
        <v>30</v>
      </c>
      <c r="D272" s="129">
        <v>4.8993000000000002</v>
      </c>
      <c r="E272" s="129">
        <v>4.9924999999999997</v>
      </c>
      <c r="F272" s="115">
        <f t="shared" si="115"/>
        <v>9.3199999999999505E-2</v>
      </c>
      <c r="G272" s="131">
        <v>54108</v>
      </c>
      <c r="H272" s="118">
        <f t="shared" si="125"/>
        <v>577502.68240343651</v>
      </c>
      <c r="I272" s="115">
        <f t="shared" si="126"/>
        <v>4.3012336274846269E-2</v>
      </c>
      <c r="J272" s="116">
        <f t="shared" ref="J272:J286" si="128">(I272/$N$25)*100</f>
        <v>62.128643719618637</v>
      </c>
      <c r="K272" s="143">
        <f t="shared" si="127"/>
        <v>15.532160929904659</v>
      </c>
      <c r="L272" s="2"/>
      <c r="M272" s="2"/>
    </row>
    <row r="273" spans="2:13">
      <c r="B273" s="126" t="str">
        <f t="shared" ref="B273:B286" si="129">B272</f>
        <v>M13</v>
      </c>
      <c r="C273" s="115" t="s">
        <v>2</v>
      </c>
      <c r="D273" s="129">
        <v>4.8460999999999999</v>
      </c>
      <c r="E273" s="129">
        <v>4.9600999999999997</v>
      </c>
      <c r="F273" s="115">
        <f t="shared" si="115"/>
        <v>0.11399999999999988</v>
      </c>
      <c r="G273" s="131">
        <v>14188</v>
      </c>
      <c r="H273" s="118">
        <f t="shared" si="125"/>
        <v>121958.33333333346</v>
      </c>
      <c r="I273" s="115">
        <f t="shared" si="126"/>
        <v>9.0834432543614382E-3</v>
      </c>
      <c r="J273" s="116">
        <f t="shared" si="128"/>
        <v>13.120468650935004</v>
      </c>
      <c r="K273" s="143">
        <f t="shared" si="127"/>
        <v>3.2801171627337511</v>
      </c>
      <c r="L273" s="2"/>
      <c r="M273" s="2"/>
    </row>
    <row r="274" spans="2:13">
      <c r="B274" s="126" t="str">
        <f t="shared" si="129"/>
        <v>M13</v>
      </c>
      <c r="C274" s="115" t="s">
        <v>31</v>
      </c>
      <c r="D274" s="129">
        <v>5.0042999999999997</v>
      </c>
      <c r="E274" s="129">
        <v>5.0458999999999996</v>
      </c>
      <c r="F274" s="115">
        <f t="shared" si="115"/>
        <v>4.1599999999999859E-2</v>
      </c>
      <c r="G274" s="131">
        <v>8582</v>
      </c>
      <c r="H274" s="118">
        <f t="shared" si="125"/>
        <v>199453.12500000067</v>
      </c>
      <c r="I274" s="115">
        <f t="shared" si="126"/>
        <v>1.4855246815244794E-2</v>
      </c>
      <c r="J274" s="116">
        <f t="shared" si="128"/>
        <v>21.457479799605281</v>
      </c>
      <c r="K274" s="143">
        <f t="shared" si="127"/>
        <v>5.3643699499013202</v>
      </c>
      <c r="L274" s="2"/>
      <c r="M274" s="2"/>
    </row>
    <row r="275" spans="2:13">
      <c r="B275" s="126" t="str">
        <f t="shared" si="129"/>
        <v>M13</v>
      </c>
      <c r="C275" s="115" t="s">
        <v>3</v>
      </c>
      <c r="D275" s="129">
        <v>4.9909999999999997</v>
      </c>
      <c r="E275" s="129">
        <v>5.2690000000000001</v>
      </c>
      <c r="F275" s="115">
        <f t="shared" si="115"/>
        <v>0.27800000000000047</v>
      </c>
      <c r="G275" s="131">
        <v>43446</v>
      </c>
      <c r="H275" s="118">
        <f t="shared" si="125"/>
        <v>155256.29496402852</v>
      </c>
      <c r="I275" s="115">
        <f t="shared" si="126"/>
        <v>1.1563471774689332E-2</v>
      </c>
      <c r="J275" s="116">
        <f t="shared" si="128"/>
        <v>16.70271555260009</v>
      </c>
      <c r="K275" s="143">
        <f t="shared" si="127"/>
        <v>4.1756788881500224</v>
      </c>
      <c r="L275" s="2"/>
      <c r="M275" s="2"/>
    </row>
    <row r="276" spans="2:13">
      <c r="B276" s="126" t="str">
        <f t="shared" si="129"/>
        <v>M13</v>
      </c>
      <c r="C276" s="115" t="s">
        <v>4</v>
      </c>
      <c r="D276" s="129">
        <v>4.8636999999999997</v>
      </c>
      <c r="E276" s="129">
        <v>4.9187000000000003</v>
      </c>
      <c r="F276" s="115">
        <f t="shared" si="115"/>
        <v>5.5000000000000604E-2</v>
      </c>
      <c r="G276" s="131">
        <v>4832</v>
      </c>
      <c r="H276" s="118">
        <f t="shared" si="125"/>
        <v>82677.272727271818</v>
      </c>
      <c r="I276" s="115">
        <f t="shared" si="126"/>
        <v>6.1577941803364865E-3</v>
      </c>
      <c r="J276" s="116">
        <f t="shared" si="128"/>
        <v>8.8945505839123129</v>
      </c>
      <c r="K276" s="143">
        <f t="shared" si="127"/>
        <v>2.2236376459780782</v>
      </c>
      <c r="L276" s="2"/>
      <c r="M276" s="2"/>
    </row>
    <row r="277" spans="2:13">
      <c r="B277" s="126" t="str">
        <f t="shared" si="129"/>
        <v>M13</v>
      </c>
      <c r="C277" s="115" t="s">
        <v>5</v>
      </c>
      <c r="D277" s="129">
        <v>4.8788</v>
      </c>
      <c r="E277" s="129">
        <v>5.4192999999999998</v>
      </c>
      <c r="F277" s="115">
        <f t="shared" si="115"/>
        <v>0.54049999999999976</v>
      </c>
      <c r="G277" s="131">
        <v>10063</v>
      </c>
      <c r="H277" s="118">
        <f t="shared" si="125"/>
        <v>18091.119333950053</v>
      </c>
      <c r="I277" s="115">
        <f t="shared" si="126"/>
        <v>1.347424578431018E-3</v>
      </c>
      <c r="J277" s="116">
        <f t="shared" si="128"/>
        <v>1.9462709729941834</v>
      </c>
      <c r="K277" s="143">
        <f t="shared" si="127"/>
        <v>0.48656774324854585</v>
      </c>
      <c r="L277" s="2"/>
      <c r="M277" s="2"/>
    </row>
    <row r="278" spans="2:13">
      <c r="B278" s="126" t="str">
        <f t="shared" si="129"/>
        <v>M13</v>
      </c>
      <c r="C278" s="115" t="s">
        <v>6</v>
      </c>
      <c r="D278" s="129">
        <v>5.0149999999999997</v>
      </c>
      <c r="E278" s="129">
        <v>5.0960000000000001</v>
      </c>
      <c r="F278" s="115">
        <f t="shared" si="115"/>
        <v>8.1000000000000405E-2</v>
      </c>
      <c r="G278" s="131">
        <v>3622</v>
      </c>
      <c r="H278" s="118">
        <f t="shared" si="125"/>
        <v>41200.617283950414</v>
      </c>
      <c r="I278" s="115">
        <f t="shared" si="126"/>
        <v>3.0686174442918451E-3</v>
      </c>
      <c r="J278" s="116">
        <f t="shared" si="128"/>
        <v>4.432426983039905</v>
      </c>
      <c r="K278" s="143">
        <f t="shared" si="127"/>
        <v>1.1081067457599763</v>
      </c>
      <c r="L278" s="2"/>
      <c r="M278" s="2"/>
    </row>
    <row r="279" spans="2:13">
      <c r="B279" s="126" t="str">
        <f t="shared" si="129"/>
        <v>M13</v>
      </c>
      <c r="C279" s="115" t="s">
        <v>7</v>
      </c>
      <c r="D279" s="129">
        <v>4.8912000000000004</v>
      </c>
      <c r="E279" s="129">
        <v>5.0026000000000002</v>
      </c>
      <c r="F279" s="115">
        <f t="shared" si="115"/>
        <v>0.11139999999999972</v>
      </c>
      <c r="G279" s="131">
        <v>42512</v>
      </c>
      <c r="H279" s="118">
        <f t="shared" si="125"/>
        <v>379059.69479353772</v>
      </c>
      <c r="I279" s="115">
        <f t="shared" si="126"/>
        <v>2.8232324381326921E-2</v>
      </c>
      <c r="J279" s="116">
        <f t="shared" si="128"/>
        <v>40.779836083675555</v>
      </c>
      <c r="K279" s="143">
        <f t="shared" si="127"/>
        <v>10.194959020918889</v>
      </c>
      <c r="L279" s="2"/>
      <c r="M279" s="2"/>
    </row>
    <row r="280" spans="2:13">
      <c r="B280" s="126" t="str">
        <f t="shared" si="129"/>
        <v>M13</v>
      </c>
      <c r="C280" s="115" t="s">
        <v>35</v>
      </c>
      <c r="D280" s="129">
        <v>4.9977999999999998</v>
      </c>
      <c r="E280" s="129">
        <v>5.2152000000000003</v>
      </c>
      <c r="F280" s="115">
        <f t="shared" si="115"/>
        <v>0.21740000000000048</v>
      </c>
      <c r="G280" s="131">
        <v>11960</v>
      </c>
      <c r="H280" s="118">
        <f t="shared" si="125"/>
        <v>53704.001839926284</v>
      </c>
      <c r="I280" s="115">
        <f t="shared" si="126"/>
        <v>3.9998681509676162E-3</v>
      </c>
      <c r="J280" s="116">
        <f t="shared" si="128"/>
        <v>5.7775606907045409</v>
      </c>
      <c r="K280" s="143">
        <f t="shared" si="127"/>
        <v>1.4443901726761352</v>
      </c>
      <c r="L280" s="2"/>
      <c r="M280" s="2"/>
    </row>
    <row r="281" spans="2:13">
      <c r="B281" s="126" t="str">
        <f t="shared" si="129"/>
        <v>M13</v>
      </c>
      <c r="C281" s="115" t="s">
        <v>36</v>
      </c>
      <c r="D281" s="129">
        <v>4.8433999999999999</v>
      </c>
      <c r="E281" s="129">
        <v>5.4305000000000003</v>
      </c>
      <c r="F281" s="115">
        <f t="shared" si="115"/>
        <v>0.5871000000000004</v>
      </c>
      <c r="G281" s="131">
        <v>40373</v>
      </c>
      <c r="H281" s="118">
        <f t="shared" si="125"/>
        <v>68281.80889115989</v>
      </c>
      <c r="I281" s="115">
        <f t="shared" si="126"/>
        <v>5.0856216169566319E-3</v>
      </c>
      <c r="J281" s="116">
        <f t="shared" si="128"/>
        <v>7.3458640217472979</v>
      </c>
      <c r="K281" s="143">
        <f t="shared" si="127"/>
        <v>1.8364660054368245</v>
      </c>
      <c r="L281" s="2"/>
      <c r="M281" s="2"/>
    </row>
    <row r="282" spans="2:13">
      <c r="B282" s="126" t="str">
        <f t="shared" si="129"/>
        <v>M13</v>
      </c>
      <c r="C282" s="115" t="s">
        <v>8</v>
      </c>
      <c r="D282" s="129">
        <v>4.8430999999999997</v>
      </c>
      <c r="E282" s="129">
        <v>4.9356</v>
      </c>
      <c r="F282" s="115">
        <f t="shared" si="115"/>
        <v>9.2500000000000249E-2</v>
      </c>
      <c r="G282" s="131">
        <v>2014</v>
      </c>
      <c r="H282" s="118">
        <f t="shared" si="125"/>
        <v>18694.594594594546</v>
      </c>
      <c r="I282" s="115">
        <f t="shared" si="126"/>
        <v>1.3923713494769371E-3</v>
      </c>
      <c r="J282" s="116">
        <f t="shared" si="128"/>
        <v>2.0111937873889976</v>
      </c>
      <c r="K282" s="143">
        <f t="shared" si="127"/>
        <v>0.50279844684724939</v>
      </c>
      <c r="L282" s="2"/>
      <c r="M282" s="2"/>
    </row>
    <row r="283" spans="2:13">
      <c r="B283" s="126" t="str">
        <f t="shared" si="129"/>
        <v>M13</v>
      </c>
      <c r="C283" s="115" t="s">
        <v>9</v>
      </c>
      <c r="D283" s="129">
        <v>4.8440000000000003</v>
      </c>
      <c r="E283" s="129">
        <v>4.9000000000000004</v>
      </c>
      <c r="F283" s="115">
        <f t="shared" si="115"/>
        <v>5.600000000000005E-2</v>
      </c>
      <c r="G283" s="131">
        <v>2195</v>
      </c>
      <c r="H283" s="118">
        <f t="shared" si="125"/>
        <v>34111.607142857116</v>
      </c>
      <c r="I283" s="115">
        <f t="shared" si="126"/>
        <v>2.5406287485934755E-3</v>
      </c>
      <c r="J283" s="116">
        <f t="shared" si="128"/>
        <v>3.6697801611277101</v>
      </c>
      <c r="K283" s="143">
        <f t="shared" si="127"/>
        <v>0.91744504028192753</v>
      </c>
      <c r="L283" s="2"/>
      <c r="M283" s="2"/>
    </row>
    <row r="284" spans="2:13">
      <c r="B284" s="126" t="str">
        <f t="shared" si="129"/>
        <v>M13</v>
      </c>
      <c r="C284" s="115" t="s">
        <v>10</v>
      </c>
      <c r="D284" s="129">
        <v>4.8570000000000002</v>
      </c>
      <c r="E284" s="129">
        <v>4.8625999999999996</v>
      </c>
      <c r="F284" s="115">
        <f t="shared" si="115"/>
        <v>5.5999999999993832E-3</v>
      </c>
      <c r="G284" s="131">
        <v>403</v>
      </c>
      <c r="H284" s="118">
        <f t="shared" si="125"/>
        <v>21116.071428573756</v>
      </c>
      <c r="I284" s="115">
        <f t="shared" si="126"/>
        <v>1.5727226777710343E-3</v>
      </c>
      <c r="J284" s="116">
        <f t="shared" si="128"/>
        <v>2.2717000604810882</v>
      </c>
      <c r="K284" s="143">
        <f t="shared" si="127"/>
        <v>0.56792501512027205</v>
      </c>
      <c r="L284" s="2"/>
      <c r="M284" s="2"/>
    </row>
    <row r="285" spans="2:13">
      <c r="B285" s="126" t="str">
        <f t="shared" si="129"/>
        <v>M13</v>
      </c>
      <c r="C285" s="115" t="s">
        <v>11</v>
      </c>
      <c r="D285" s="129">
        <v>4.8613</v>
      </c>
      <c r="E285" s="129">
        <v>4.8653000000000004</v>
      </c>
      <c r="F285" s="115">
        <f t="shared" si="115"/>
        <v>4.0000000000004476E-3</v>
      </c>
      <c r="G285" s="131">
        <v>2368</v>
      </c>
      <c r="H285" s="118">
        <f t="shared" si="125"/>
        <v>520812.49999994173</v>
      </c>
      <c r="I285" s="115">
        <f t="shared" si="126"/>
        <v>3.8790057723907749E-2</v>
      </c>
      <c r="J285" s="116">
        <f t="shared" si="128"/>
        <v>56.02982504350652</v>
      </c>
      <c r="K285" s="143">
        <f t="shared" si="127"/>
        <v>14.00745626087663</v>
      </c>
      <c r="L285" s="2"/>
      <c r="M285" s="2"/>
    </row>
    <row r="286" spans="2:13" ht="16" thickBot="1">
      <c r="B286" s="128" t="str">
        <f t="shared" si="129"/>
        <v>M13</v>
      </c>
      <c r="C286" s="120" t="s">
        <v>12</v>
      </c>
      <c r="D286" s="130">
        <v>5.0324999999999998</v>
      </c>
      <c r="E286" s="130">
        <v>5.0293999999999999</v>
      </c>
      <c r="F286" s="120">
        <f t="shared" si="115"/>
        <v>-3.0999999999998806E-3</v>
      </c>
      <c r="G286" s="132">
        <v>240</v>
      </c>
      <c r="H286" s="121">
        <f t="shared" si="125"/>
        <v>14435.483870968297</v>
      </c>
      <c r="I286" s="120">
        <f t="shared" si="126"/>
        <v>1.0751532511747743E-3</v>
      </c>
      <c r="J286" s="122">
        <f t="shared" si="128"/>
        <v>1.552991980240114</v>
      </c>
      <c r="K286" s="144">
        <f t="shared" si="127"/>
        <v>0.38824799506002849</v>
      </c>
      <c r="L286" s="2"/>
      <c r="M286" s="2"/>
    </row>
    <row r="287" spans="2:13">
      <c r="B287" s="208" t="s">
        <v>186</v>
      </c>
      <c r="C287" s="125" t="s">
        <v>1</v>
      </c>
      <c r="D287" s="209">
        <v>4.8509000000000002</v>
      </c>
      <c r="E287" s="209">
        <v>5.0804999999999998</v>
      </c>
      <c r="F287" s="125">
        <f t="shared" ref="F287:F318" si="130">E287-D287</f>
        <v>0.22959999999999958</v>
      </c>
      <c r="G287" s="216">
        <v>56230</v>
      </c>
      <c r="H287" s="217">
        <f t="shared" si="125"/>
        <v>243663.98083623737</v>
      </c>
      <c r="I287" s="125">
        <f t="shared" si="126"/>
        <v>1.8148066495861478E-2</v>
      </c>
      <c r="J287" s="210">
        <f>(I287/$N$26)*100</f>
        <v>25.424913775225445</v>
      </c>
      <c r="K287" s="142">
        <f t="shared" ref="K287:K302" si="131">J287*(C$26/100)</f>
        <v>6.3562284438063612</v>
      </c>
      <c r="L287" s="2"/>
      <c r="M287" s="2"/>
    </row>
    <row r="288" spans="2:13">
      <c r="B288" s="126" t="str">
        <f>B287</f>
        <v>M14</v>
      </c>
      <c r="C288" s="115" t="s">
        <v>30</v>
      </c>
      <c r="D288" s="129">
        <v>5.0418000000000003</v>
      </c>
      <c r="E288" s="129">
        <v>5.0841000000000003</v>
      </c>
      <c r="F288" s="115">
        <f t="shared" si="130"/>
        <v>4.2300000000000004E-2</v>
      </c>
      <c r="G288" s="131">
        <v>17762</v>
      </c>
      <c r="H288" s="118">
        <f t="shared" si="125"/>
        <v>413173.75886524818</v>
      </c>
      <c r="I288" s="115">
        <f t="shared" si="126"/>
        <v>3.0773136121711193E-2</v>
      </c>
      <c r="J288" s="116">
        <f t="shared" ref="J288:J302" si="132">(I288/$N$26)*100</f>
        <v>43.112269434664221</v>
      </c>
      <c r="K288" s="143">
        <f t="shared" si="131"/>
        <v>10.778067358666055</v>
      </c>
      <c r="L288" s="2"/>
      <c r="M288" s="2"/>
    </row>
    <row r="289" spans="2:13">
      <c r="B289" s="126" t="str">
        <f t="shared" ref="B289:B302" si="133">B288</f>
        <v>M14</v>
      </c>
      <c r="C289" s="115" t="s">
        <v>2</v>
      </c>
      <c r="D289" s="129">
        <v>5.0366</v>
      </c>
      <c r="E289" s="129">
        <v>5.1753999999999998</v>
      </c>
      <c r="F289" s="115">
        <f t="shared" si="130"/>
        <v>0.13879999999999981</v>
      </c>
      <c r="G289" s="131">
        <v>10459</v>
      </c>
      <c r="H289" s="118">
        <f t="shared" si="125"/>
        <v>73301.512968299809</v>
      </c>
      <c r="I289" s="115">
        <f t="shared" si="126"/>
        <v>5.459488624582628E-3</v>
      </c>
      <c r="J289" s="116">
        <f t="shared" si="132"/>
        <v>7.6485849094993839</v>
      </c>
      <c r="K289" s="143">
        <f t="shared" si="131"/>
        <v>1.912146227374846</v>
      </c>
      <c r="L289" s="2"/>
      <c r="M289" s="2"/>
    </row>
    <row r="290" spans="2:13">
      <c r="B290" s="126" t="str">
        <f t="shared" si="133"/>
        <v>M14</v>
      </c>
      <c r="C290" s="115" t="s">
        <v>31</v>
      </c>
      <c r="D290" s="129">
        <v>5.0204000000000004</v>
      </c>
      <c r="E290" s="129">
        <v>5.0755999999999997</v>
      </c>
      <c r="F290" s="115">
        <f t="shared" si="130"/>
        <v>5.519999999999925E-2</v>
      </c>
      <c r="G290" s="131">
        <v>7010</v>
      </c>
      <c r="H290" s="118">
        <f t="shared" si="125"/>
        <v>121834.23913043644</v>
      </c>
      <c r="I290" s="115">
        <f t="shared" si="126"/>
        <v>9.0742007317768658E-3</v>
      </c>
      <c r="J290" s="116">
        <f t="shared" si="132"/>
        <v>12.712691527614039</v>
      </c>
      <c r="K290" s="143">
        <f t="shared" si="131"/>
        <v>3.1781728819035098</v>
      </c>
      <c r="L290" s="2"/>
      <c r="M290" s="2"/>
    </row>
    <row r="291" spans="2:13">
      <c r="B291" s="126" t="str">
        <f t="shared" si="133"/>
        <v>M14</v>
      </c>
      <c r="C291" s="115" t="s">
        <v>3</v>
      </c>
      <c r="D291" s="129">
        <v>5.0094000000000003</v>
      </c>
      <c r="E291" s="129">
        <v>5.3257000000000003</v>
      </c>
      <c r="F291" s="115">
        <f t="shared" si="130"/>
        <v>0.31630000000000003</v>
      </c>
      <c r="G291" s="131">
        <v>32603</v>
      </c>
      <c r="H291" s="118">
        <f t="shared" si="125"/>
        <v>102175.94056275686</v>
      </c>
      <c r="I291" s="115">
        <f t="shared" si="126"/>
        <v>7.6100528163674051E-3</v>
      </c>
      <c r="J291" s="116">
        <f t="shared" si="132"/>
        <v>10.661462846478743</v>
      </c>
      <c r="K291" s="143">
        <f t="shared" si="131"/>
        <v>2.6653657116196858</v>
      </c>
      <c r="L291" s="2"/>
      <c r="M291" s="2"/>
    </row>
    <row r="292" spans="2:13">
      <c r="B292" s="126" t="str">
        <f t="shared" si="133"/>
        <v>M14</v>
      </c>
      <c r="C292" s="115" t="s">
        <v>4</v>
      </c>
      <c r="D292" s="129">
        <v>4.8479000000000001</v>
      </c>
      <c r="E292" s="129">
        <v>4.9330999999999996</v>
      </c>
      <c r="F292" s="115">
        <f t="shared" si="130"/>
        <v>8.5199999999999498E-2</v>
      </c>
      <c r="G292" s="131">
        <v>6169</v>
      </c>
      <c r="H292" s="118">
        <f t="shared" si="125"/>
        <v>69063.967136150648</v>
      </c>
      <c r="I292" s="115">
        <f t="shared" si="126"/>
        <v>5.1438766770260909E-3</v>
      </c>
      <c r="J292" s="116">
        <f t="shared" si="132"/>
        <v>7.2064217427022026</v>
      </c>
      <c r="K292" s="143">
        <f t="shared" si="131"/>
        <v>1.8016054356755506</v>
      </c>
      <c r="L292" s="2"/>
      <c r="M292" s="2"/>
    </row>
    <row r="293" spans="2:13">
      <c r="B293" s="126" t="str">
        <f t="shared" si="133"/>
        <v>M14</v>
      </c>
      <c r="C293" s="115" t="s">
        <v>5</v>
      </c>
      <c r="D293" s="129">
        <v>4.8358999999999996</v>
      </c>
      <c r="E293" s="129">
        <v>5.3582999999999998</v>
      </c>
      <c r="F293" s="115">
        <f t="shared" si="130"/>
        <v>0.5224000000000002</v>
      </c>
      <c r="G293" s="131">
        <v>5310</v>
      </c>
      <c r="H293" s="118">
        <f t="shared" si="125"/>
        <v>9619.5444104134731</v>
      </c>
      <c r="I293" s="115">
        <f t="shared" si="126"/>
        <v>7.164626097831264E-4</v>
      </c>
      <c r="J293" s="116">
        <f t="shared" si="132"/>
        <v>1.0037432957975438</v>
      </c>
      <c r="K293" s="143">
        <f t="shared" si="131"/>
        <v>0.25093582394938596</v>
      </c>
      <c r="L293" s="2"/>
      <c r="M293" s="2"/>
    </row>
    <row r="294" spans="2:13">
      <c r="B294" s="126" t="str">
        <f t="shared" si="133"/>
        <v>M14</v>
      </c>
      <c r="C294" s="115" t="s">
        <v>6</v>
      </c>
      <c r="D294" s="129">
        <v>4.8441999999999998</v>
      </c>
      <c r="E294" s="129">
        <v>5.0442999999999998</v>
      </c>
      <c r="F294" s="115">
        <f t="shared" si="130"/>
        <v>0.20009999999999994</v>
      </c>
      <c r="G294" s="131">
        <v>6014</v>
      </c>
      <c r="H294" s="118">
        <f t="shared" si="125"/>
        <v>28631.934032983518</v>
      </c>
      <c r="I294" s="115">
        <f t="shared" si="126"/>
        <v>2.1325032979943332E-3</v>
      </c>
      <c r="J294" s="116">
        <f t="shared" si="132"/>
        <v>2.9875751496311715</v>
      </c>
      <c r="K294" s="143">
        <f t="shared" si="131"/>
        <v>0.74689378740779289</v>
      </c>
      <c r="L294" s="2"/>
      <c r="M294" s="2"/>
    </row>
    <row r="295" spans="2:13">
      <c r="B295" s="126" t="str">
        <f t="shared" si="133"/>
        <v>M14</v>
      </c>
      <c r="C295" s="115" t="s">
        <v>7</v>
      </c>
      <c r="D295" s="129">
        <v>5.0143000000000004</v>
      </c>
      <c r="E295" s="129">
        <v>5.1814</v>
      </c>
      <c r="F295" s="115">
        <f t="shared" si="130"/>
        <v>0.16709999999999958</v>
      </c>
      <c r="G295" s="131">
        <v>38533</v>
      </c>
      <c r="H295" s="118">
        <f t="shared" si="125"/>
        <v>228894.37462597305</v>
      </c>
      <c r="I295" s="115">
        <f t="shared" si="126"/>
        <v>1.7048027849600869E-2</v>
      </c>
      <c r="J295" s="116">
        <f t="shared" si="132"/>
        <v>23.883791599098874</v>
      </c>
      <c r="K295" s="143">
        <f t="shared" si="131"/>
        <v>5.9709478997747185</v>
      </c>
      <c r="L295" s="2"/>
      <c r="M295" s="2"/>
    </row>
    <row r="296" spans="2:13">
      <c r="B296" s="126" t="str">
        <f t="shared" si="133"/>
        <v>M14</v>
      </c>
      <c r="C296" s="115" t="s">
        <v>35</v>
      </c>
      <c r="D296" s="129">
        <v>4.8250000000000002</v>
      </c>
      <c r="E296" s="129">
        <v>5.0693000000000001</v>
      </c>
      <c r="F296" s="115">
        <f t="shared" si="130"/>
        <v>0.24429999999999996</v>
      </c>
      <c r="G296" s="131">
        <v>10280</v>
      </c>
      <c r="H296" s="118">
        <f t="shared" si="125"/>
        <v>40913.835448219412</v>
      </c>
      <c r="I296" s="115">
        <f t="shared" si="126"/>
        <v>3.0472579647052855E-3</v>
      </c>
      <c r="J296" s="116">
        <f t="shared" si="132"/>
        <v>4.2691198547883165</v>
      </c>
      <c r="K296" s="143">
        <f t="shared" si="131"/>
        <v>1.0672799636970791</v>
      </c>
      <c r="L296" s="2"/>
      <c r="M296" s="2"/>
    </row>
    <row r="297" spans="2:13">
      <c r="B297" s="126" t="str">
        <f t="shared" si="133"/>
        <v>M14</v>
      </c>
      <c r="C297" s="115" t="s">
        <v>36</v>
      </c>
      <c r="D297" s="129">
        <v>4.8922999999999996</v>
      </c>
      <c r="E297" s="129">
        <v>5.8002000000000002</v>
      </c>
      <c r="F297" s="115">
        <f t="shared" si="130"/>
        <v>0.9079000000000006</v>
      </c>
      <c r="G297" s="131">
        <v>24336</v>
      </c>
      <c r="H297" s="118">
        <f t="shared" si="125"/>
        <v>26491.078312589474</v>
      </c>
      <c r="I297" s="115">
        <f t="shared" si="126"/>
        <v>1.9730525993788962E-3</v>
      </c>
      <c r="J297" s="116">
        <f t="shared" si="132"/>
        <v>2.7641893545316534</v>
      </c>
      <c r="K297" s="143">
        <f t="shared" si="131"/>
        <v>0.69104733863291334</v>
      </c>
      <c r="L297" s="2"/>
      <c r="M297" s="2"/>
    </row>
    <row r="298" spans="2:13">
      <c r="B298" s="126" t="str">
        <f t="shared" si="133"/>
        <v>M14</v>
      </c>
      <c r="C298" s="115" t="s">
        <v>8</v>
      </c>
      <c r="D298" s="129">
        <v>5.0121000000000002</v>
      </c>
      <c r="E298" s="129">
        <v>5.0708000000000002</v>
      </c>
      <c r="F298" s="115">
        <f t="shared" si="130"/>
        <v>5.8699999999999974E-2</v>
      </c>
      <c r="G298" s="131">
        <v>2165</v>
      </c>
      <c r="H298" s="118">
        <f t="shared" si="125"/>
        <v>32031.516183986387</v>
      </c>
      <c r="I298" s="115">
        <f t="shared" si="126"/>
        <v>2.3857038027337214E-3</v>
      </c>
      <c r="J298" s="116">
        <f t="shared" si="132"/>
        <v>3.3423016987272174</v>
      </c>
      <c r="K298" s="143">
        <f t="shared" si="131"/>
        <v>0.83557542468180435</v>
      </c>
      <c r="L298" s="2"/>
      <c r="M298" s="2"/>
    </row>
    <row r="299" spans="2:13">
      <c r="B299" s="126" t="str">
        <f t="shared" si="133"/>
        <v>M14</v>
      </c>
      <c r="C299" s="115" t="s">
        <v>9</v>
      </c>
      <c r="D299" s="129">
        <v>4.8978000000000002</v>
      </c>
      <c r="E299" s="129">
        <v>4.9592999999999998</v>
      </c>
      <c r="F299" s="115">
        <f t="shared" si="130"/>
        <v>6.1499999999999666E-2</v>
      </c>
      <c r="G299" s="131">
        <v>2330</v>
      </c>
      <c r="H299" s="118">
        <f t="shared" si="125"/>
        <v>33256.097560975788</v>
      </c>
      <c r="I299" s="115">
        <f t="shared" si="126"/>
        <v>2.4769104890191821E-3</v>
      </c>
      <c r="J299" s="116">
        <f t="shared" si="132"/>
        <v>3.4700796157334555</v>
      </c>
      <c r="K299" s="143">
        <f t="shared" si="131"/>
        <v>0.86751990393336387</v>
      </c>
      <c r="L299" s="2"/>
      <c r="M299" s="2"/>
    </row>
    <row r="300" spans="2:13">
      <c r="B300" s="126" t="str">
        <f t="shared" si="133"/>
        <v>M14</v>
      </c>
      <c r="C300" s="115" t="s">
        <v>10</v>
      </c>
      <c r="D300" s="129">
        <v>5.0199999999999996</v>
      </c>
      <c r="E300" s="129">
        <v>5.0326000000000004</v>
      </c>
      <c r="F300" s="115">
        <f t="shared" si="130"/>
        <v>1.2600000000000833E-2</v>
      </c>
      <c r="G300" s="131">
        <v>530</v>
      </c>
      <c r="H300" s="118">
        <f t="shared" si="125"/>
        <v>19464.28571428443</v>
      </c>
      <c r="I300" s="115">
        <f t="shared" si="126"/>
        <v>1.4496978594250531E-3</v>
      </c>
      <c r="J300" s="116">
        <f t="shared" si="132"/>
        <v>2.03098457262189</v>
      </c>
      <c r="K300" s="143">
        <f t="shared" si="131"/>
        <v>0.50774614315547251</v>
      </c>
      <c r="L300" s="2"/>
      <c r="M300" s="2"/>
    </row>
    <row r="301" spans="2:13">
      <c r="B301" s="126" t="str">
        <f t="shared" si="133"/>
        <v>M14</v>
      </c>
      <c r="C301" s="115" t="s">
        <v>11</v>
      </c>
      <c r="D301" s="129">
        <v>5.0206</v>
      </c>
      <c r="E301" s="129">
        <v>5.0468000000000002</v>
      </c>
      <c r="F301" s="115">
        <f t="shared" si="130"/>
        <v>2.6200000000000223E-2</v>
      </c>
      <c r="G301" s="131">
        <v>2572</v>
      </c>
      <c r="H301" s="118">
        <f t="shared" si="125"/>
        <v>87299.618320609938</v>
      </c>
      <c r="I301" s="115">
        <f t="shared" si="126"/>
        <v>6.5020659717882207E-3</v>
      </c>
      <c r="J301" s="116">
        <f t="shared" si="132"/>
        <v>9.1092054754836607</v>
      </c>
      <c r="K301" s="143">
        <f t="shared" si="131"/>
        <v>2.2773013688709152</v>
      </c>
      <c r="L301" s="2"/>
      <c r="M301" s="2"/>
    </row>
    <row r="302" spans="2:13" ht="16" thickBot="1">
      <c r="B302" s="128" t="str">
        <f t="shared" si="133"/>
        <v>M14</v>
      </c>
      <c r="C302" s="120" t="s">
        <v>12</v>
      </c>
      <c r="D302" s="130">
        <v>5.0159000000000002</v>
      </c>
      <c r="E302" s="130">
        <v>5.0163000000000002</v>
      </c>
      <c r="F302" s="120">
        <f t="shared" si="130"/>
        <v>3.9999999999995595E-4</v>
      </c>
      <c r="G302" s="132">
        <v>299</v>
      </c>
      <c r="H302" s="121">
        <f t="shared" si="125"/>
        <v>35625.000000003922</v>
      </c>
      <c r="I302" s="120">
        <f t="shared" si="126"/>
        <v>2.6533460821591653E-3</v>
      </c>
      <c r="J302" s="122">
        <f t="shared" si="132"/>
        <v>3.7172607544783345</v>
      </c>
      <c r="K302" s="144">
        <f t="shared" si="131"/>
        <v>0.92931518861958362</v>
      </c>
      <c r="L302" s="2"/>
      <c r="M302" s="2"/>
    </row>
    <row r="303" spans="2:13">
      <c r="B303" s="126" t="s">
        <v>187</v>
      </c>
      <c r="C303" s="115" t="s">
        <v>1</v>
      </c>
      <c r="D303" s="129">
        <v>4.9965999999999999</v>
      </c>
      <c r="E303" s="129">
        <v>5.0601000000000003</v>
      </c>
      <c r="F303" s="115">
        <f t="shared" si="130"/>
        <v>6.3500000000000334E-2</v>
      </c>
      <c r="G303" s="131">
        <v>19771</v>
      </c>
      <c r="H303" s="118">
        <f t="shared" si="125"/>
        <v>306870.07874015585</v>
      </c>
      <c r="I303" s="115">
        <f t="shared" si="126"/>
        <v>2.2855649716687087E-2</v>
      </c>
      <c r="J303" s="116">
        <f>(I303/$N$27)*100</f>
        <v>31.924883828052032</v>
      </c>
      <c r="K303" s="143">
        <f t="shared" ref="K303:K318" si="134">J303*(C$27/100)</f>
        <v>7.9812209570130079</v>
      </c>
      <c r="L303" s="2"/>
      <c r="M303" s="2"/>
    </row>
    <row r="304" spans="2:13">
      <c r="B304" s="126" t="str">
        <f>B303</f>
        <v>M15</v>
      </c>
      <c r="C304" s="115" t="s">
        <v>30</v>
      </c>
      <c r="D304" s="129">
        <v>4.8634000000000004</v>
      </c>
      <c r="E304" s="129">
        <v>4.9076000000000004</v>
      </c>
      <c r="F304" s="115">
        <f t="shared" si="130"/>
        <v>4.4200000000000017E-2</v>
      </c>
      <c r="G304" s="131">
        <v>25289</v>
      </c>
      <c r="H304" s="118">
        <f t="shared" si="125"/>
        <v>565707.01357466041</v>
      </c>
      <c r="I304" s="115">
        <f t="shared" si="126"/>
        <v>4.2133796157701658E-2</v>
      </c>
      <c r="J304" s="116">
        <f t="shared" ref="J304:J318" si="135">(I304/$N$27)*100</f>
        <v>58.852693502183421</v>
      </c>
      <c r="K304" s="143">
        <f t="shared" si="134"/>
        <v>14.713173375545855</v>
      </c>
      <c r="L304" s="2"/>
      <c r="M304" s="2"/>
    </row>
    <row r="305" spans="2:13">
      <c r="B305" s="126" t="str">
        <f t="shared" ref="B305:B318" si="136">B304</f>
        <v>M15</v>
      </c>
      <c r="C305" s="115" t="s">
        <v>2</v>
      </c>
      <c r="D305" s="129">
        <v>4.8666999999999998</v>
      </c>
      <c r="E305" s="129">
        <v>4.9752000000000001</v>
      </c>
      <c r="F305" s="115">
        <f t="shared" si="130"/>
        <v>0.10850000000000026</v>
      </c>
      <c r="G305" s="131">
        <v>9878</v>
      </c>
      <c r="H305" s="118">
        <f t="shared" si="125"/>
        <v>88417.050691244032</v>
      </c>
      <c r="I305" s="115">
        <f t="shared" si="126"/>
        <v>6.5852922118639955E-3</v>
      </c>
      <c r="J305" s="116">
        <f t="shared" si="135"/>
        <v>9.198368519099235</v>
      </c>
      <c r="K305" s="143">
        <f t="shared" si="134"/>
        <v>2.2995921297748088</v>
      </c>
      <c r="L305" s="2"/>
      <c r="M305" s="2"/>
    </row>
    <row r="306" spans="2:13">
      <c r="B306" s="126" t="str">
        <f t="shared" si="136"/>
        <v>M15</v>
      </c>
      <c r="C306" s="115" t="s">
        <v>31</v>
      </c>
      <c r="D306" s="129">
        <v>4.9850000000000003</v>
      </c>
      <c r="E306" s="129">
        <v>5.0294999999999996</v>
      </c>
      <c r="F306" s="115">
        <f t="shared" si="130"/>
        <v>4.4499999999999318E-2</v>
      </c>
      <c r="G306" s="131">
        <v>6120</v>
      </c>
      <c r="H306" s="118">
        <f t="shared" si="125"/>
        <v>131129.21348314808</v>
      </c>
      <c r="I306" s="115">
        <f t="shared" si="126"/>
        <v>9.7664893993567852E-3</v>
      </c>
      <c r="J306" s="116">
        <f t="shared" si="135"/>
        <v>13.641880381756277</v>
      </c>
      <c r="K306" s="143">
        <f t="shared" si="134"/>
        <v>3.4104700954390692</v>
      </c>
      <c r="L306" s="2"/>
      <c r="M306" s="2"/>
    </row>
    <row r="307" spans="2:13">
      <c r="B307" s="126" t="str">
        <f t="shared" si="136"/>
        <v>M15</v>
      </c>
      <c r="C307" s="115" t="s">
        <v>3</v>
      </c>
      <c r="D307" s="129">
        <v>4.8563999999999998</v>
      </c>
      <c r="E307" s="129">
        <v>5.1677999999999997</v>
      </c>
      <c r="F307" s="115">
        <f t="shared" si="130"/>
        <v>0.3113999999999999</v>
      </c>
      <c r="G307" s="131">
        <v>39279</v>
      </c>
      <c r="H307" s="118">
        <f t="shared" si="125"/>
        <v>125222.38278741173</v>
      </c>
      <c r="I307" s="115">
        <f t="shared" si="126"/>
        <v>9.3265492987390213E-3</v>
      </c>
      <c r="J307" s="116">
        <f t="shared" si="135"/>
        <v>13.027369887518644</v>
      </c>
      <c r="K307" s="143">
        <f t="shared" si="134"/>
        <v>3.2568424718796609</v>
      </c>
      <c r="L307" s="2"/>
      <c r="M307" s="2"/>
    </row>
    <row r="308" spans="2:13">
      <c r="B308" s="126" t="str">
        <f t="shared" si="136"/>
        <v>M15</v>
      </c>
      <c r="C308" s="115" t="s">
        <v>4</v>
      </c>
      <c r="D308" s="129">
        <v>4.9955999999999996</v>
      </c>
      <c r="E308" s="129">
        <v>5.0483000000000002</v>
      </c>
      <c r="F308" s="115">
        <f t="shared" si="130"/>
        <v>5.2700000000000635E-2</v>
      </c>
      <c r="G308" s="131">
        <v>5813</v>
      </c>
      <c r="H308" s="118">
        <f t="shared" si="125"/>
        <v>104900.37950664011</v>
      </c>
      <c r="I308" s="115">
        <f t="shared" si="126"/>
        <v>7.8129687292890528E-3</v>
      </c>
      <c r="J308" s="116">
        <f t="shared" si="135"/>
        <v>10.913193110964022</v>
      </c>
      <c r="K308" s="143">
        <f t="shared" si="134"/>
        <v>2.7282982777410054</v>
      </c>
      <c r="L308" s="2"/>
      <c r="M308" s="2"/>
    </row>
    <row r="309" spans="2:13">
      <c r="B309" s="126" t="str">
        <f t="shared" si="136"/>
        <v>M15</v>
      </c>
      <c r="C309" s="115" t="s">
        <v>5</v>
      </c>
      <c r="D309" s="129">
        <v>5.0087999999999999</v>
      </c>
      <c r="E309" s="129">
        <v>5.2305000000000001</v>
      </c>
      <c r="F309" s="115">
        <f t="shared" si="130"/>
        <v>0.22170000000000023</v>
      </c>
      <c r="G309" s="131">
        <v>8281</v>
      </c>
      <c r="H309" s="118">
        <f t="shared" si="125"/>
        <v>36067.884528642273</v>
      </c>
      <c r="I309" s="115">
        <f t="shared" si="126"/>
        <v>2.6863320731461506E-3</v>
      </c>
      <c r="J309" s="116">
        <f t="shared" si="135"/>
        <v>3.7522818393627366</v>
      </c>
      <c r="K309" s="143">
        <f t="shared" si="134"/>
        <v>0.93807045984068416</v>
      </c>
      <c r="L309" s="2"/>
      <c r="M309" s="2"/>
    </row>
    <row r="310" spans="2:13">
      <c r="B310" s="126" t="str">
        <f t="shared" si="136"/>
        <v>M15</v>
      </c>
      <c r="C310" s="115" t="s">
        <v>6</v>
      </c>
      <c r="D310" s="129">
        <v>4.8677000000000001</v>
      </c>
      <c r="E310" s="129">
        <v>5.0125999999999999</v>
      </c>
      <c r="F310" s="115">
        <f t="shared" si="130"/>
        <v>0.14489999999999981</v>
      </c>
      <c r="G310" s="131">
        <v>5949</v>
      </c>
      <c r="H310" s="118">
        <f t="shared" si="125"/>
        <v>39090.75224292621</v>
      </c>
      <c r="I310" s="115">
        <f t="shared" si="126"/>
        <v>2.9114749280676898E-3</v>
      </c>
      <c r="J310" s="116">
        <f t="shared" si="135"/>
        <v>4.0667624853816653</v>
      </c>
      <c r="K310" s="143">
        <f t="shared" si="134"/>
        <v>1.0166906213454163</v>
      </c>
      <c r="L310" s="2"/>
      <c r="M310" s="2"/>
    </row>
    <row r="311" spans="2:13">
      <c r="B311" s="126" t="str">
        <f t="shared" si="136"/>
        <v>M15</v>
      </c>
      <c r="C311" s="115" t="s">
        <v>7</v>
      </c>
      <c r="D311" s="129">
        <v>4.9820000000000002</v>
      </c>
      <c r="E311" s="129">
        <v>5.1395999999999997</v>
      </c>
      <c r="F311" s="115">
        <f t="shared" si="130"/>
        <v>0.15759999999999952</v>
      </c>
      <c r="G311" s="131">
        <v>45108</v>
      </c>
      <c r="H311" s="118">
        <f t="shared" si="125"/>
        <v>284411.4847715745</v>
      </c>
      <c r="I311" s="115">
        <f t="shared" si="126"/>
        <v>2.1182936107779514E-2</v>
      </c>
      <c r="J311" s="116">
        <f t="shared" si="135"/>
        <v>29.588429240065089</v>
      </c>
      <c r="K311" s="143">
        <f t="shared" si="134"/>
        <v>7.3971073100162723</v>
      </c>
      <c r="L311" s="2"/>
      <c r="M311" s="2"/>
    </row>
    <row r="312" spans="2:13">
      <c r="B312" s="126" t="str">
        <f t="shared" si="136"/>
        <v>M15</v>
      </c>
      <c r="C312" s="115" t="s">
        <v>35</v>
      </c>
      <c r="D312" s="129">
        <v>4.9939</v>
      </c>
      <c r="E312" s="129">
        <v>5.2103000000000002</v>
      </c>
      <c r="F312" s="115">
        <f t="shared" si="130"/>
        <v>0.21640000000000015</v>
      </c>
      <c r="G312" s="131">
        <v>9514</v>
      </c>
      <c r="H312" s="118">
        <f t="shared" si="125"/>
        <v>42649.029574861335</v>
      </c>
      <c r="I312" s="115">
        <f t="shared" si="126"/>
        <v>3.1764950324304907E-3</v>
      </c>
      <c r="J312" s="116">
        <f t="shared" si="135"/>
        <v>4.4369438693614605</v>
      </c>
      <c r="K312" s="143">
        <f t="shared" si="134"/>
        <v>1.1092359673403651</v>
      </c>
      <c r="L312" s="2"/>
      <c r="M312" s="2"/>
    </row>
    <row r="313" spans="2:13">
      <c r="B313" s="126" t="str">
        <f t="shared" si="136"/>
        <v>M15</v>
      </c>
      <c r="C313" s="115" t="s">
        <v>36</v>
      </c>
      <c r="D313" s="129">
        <v>4.8647999999999998</v>
      </c>
      <c r="E313" s="129">
        <v>5.4581999999999997</v>
      </c>
      <c r="F313" s="115">
        <f t="shared" si="130"/>
        <v>0.59339999999999993</v>
      </c>
      <c r="G313" s="131">
        <v>20931</v>
      </c>
      <c r="H313" s="118">
        <f t="shared" si="125"/>
        <v>34793.141220087637</v>
      </c>
      <c r="I313" s="115">
        <f t="shared" si="126"/>
        <v>2.5913893317142437E-3</v>
      </c>
      <c r="J313" s="116">
        <f t="shared" si="135"/>
        <v>3.6196653516189019</v>
      </c>
      <c r="K313" s="143">
        <f t="shared" si="134"/>
        <v>0.90491633790472548</v>
      </c>
    </row>
    <row r="314" spans="2:13">
      <c r="B314" s="126" t="str">
        <f t="shared" si="136"/>
        <v>M15</v>
      </c>
      <c r="C314" s="115" t="s">
        <v>8</v>
      </c>
      <c r="D314" s="129">
        <v>4.8757000000000001</v>
      </c>
      <c r="E314" s="129">
        <v>4.9177</v>
      </c>
      <c r="F314" s="115">
        <f t="shared" si="130"/>
        <v>4.1999999999999815E-2</v>
      </c>
      <c r="G314" s="131">
        <v>1753</v>
      </c>
      <c r="H314" s="118">
        <f t="shared" si="125"/>
        <v>34958.333333333489</v>
      </c>
      <c r="I314" s="115">
        <f t="shared" si="126"/>
        <v>2.6036928221418766E-3</v>
      </c>
      <c r="J314" s="116">
        <f t="shared" si="135"/>
        <v>3.6368509275027918</v>
      </c>
      <c r="K314" s="143">
        <f t="shared" si="134"/>
        <v>0.90921273187569795</v>
      </c>
    </row>
    <row r="315" spans="2:13">
      <c r="B315" s="126" t="str">
        <f t="shared" si="136"/>
        <v>M15</v>
      </c>
      <c r="C315" s="115" t="s">
        <v>9</v>
      </c>
      <c r="D315" s="129">
        <v>5.0332999999999997</v>
      </c>
      <c r="E315" s="129">
        <v>5.0804999999999998</v>
      </c>
      <c r="F315" s="115">
        <f t="shared" si="130"/>
        <v>4.7200000000000131E-2</v>
      </c>
      <c r="G315" s="131">
        <v>1632</v>
      </c>
      <c r="H315" s="118">
        <f t="shared" si="125"/>
        <v>28543.432203389752</v>
      </c>
      <c r="I315" s="115">
        <f t="shared" si="126"/>
        <v>2.1259116914591329E-3</v>
      </c>
      <c r="J315" s="116">
        <f t="shared" si="135"/>
        <v>2.9694838965342725</v>
      </c>
      <c r="K315" s="143">
        <f t="shared" si="134"/>
        <v>0.74237097413356812</v>
      </c>
    </row>
    <row r="316" spans="2:13">
      <c r="B316" s="126" t="str">
        <f t="shared" si="136"/>
        <v>M15</v>
      </c>
      <c r="C316" s="115" t="s">
        <v>10</v>
      </c>
      <c r="D316" s="129">
        <v>4.9877000000000002</v>
      </c>
      <c r="E316" s="129">
        <v>5.0118999999999998</v>
      </c>
      <c r="F316" s="115">
        <f t="shared" si="130"/>
        <v>2.4199999999999555E-2</v>
      </c>
      <c r="G316" s="131">
        <v>606</v>
      </c>
      <c r="H316" s="118">
        <f t="shared" si="125"/>
        <v>13274.793388429996</v>
      </c>
      <c r="I316" s="115">
        <f t="shared" si="126"/>
        <v>9.8870515168166299E-4</v>
      </c>
      <c r="J316" s="116">
        <f t="shared" si="135"/>
        <v>1.3810282139819596</v>
      </c>
      <c r="K316" s="143">
        <f t="shared" si="134"/>
        <v>0.34525705349548991</v>
      </c>
    </row>
    <row r="317" spans="2:13">
      <c r="B317" s="126" t="str">
        <f t="shared" si="136"/>
        <v>M15</v>
      </c>
      <c r="C317" s="115" t="s">
        <v>11</v>
      </c>
      <c r="D317" s="129">
        <v>4.9987000000000004</v>
      </c>
      <c r="E317" s="129">
        <v>5.0271999999999997</v>
      </c>
      <c r="F317" s="115">
        <f t="shared" si="130"/>
        <v>2.8499999999999304E-2</v>
      </c>
      <c r="G317" s="131">
        <v>2125</v>
      </c>
      <c r="H317" s="118">
        <f t="shared" si="125"/>
        <v>64570.175438598068</v>
      </c>
      <c r="I317" s="115">
        <f t="shared" si="126"/>
        <v>4.8091795655948151E-3</v>
      </c>
      <c r="J317" s="116">
        <f t="shared" si="135"/>
        <v>6.7174856476629037</v>
      </c>
      <c r="K317" s="143">
        <f t="shared" si="134"/>
        <v>1.6793714119157259</v>
      </c>
    </row>
    <row r="318" spans="2:13" ht="16" thickBot="1">
      <c r="B318" s="128" t="str">
        <f t="shared" si="136"/>
        <v>M15</v>
      </c>
      <c r="C318" s="120" t="s">
        <v>12</v>
      </c>
      <c r="D318" s="130">
        <v>4.8749000000000002</v>
      </c>
      <c r="E318" s="130">
        <v>4.8747999999999996</v>
      </c>
      <c r="F318" s="120">
        <f t="shared" si="130"/>
        <v>-1.0000000000065512E-4</v>
      </c>
      <c r="G318" s="132">
        <v>305</v>
      </c>
      <c r="H318" s="121">
        <f t="shared" si="125"/>
        <v>-202499.99999867339</v>
      </c>
      <c r="I318" s="120">
        <f t="shared" si="126"/>
        <v>-1.508217773006742E-2</v>
      </c>
      <c r="J318" s="122">
        <f t="shared" si="135"/>
        <v>-21.066859961320255</v>
      </c>
      <c r="K318" s="144">
        <f t="shared" si="134"/>
        <v>-5.2667149903300636</v>
      </c>
    </row>
    <row r="319" spans="2:13">
      <c r="D319" s="24"/>
      <c r="E319" s="24"/>
      <c r="F319" s="24"/>
      <c r="G319" s="81"/>
      <c r="H319" s="2"/>
    </row>
    <row r="320" spans="2:13">
      <c r="D320" s="24"/>
      <c r="E320" s="24"/>
      <c r="F320" s="24"/>
      <c r="G320" s="81"/>
      <c r="H320" s="2"/>
    </row>
    <row r="321" spans="4:8">
      <c r="D321" s="24"/>
      <c r="E321" s="24"/>
      <c r="F321" s="24"/>
      <c r="G321" s="81"/>
      <c r="H321" s="2"/>
    </row>
    <row r="322" spans="4:8">
      <c r="D322" s="24"/>
      <c r="E322" s="24"/>
      <c r="F322" s="24"/>
      <c r="G322" s="81"/>
      <c r="H322" s="2"/>
    </row>
    <row r="323" spans="4:8">
      <c r="D323" s="24"/>
      <c r="E323" s="24"/>
      <c r="F323" s="24"/>
      <c r="G323" s="81"/>
      <c r="H323" s="2"/>
    </row>
    <row r="324" spans="4:8">
      <c r="D324" s="24"/>
      <c r="E324" s="24"/>
      <c r="F324" s="24"/>
      <c r="G324" s="81"/>
      <c r="H324" s="2"/>
    </row>
    <row r="325" spans="4:8">
      <c r="D325" s="24"/>
      <c r="E325" s="24"/>
      <c r="F325" s="24"/>
      <c r="G325" s="81"/>
      <c r="H325" s="2"/>
    </row>
    <row r="326" spans="4:8">
      <c r="D326" s="24"/>
      <c r="E326" s="24"/>
      <c r="F326" s="24"/>
      <c r="G326" s="81"/>
      <c r="H326" s="2"/>
    </row>
    <row r="327" spans="4:8">
      <c r="D327" s="24"/>
      <c r="E327" s="24"/>
      <c r="F327" s="24"/>
      <c r="G327" s="81"/>
      <c r="H327" s="2"/>
    </row>
    <row r="328" spans="4:8">
      <c r="D328" s="2"/>
      <c r="E328" s="2"/>
      <c r="G328" s="81"/>
    </row>
  </sheetData>
  <conditionalFormatting sqref="Q13:AE28">
    <cfRule type="cellIs" dxfId="3" priority="4" operator="lessThan">
      <formula>0</formula>
    </cfRule>
  </conditionalFormatting>
  <conditionalFormatting sqref="Q51:AE66">
    <cfRule type="cellIs" dxfId="2" priority="3" operator="lessThan">
      <formula>0</formula>
    </cfRule>
  </conditionalFormatting>
  <conditionalFormatting sqref="AI13:AX28">
    <cfRule type="cellIs" dxfId="1" priority="2" operator="lessThan">
      <formula>0</formula>
    </cfRule>
  </conditionalFormatting>
  <conditionalFormatting sqref="AI51:AX66">
    <cfRule type="cellIs" dxfId="0" priority="1" operator="less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t the radionuclide" xr:uid="{B492A74D-CD6A-DF48-B0ED-3B4990842F51}">
          <x14:formula1>
            <xm:f>Radionuclides!$B$4:$B$89</xm:f>
          </x14:formula1>
          <xm:sqref>C5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D8EFAAFF3A54F997A5B74EBA231FB" ma:contentTypeVersion="12" ma:contentTypeDescription="Create a new document." ma:contentTypeScope="" ma:versionID="d0f214951fa42a170e1dcbe849431c76">
  <xsd:schema xmlns:xsd="http://www.w3.org/2001/XMLSchema" xmlns:xs="http://www.w3.org/2001/XMLSchema" xmlns:p="http://schemas.microsoft.com/office/2006/metadata/properties" xmlns:ns2="8872ef0d-f5b3-4051-9950-ee869fc25d76" xmlns:ns3="266e4e8a-9e56-4f1f-96df-1cb32fca96e9" targetNamespace="http://schemas.microsoft.com/office/2006/metadata/properties" ma:root="true" ma:fieldsID="461ce51d69fb67d370346393baca57f8" ns2:_="" ns3:_="">
    <xsd:import namespace="8872ef0d-f5b3-4051-9950-ee869fc25d76"/>
    <xsd:import namespace="266e4e8a-9e56-4f1f-96df-1cb32fca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2ef0d-f5b3-4051-9950-ee869fc25d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f519134-deff-459f-81c1-98498d3da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e4e8a-9e56-4f1f-96df-1cb32fca96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2ef0d-f5b3-4051-9950-ee869fc25d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95A6FF-DF10-47C9-A741-8B05BEBAFA66}"/>
</file>

<file path=customXml/itemProps2.xml><?xml version="1.0" encoding="utf-8"?>
<ds:datastoreItem xmlns:ds="http://schemas.openxmlformats.org/officeDocument/2006/customXml" ds:itemID="{436DB11C-9D8D-423C-9EBC-CEFDB2B201A5}"/>
</file>

<file path=customXml/itemProps3.xml><?xml version="1.0" encoding="utf-8"?>
<ds:datastoreItem xmlns:ds="http://schemas.openxmlformats.org/officeDocument/2006/customXml" ds:itemID="{293CAA10-E099-4ED2-9BDE-46EF8A2778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Radionuclides</vt:lpstr>
      <vt:lpstr>Biodistribution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Imlimthan, Surachet</cp:lastModifiedBy>
  <cp:lastPrinted>2017-12-13T11:28:34Z</cp:lastPrinted>
  <dcterms:created xsi:type="dcterms:W3CDTF">2017-12-11T18:24:21Z</dcterms:created>
  <dcterms:modified xsi:type="dcterms:W3CDTF">2024-06-20T10:22:12Z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0x010100130D8EFAAFF3A54F997A5B74EBA231FB</vt:lpwstr>
  </property>
</Properties>
</file>