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ictoria/Documents/Core_Plastics_Ch2/data/"/>
    </mc:Choice>
  </mc:AlternateContent>
  <xr:revisionPtr revIDLastSave="0" documentId="13_ncr:9_{F82F2F79-D611-CF43-819D-9700A014724B}" xr6:coauthVersionLast="47" xr6:coauthVersionMax="47" xr10:uidLastSave="{00000000-0000-0000-0000-000000000000}"/>
  <bookViews>
    <workbookView xWindow="820" yWindow="-20920" windowWidth="28040" windowHeight="16420" xr2:uid="{0E0D16B6-1BF9-A544-82BA-7E947EA8AEBA}"/>
  </bookViews>
  <sheets>
    <sheet name="Site_Locations_SedRate" sheetId="3" r:id="rId1"/>
    <sheet name="LOD_LOQ" sheetId="4" r:id="rId2"/>
    <sheet name="DBD_LSR_MAR" sheetId="8" r:id="rId3"/>
    <sheet name="MP_counts_conc" sheetId="10" r:id="rId4"/>
    <sheet name="MPAR" sheetId="9" r:id="rId5"/>
    <sheet name="Sediment Grain Size" sheetId="5" r:id="rId6"/>
    <sheet name="Shannon Diversity" sheetId="1" r:id="rId7"/>
    <sheet name="MP_Morphology" sheetId="2" r:id="rId8"/>
    <sheet name="MP_Colors" sheetId="6" r:id="rId9"/>
    <sheet name="Polymer" sheetId="7" r:id="rId10"/>
  </sheets>
  <calcPr calcId="0"/>
</workbook>
</file>

<file path=xl/calcChain.xml><?xml version="1.0" encoding="utf-8"?>
<calcChain xmlns="http://schemas.openxmlformats.org/spreadsheetml/2006/main">
  <c r="D88" i="9" l="1"/>
  <c r="D87" i="9"/>
  <c r="D86" i="9"/>
  <c r="D85" i="9"/>
  <c r="D84" i="9"/>
  <c r="D83" i="9"/>
  <c r="D82" i="9"/>
  <c r="D81" i="9"/>
  <c r="D80" i="9"/>
  <c r="D79" i="9"/>
  <c r="U78" i="9"/>
  <c r="T78" i="9"/>
  <c r="X78" i="9" s="1"/>
  <c r="S78" i="9"/>
  <c r="R78" i="9"/>
  <c r="P78" i="9"/>
  <c r="I78" i="9"/>
  <c r="X77" i="9"/>
  <c r="U77" i="9"/>
  <c r="T77" i="9"/>
  <c r="R77" i="9"/>
  <c r="P77" i="9"/>
  <c r="S77" i="9" s="1"/>
  <c r="V77" i="9" s="1"/>
  <c r="W77" i="9" s="1"/>
  <c r="Y77" i="9" s="1"/>
  <c r="I77" i="9"/>
  <c r="X76" i="9"/>
  <c r="U76" i="9"/>
  <c r="R76" i="9"/>
  <c r="T76" i="9" s="1"/>
  <c r="P76" i="9"/>
  <c r="S76" i="9" s="1"/>
  <c r="V76" i="9" s="1"/>
  <c r="W76" i="9" s="1"/>
  <c r="Y76" i="9" s="1"/>
  <c r="I76" i="9"/>
  <c r="U75" i="9"/>
  <c r="S75" i="9"/>
  <c r="R75" i="9"/>
  <c r="T75" i="9" s="1"/>
  <c r="X75" i="9" s="1"/>
  <c r="P75" i="9"/>
  <c r="I75" i="9"/>
  <c r="V74" i="9"/>
  <c r="U74" i="9"/>
  <c r="T74" i="9"/>
  <c r="X74" i="9" s="1"/>
  <c r="S74" i="9"/>
  <c r="R74" i="9"/>
  <c r="P74" i="9"/>
  <c r="I74" i="9"/>
  <c r="X73" i="9"/>
  <c r="U73" i="9"/>
  <c r="T73" i="9"/>
  <c r="R73" i="9"/>
  <c r="P73" i="9"/>
  <c r="S73" i="9" s="1"/>
  <c r="V73" i="9" s="1"/>
  <c r="W73" i="9" s="1"/>
  <c r="Y73" i="9" s="1"/>
  <c r="I73" i="9"/>
  <c r="X72" i="9"/>
  <c r="U72" i="9"/>
  <c r="R72" i="9"/>
  <c r="T72" i="9" s="1"/>
  <c r="P72" i="9"/>
  <c r="S72" i="9" s="1"/>
  <c r="V72" i="9" s="1"/>
  <c r="W72" i="9" s="1"/>
  <c r="Y72" i="9" s="1"/>
  <c r="I72" i="9"/>
  <c r="U71" i="9"/>
  <c r="S71" i="9"/>
  <c r="R71" i="9"/>
  <c r="T71" i="9" s="1"/>
  <c r="X71" i="9" s="1"/>
  <c r="P71" i="9"/>
  <c r="I71" i="9"/>
  <c r="V70" i="9"/>
  <c r="U70" i="9"/>
  <c r="T70" i="9"/>
  <c r="X70" i="9" s="1"/>
  <c r="S70" i="9"/>
  <c r="R70" i="9"/>
  <c r="P70" i="9"/>
  <c r="I70" i="9"/>
  <c r="X69" i="9"/>
  <c r="U69" i="9"/>
  <c r="W69" i="9" s="1"/>
  <c r="Y69" i="9" s="1"/>
  <c r="T69" i="9"/>
  <c r="S69" i="9"/>
  <c r="R69" i="9"/>
  <c r="P69" i="9"/>
  <c r="X68" i="9"/>
  <c r="U68" i="9"/>
  <c r="W68" i="9" s="1"/>
  <c r="Y68" i="9" s="1"/>
  <c r="T68" i="9"/>
  <c r="S68" i="9"/>
  <c r="R68" i="9"/>
  <c r="P68" i="9"/>
  <c r="X67" i="9"/>
  <c r="V67" i="9"/>
  <c r="W67" i="9" s="1"/>
  <c r="Y67" i="9" s="1"/>
  <c r="U67" i="9"/>
  <c r="T67" i="9"/>
  <c r="R67" i="9"/>
  <c r="P67" i="9"/>
  <c r="S67" i="9" s="1"/>
  <c r="U66" i="9"/>
  <c r="R66" i="9"/>
  <c r="T66" i="9" s="1"/>
  <c r="X66" i="9" s="1"/>
  <c r="P66" i="9"/>
  <c r="S66" i="9" s="1"/>
  <c r="V66" i="9" s="1"/>
  <c r="W66" i="9" s="1"/>
  <c r="Y66" i="9" s="1"/>
  <c r="X65" i="9"/>
  <c r="U65" i="9"/>
  <c r="R65" i="9"/>
  <c r="T65" i="9" s="1"/>
  <c r="P65" i="9"/>
  <c r="S65" i="9" s="1"/>
  <c r="V65" i="9" s="1"/>
  <c r="W65" i="9" s="1"/>
  <c r="Y65" i="9" s="1"/>
  <c r="U64" i="9"/>
  <c r="R64" i="9"/>
  <c r="T64" i="9" s="1"/>
  <c r="X64" i="9" s="1"/>
  <c r="P64" i="9"/>
  <c r="S64" i="9" s="1"/>
  <c r="V64" i="9" s="1"/>
  <c r="U63" i="9"/>
  <c r="R63" i="9"/>
  <c r="T63" i="9" s="1"/>
  <c r="X63" i="9" s="1"/>
  <c r="P63" i="9"/>
  <c r="S63" i="9" s="1"/>
  <c r="U62" i="9"/>
  <c r="S62" i="9"/>
  <c r="R62" i="9"/>
  <c r="T62" i="9" s="1"/>
  <c r="X62" i="9" s="1"/>
  <c r="P62" i="9"/>
  <c r="U61" i="9"/>
  <c r="T61" i="9"/>
  <c r="X61" i="9" s="1"/>
  <c r="S61" i="9"/>
  <c r="V61" i="9" s="1"/>
  <c r="R61" i="9"/>
  <c r="P61" i="9"/>
  <c r="V60" i="9"/>
  <c r="U60" i="9"/>
  <c r="T60" i="9"/>
  <c r="X60" i="9" s="1"/>
  <c r="S60" i="9"/>
  <c r="R60" i="9"/>
  <c r="P60" i="9"/>
  <c r="X59" i="9"/>
  <c r="V59" i="9"/>
  <c r="U59" i="9"/>
  <c r="W59" i="9" s="1"/>
  <c r="Y59" i="9" s="1"/>
  <c r="T59" i="9"/>
  <c r="S59" i="9"/>
  <c r="R59" i="9"/>
  <c r="P59" i="9"/>
  <c r="X58" i="9"/>
  <c r="U58" i="9"/>
  <c r="T58" i="9"/>
  <c r="R58" i="9"/>
  <c r="P58" i="9"/>
  <c r="S58" i="9" s="1"/>
  <c r="V58" i="9" s="1"/>
  <c r="W58" i="9" s="1"/>
  <c r="Y58" i="9" s="1"/>
  <c r="U57" i="9"/>
  <c r="R57" i="9"/>
  <c r="T57" i="9" s="1"/>
  <c r="X57" i="9" s="1"/>
  <c r="P57" i="9"/>
  <c r="S57" i="9" s="1"/>
  <c r="V57" i="9" s="1"/>
  <c r="U56" i="9"/>
  <c r="R56" i="9"/>
  <c r="T56" i="9" s="1"/>
  <c r="X56" i="9" s="1"/>
  <c r="P56" i="9"/>
  <c r="S56" i="9" s="1"/>
  <c r="V56" i="9" s="1"/>
  <c r="W56" i="9" s="1"/>
  <c r="Y56" i="9" s="1"/>
  <c r="U55" i="9"/>
  <c r="R55" i="9"/>
  <c r="T55" i="9" s="1"/>
  <c r="X55" i="9" s="1"/>
  <c r="P55" i="9"/>
  <c r="S55" i="9" s="1"/>
  <c r="V55" i="9" s="1"/>
  <c r="U54" i="9"/>
  <c r="R54" i="9"/>
  <c r="T54" i="9" s="1"/>
  <c r="X54" i="9" s="1"/>
  <c r="P54" i="9"/>
  <c r="S54" i="9" s="1"/>
  <c r="U53" i="9"/>
  <c r="S53" i="9"/>
  <c r="R53" i="9"/>
  <c r="T53" i="9" s="1"/>
  <c r="X53" i="9" s="1"/>
  <c r="P53" i="9"/>
  <c r="U52" i="9"/>
  <c r="T52" i="9"/>
  <c r="X52" i="9" s="1"/>
  <c r="S52" i="9"/>
  <c r="V52" i="9" s="1"/>
  <c r="R52" i="9"/>
  <c r="P52" i="9"/>
  <c r="V51" i="9"/>
  <c r="U51" i="9"/>
  <c r="T51" i="9"/>
  <c r="X51" i="9" s="1"/>
  <c r="S51" i="9"/>
  <c r="R51" i="9"/>
  <c r="P51" i="9"/>
  <c r="X50" i="9"/>
  <c r="V50" i="9"/>
  <c r="U50" i="9"/>
  <c r="W50" i="9" s="1"/>
  <c r="Y50" i="9" s="1"/>
  <c r="T50" i="9"/>
  <c r="S50" i="9"/>
  <c r="R50" i="9"/>
  <c r="P50" i="9"/>
  <c r="X49" i="9"/>
  <c r="U49" i="9"/>
  <c r="T49" i="9"/>
  <c r="R49" i="9"/>
  <c r="P49" i="9"/>
  <c r="S49" i="9" s="1"/>
  <c r="V49" i="9" s="1"/>
  <c r="W49" i="9" s="1"/>
  <c r="Y49" i="9" s="1"/>
  <c r="U48" i="9"/>
  <c r="R48" i="9"/>
  <c r="T48" i="9" s="1"/>
  <c r="X48" i="9" s="1"/>
  <c r="P48" i="9"/>
  <c r="S48" i="9" s="1"/>
  <c r="V48" i="9" s="1"/>
  <c r="W48" i="9" s="1"/>
  <c r="Y48" i="9" s="1"/>
  <c r="U47" i="9"/>
  <c r="R47" i="9"/>
  <c r="T47" i="9" s="1"/>
  <c r="X47" i="9" s="1"/>
  <c r="P47" i="9"/>
  <c r="S47" i="9" s="1"/>
  <c r="V47" i="9" s="1"/>
  <c r="W47" i="9" s="1"/>
  <c r="Y47" i="9" s="1"/>
  <c r="U46" i="9"/>
  <c r="R46" i="9"/>
  <c r="T46" i="9" s="1"/>
  <c r="X46" i="9" s="1"/>
  <c r="P46" i="9"/>
  <c r="S46" i="9" s="1"/>
  <c r="V46" i="9" s="1"/>
  <c r="W46" i="9" s="1"/>
  <c r="Y46" i="9" s="1"/>
  <c r="U45" i="9"/>
  <c r="W45" i="9" s="1"/>
  <c r="Y45" i="9" s="1"/>
  <c r="R45" i="9"/>
  <c r="T45" i="9" s="1"/>
  <c r="X45" i="9" s="1"/>
  <c r="P45" i="9"/>
  <c r="S45" i="9" s="1"/>
  <c r="U44" i="9"/>
  <c r="S44" i="9"/>
  <c r="R44" i="9"/>
  <c r="T44" i="9" s="1"/>
  <c r="X44" i="9" s="1"/>
  <c r="P44" i="9"/>
  <c r="U43" i="9"/>
  <c r="T43" i="9"/>
  <c r="X43" i="9" s="1"/>
  <c r="S43" i="9"/>
  <c r="V43" i="9" s="1"/>
  <c r="R43" i="9"/>
  <c r="P43" i="9"/>
  <c r="V42" i="9"/>
  <c r="U42" i="9"/>
  <c r="T42" i="9"/>
  <c r="X42" i="9" s="1"/>
  <c r="S42" i="9"/>
  <c r="R42" i="9"/>
  <c r="P42" i="9"/>
  <c r="X41" i="9"/>
  <c r="V41" i="9"/>
  <c r="U41" i="9"/>
  <c r="W41" i="9" s="1"/>
  <c r="Y41" i="9" s="1"/>
  <c r="T41" i="9"/>
  <c r="S41" i="9"/>
  <c r="R41" i="9"/>
  <c r="P41" i="9"/>
  <c r="X40" i="9"/>
  <c r="V40" i="9"/>
  <c r="W40" i="9" s="1"/>
  <c r="Y40" i="9" s="1"/>
  <c r="U40" i="9"/>
  <c r="T40" i="9"/>
  <c r="R40" i="9"/>
  <c r="P40" i="9"/>
  <c r="S40" i="9" s="1"/>
  <c r="U39" i="9"/>
  <c r="R39" i="9"/>
  <c r="T39" i="9" s="1"/>
  <c r="X39" i="9" s="1"/>
  <c r="P39" i="9"/>
  <c r="S39" i="9" s="1"/>
  <c r="V39" i="9" s="1"/>
  <c r="W39" i="9" s="1"/>
  <c r="Y39" i="9" s="1"/>
  <c r="X38" i="9"/>
  <c r="U38" i="9"/>
  <c r="R38" i="9"/>
  <c r="T38" i="9" s="1"/>
  <c r="P38" i="9"/>
  <c r="S38" i="9" s="1"/>
  <c r="V38" i="9" s="1"/>
  <c r="W38" i="9" s="1"/>
  <c r="Y38" i="9" s="1"/>
  <c r="U37" i="9"/>
  <c r="R37" i="9"/>
  <c r="T37" i="9" s="1"/>
  <c r="X37" i="9" s="1"/>
  <c r="P37" i="9"/>
  <c r="S37" i="9" s="1"/>
  <c r="V37" i="9" s="1"/>
  <c r="W37" i="9" s="1"/>
  <c r="Y37" i="9" s="1"/>
  <c r="U36" i="9"/>
  <c r="S36" i="9"/>
  <c r="R36" i="9"/>
  <c r="T36" i="9" s="1"/>
  <c r="X36" i="9" s="1"/>
  <c r="P36" i="9"/>
  <c r="I36" i="9"/>
  <c r="D36" i="9"/>
  <c r="X35" i="9"/>
  <c r="V35" i="9"/>
  <c r="U35" i="9"/>
  <c r="W35" i="9" s="1"/>
  <c r="Y35" i="9" s="1"/>
  <c r="T35" i="9"/>
  <c r="S35" i="9"/>
  <c r="R35" i="9"/>
  <c r="P35" i="9"/>
  <c r="X34" i="9"/>
  <c r="V34" i="9"/>
  <c r="W34" i="9" s="1"/>
  <c r="Y34" i="9" s="1"/>
  <c r="U34" i="9"/>
  <c r="T34" i="9"/>
  <c r="R34" i="9"/>
  <c r="P34" i="9"/>
  <c r="S34" i="9" s="1"/>
  <c r="U33" i="9"/>
  <c r="R33" i="9"/>
  <c r="T33" i="9" s="1"/>
  <c r="X33" i="9" s="1"/>
  <c r="P33" i="9"/>
  <c r="S33" i="9" s="1"/>
  <c r="V33" i="9" s="1"/>
  <c r="W33" i="9" s="1"/>
  <c r="Y33" i="9" s="1"/>
  <c r="X32" i="9"/>
  <c r="U32" i="9"/>
  <c r="R32" i="9"/>
  <c r="T32" i="9" s="1"/>
  <c r="P32" i="9"/>
  <c r="S32" i="9" s="1"/>
  <c r="V32" i="9" s="1"/>
  <c r="W32" i="9" s="1"/>
  <c r="Y32" i="9" s="1"/>
  <c r="U31" i="9"/>
  <c r="R31" i="9"/>
  <c r="T31" i="9" s="1"/>
  <c r="X31" i="9" s="1"/>
  <c r="P31" i="9"/>
  <c r="S31" i="9" s="1"/>
  <c r="V31" i="9" s="1"/>
  <c r="U30" i="9"/>
  <c r="S30" i="9"/>
  <c r="V30" i="9" s="1"/>
  <c r="R30" i="9"/>
  <c r="T30" i="9" s="1"/>
  <c r="X30" i="9" s="1"/>
  <c r="P30" i="9"/>
  <c r="U29" i="9"/>
  <c r="T29" i="9"/>
  <c r="X29" i="9" s="1"/>
  <c r="S29" i="9"/>
  <c r="V29" i="9" s="1"/>
  <c r="R29" i="9"/>
  <c r="P29" i="9"/>
  <c r="V28" i="9"/>
  <c r="U28" i="9"/>
  <c r="T28" i="9"/>
  <c r="X28" i="9" s="1"/>
  <c r="S28" i="9"/>
  <c r="R28" i="9"/>
  <c r="P28" i="9"/>
  <c r="X27" i="9"/>
  <c r="V27" i="9"/>
  <c r="U27" i="9"/>
  <c r="W27" i="9" s="1"/>
  <c r="Y27" i="9" s="1"/>
  <c r="T27" i="9"/>
  <c r="S27" i="9"/>
  <c r="R27" i="9"/>
  <c r="P27" i="9"/>
  <c r="X26" i="9"/>
  <c r="V26" i="9"/>
  <c r="W26" i="9" s="1"/>
  <c r="Y26" i="9" s="1"/>
  <c r="U26" i="9"/>
  <c r="T26" i="9"/>
  <c r="R26" i="9"/>
  <c r="P26" i="9"/>
  <c r="S26" i="9" s="1"/>
  <c r="U25" i="9"/>
  <c r="R25" i="9"/>
  <c r="T25" i="9" s="1"/>
  <c r="X25" i="9" s="1"/>
  <c r="P25" i="9"/>
  <c r="S25" i="9" s="1"/>
  <c r="V25" i="9" s="1"/>
  <c r="W25" i="9" s="1"/>
  <c r="Y25" i="9" s="1"/>
  <c r="U24" i="9"/>
  <c r="R24" i="9"/>
  <c r="T24" i="9" s="1"/>
  <c r="X24" i="9" s="1"/>
  <c r="P24" i="9"/>
  <c r="S24" i="9" s="1"/>
  <c r="V24" i="9" s="1"/>
  <c r="W24" i="9" s="1"/>
  <c r="Y24" i="9" s="1"/>
  <c r="U23" i="9"/>
  <c r="R23" i="9"/>
  <c r="T23" i="9" s="1"/>
  <c r="X23" i="9" s="1"/>
  <c r="P23" i="9"/>
  <c r="S23" i="9" s="1"/>
  <c r="U22" i="9"/>
  <c r="S22" i="9"/>
  <c r="R22" i="9"/>
  <c r="T22" i="9" s="1"/>
  <c r="X22" i="9" s="1"/>
  <c r="P22" i="9"/>
  <c r="U21" i="9"/>
  <c r="T21" i="9"/>
  <c r="X21" i="9" s="1"/>
  <c r="S21" i="9"/>
  <c r="V21" i="9" s="1"/>
  <c r="R21" i="9"/>
  <c r="P21" i="9"/>
  <c r="V20" i="9"/>
  <c r="U20" i="9"/>
  <c r="T20" i="9"/>
  <c r="X20" i="9" s="1"/>
  <c r="S20" i="9"/>
  <c r="R20" i="9"/>
  <c r="P20" i="9"/>
  <c r="X19" i="9"/>
  <c r="V19" i="9"/>
  <c r="U19" i="9"/>
  <c r="W19" i="9" s="1"/>
  <c r="Y19" i="9" s="1"/>
  <c r="T19" i="9"/>
  <c r="S19" i="9"/>
  <c r="R19" i="9"/>
  <c r="P19" i="9"/>
  <c r="I19" i="9"/>
  <c r="U18" i="9"/>
  <c r="R18" i="9"/>
  <c r="T18" i="9" s="1"/>
  <c r="X18" i="9" s="1"/>
  <c r="P18" i="9"/>
  <c r="S18" i="9" s="1"/>
  <c r="V18" i="9" s="1"/>
  <c r="W18" i="9" s="1"/>
  <c r="Y18" i="9" s="1"/>
  <c r="I18" i="9"/>
  <c r="Y17" i="9"/>
  <c r="U17" i="9"/>
  <c r="R17" i="9"/>
  <c r="T17" i="9" s="1"/>
  <c r="X17" i="9" s="1"/>
  <c r="P17" i="9"/>
  <c r="S17" i="9" s="1"/>
  <c r="V17" i="9" s="1"/>
  <c r="W17" i="9" s="1"/>
  <c r="U16" i="9"/>
  <c r="S16" i="9"/>
  <c r="R16" i="9"/>
  <c r="T16" i="9" s="1"/>
  <c r="X16" i="9" s="1"/>
  <c r="P16" i="9"/>
  <c r="I16" i="9"/>
  <c r="V15" i="9"/>
  <c r="U15" i="9"/>
  <c r="T15" i="9"/>
  <c r="X15" i="9" s="1"/>
  <c r="S15" i="9"/>
  <c r="R15" i="9"/>
  <c r="P15" i="9"/>
  <c r="I15" i="9"/>
  <c r="R14" i="9"/>
  <c r="P14" i="9"/>
  <c r="S14" i="9" s="1"/>
  <c r="V14" i="9" s="1"/>
  <c r="V13" i="9"/>
  <c r="S13" i="9"/>
  <c r="R13" i="9"/>
  <c r="P13" i="9"/>
  <c r="R12" i="9"/>
  <c r="P12" i="9"/>
  <c r="S12" i="9" s="1"/>
  <c r="V11" i="9"/>
  <c r="S11" i="9"/>
  <c r="R11" i="9"/>
  <c r="P11" i="9"/>
  <c r="R10" i="9"/>
  <c r="P10" i="9"/>
  <c r="S10" i="9" s="1"/>
  <c r="V10" i="9" s="1"/>
  <c r="V9" i="9"/>
  <c r="S9" i="9"/>
  <c r="R9" i="9"/>
  <c r="P9" i="9"/>
  <c r="R8" i="9"/>
  <c r="P8" i="9"/>
  <c r="S8" i="9" s="1"/>
  <c r="V8" i="9" s="1"/>
  <c r="L8" i="9"/>
  <c r="R7" i="9"/>
  <c r="P7" i="9"/>
  <c r="S7" i="9" s="1"/>
  <c r="V7" i="9" s="1"/>
  <c r="S6" i="9"/>
  <c r="R6" i="9"/>
  <c r="P6" i="9"/>
  <c r="L6" i="9"/>
  <c r="L5" i="9"/>
  <c r="R4" i="9"/>
  <c r="L4" i="9"/>
  <c r="P4" i="9" s="1"/>
  <c r="S4" i="9" s="1"/>
  <c r="V4" i="9" s="1"/>
  <c r="R3" i="9"/>
  <c r="P3" i="9"/>
  <c r="S3" i="9" s="1"/>
  <c r="V3" i="9" s="1"/>
  <c r="W51" i="9" l="1"/>
  <c r="Y51" i="9" s="1"/>
  <c r="W63" i="9"/>
  <c r="Y63" i="9" s="1"/>
  <c r="V6" i="9"/>
  <c r="V12" i="9"/>
  <c r="W21" i="9"/>
  <c r="Y21" i="9" s="1"/>
  <c r="W31" i="9"/>
  <c r="Y31" i="9" s="1"/>
  <c r="V53" i="9"/>
  <c r="W53" i="9" s="1"/>
  <c r="Y53" i="9" s="1"/>
  <c r="W57" i="9"/>
  <c r="Y57" i="9" s="1"/>
  <c r="W61" i="9"/>
  <c r="Y61" i="9" s="1"/>
  <c r="W64" i="9"/>
  <c r="Y64" i="9" s="1"/>
  <c r="V71" i="9"/>
  <c r="V75" i="9"/>
  <c r="W71" i="9"/>
  <c r="Y71" i="9" s="1"/>
  <c r="W75" i="9"/>
  <c r="Y75" i="9" s="1"/>
  <c r="V16" i="9"/>
  <c r="W20" i="9"/>
  <c r="Y20" i="9" s="1"/>
  <c r="W43" i="9"/>
  <c r="Y43" i="9" s="1"/>
  <c r="W60" i="9"/>
  <c r="Y60" i="9" s="1"/>
  <c r="V22" i="9"/>
  <c r="W22" i="9" s="1"/>
  <c r="Y22" i="9" s="1"/>
  <c r="W29" i="9"/>
  <c r="Y29" i="9" s="1"/>
  <c r="V62" i="9"/>
  <c r="W70" i="9"/>
  <c r="Y70" i="9" s="1"/>
  <c r="W74" i="9"/>
  <c r="Y74" i="9" s="1"/>
  <c r="W78" i="9"/>
  <c r="Y78" i="9" s="1"/>
  <c r="W30" i="9"/>
  <c r="Y30" i="9" s="1"/>
  <c r="W42" i="9"/>
  <c r="Y42" i="9" s="1"/>
  <c r="W54" i="9"/>
  <c r="Y54" i="9" s="1"/>
  <c r="W62" i="9"/>
  <c r="Y62" i="9" s="1"/>
  <c r="W16" i="9"/>
  <c r="Y16" i="9" s="1"/>
  <c r="R5" i="9"/>
  <c r="P5" i="9"/>
  <c r="S5" i="9" s="1"/>
  <c r="V5" i="9" s="1"/>
  <c r="W15" i="9"/>
  <c r="Y15" i="9" s="1"/>
  <c r="V23" i="9"/>
  <c r="W23" i="9" s="1"/>
  <c r="Y23" i="9" s="1"/>
  <c r="W28" i="9"/>
  <c r="Y28" i="9" s="1"/>
  <c r="V36" i="9"/>
  <c r="W36" i="9" s="1"/>
  <c r="Y36" i="9" s="1"/>
  <c r="V44" i="9"/>
  <c r="W44" i="9" s="1"/>
  <c r="Y44" i="9" s="1"/>
  <c r="W52" i="9"/>
  <c r="Y52" i="9" s="1"/>
  <c r="W55" i="9"/>
  <c r="Y55" i="9" s="1"/>
  <c r="F11" i="3" l="1"/>
  <c r="F10" i="3"/>
  <c r="F9" i="3"/>
  <c r="F8" i="3"/>
  <c r="F7" i="3"/>
  <c r="F6" i="3"/>
  <c r="F5" i="3"/>
  <c r="F4" i="3"/>
  <c r="F3" i="3"/>
  <c r="B71" i="4"/>
  <c r="D70" i="4"/>
  <c r="C70" i="4"/>
  <c r="B70" i="4"/>
  <c r="F70" i="4" s="1"/>
  <c r="F69" i="4"/>
  <c r="H69" i="4" s="1"/>
  <c r="E69" i="4"/>
  <c r="F68" i="4"/>
  <c r="H68" i="4" s="1"/>
  <c r="E68" i="4"/>
  <c r="F67" i="4"/>
  <c r="H67" i="4" s="1"/>
  <c r="E67" i="4"/>
  <c r="F66" i="4"/>
  <c r="H66" i="4" s="1"/>
  <c r="E66" i="4"/>
  <c r="F65" i="4"/>
  <c r="H65" i="4" s="1"/>
  <c r="E65" i="4"/>
  <c r="D60" i="4"/>
  <c r="C60" i="4"/>
  <c r="B60" i="4"/>
  <c r="E60" i="4" s="1"/>
  <c r="F59" i="4"/>
  <c r="H59" i="4" s="1"/>
  <c r="E59" i="4"/>
  <c r="F58" i="4"/>
  <c r="H58" i="4" s="1"/>
  <c r="E58" i="4"/>
  <c r="F57" i="4"/>
  <c r="H57" i="4" s="1"/>
  <c r="E57" i="4"/>
  <c r="F56" i="4"/>
  <c r="H56" i="4" s="1"/>
  <c r="E56" i="4"/>
  <c r="F55" i="4"/>
  <c r="H55" i="4" s="1"/>
  <c r="E55" i="4"/>
  <c r="D50" i="4"/>
  <c r="C50" i="4"/>
  <c r="B50" i="4"/>
  <c r="B51" i="4" s="1"/>
  <c r="F49" i="4"/>
  <c r="H49" i="4" s="1"/>
  <c r="E49" i="4"/>
  <c r="F48" i="4"/>
  <c r="G48" i="4" s="1"/>
  <c r="E48" i="4"/>
  <c r="F47" i="4"/>
  <c r="H47" i="4" s="1"/>
  <c r="E47" i="4"/>
  <c r="F46" i="4"/>
  <c r="G46" i="4" s="1"/>
  <c r="E46" i="4"/>
  <c r="F45" i="4"/>
  <c r="H45" i="4" s="1"/>
  <c r="E45" i="4"/>
  <c r="D40" i="4"/>
  <c r="C40" i="4"/>
  <c r="F40" i="4" s="1"/>
  <c r="B40" i="4"/>
  <c r="E40" i="4" s="1"/>
  <c r="F39" i="4"/>
  <c r="G39" i="4" s="1"/>
  <c r="E39" i="4"/>
  <c r="F38" i="4"/>
  <c r="H38" i="4" s="1"/>
  <c r="E38" i="4"/>
  <c r="F37" i="4"/>
  <c r="G37" i="4" s="1"/>
  <c r="E37" i="4"/>
  <c r="F36" i="4"/>
  <c r="H36" i="4" s="1"/>
  <c r="E36" i="4"/>
  <c r="F35" i="4"/>
  <c r="G35" i="4" s="1"/>
  <c r="E35" i="4"/>
  <c r="D30" i="4"/>
  <c r="C30" i="4"/>
  <c r="B30" i="4"/>
  <c r="B31" i="4" s="1"/>
  <c r="F29" i="4"/>
  <c r="H29" i="4" s="1"/>
  <c r="E29" i="4"/>
  <c r="F28" i="4"/>
  <c r="G28" i="4" s="1"/>
  <c r="E28" i="4"/>
  <c r="F27" i="4"/>
  <c r="H27" i="4" s="1"/>
  <c r="E27" i="4"/>
  <c r="F26" i="4"/>
  <c r="G26" i="4" s="1"/>
  <c r="E26" i="4"/>
  <c r="F25" i="4"/>
  <c r="H25" i="4" s="1"/>
  <c r="E25" i="4"/>
  <c r="D20" i="4"/>
  <c r="C20" i="4"/>
  <c r="F20" i="4" s="1"/>
  <c r="B20" i="4"/>
  <c r="E20" i="4" s="1"/>
  <c r="F19" i="4"/>
  <c r="G19" i="4" s="1"/>
  <c r="E19" i="4"/>
  <c r="F18" i="4"/>
  <c r="H18" i="4" s="1"/>
  <c r="E18" i="4"/>
  <c r="F17" i="4"/>
  <c r="G17" i="4" s="1"/>
  <c r="E17" i="4"/>
  <c r="F16" i="4"/>
  <c r="H16" i="4" s="1"/>
  <c r="E16" i="4"/>
  <c r="F15" i="4"/>
  <c r="G15" i="4" s="1"/>
  <c r="E15" i="4"/>
  <c r="D10" i="4"/>
  <c r="C10" i="4"/>
  <c r="B10" i="4"/>
  <c r="B11" i="4" s="1"/>
  <c r="F9" i="4"/>
  <c r="G9" i="4" s="1"/>
  <c r="E9" i="4"/>
  <c r="H8" i="4"/>
  <c r="F8" i="4"/>
  <c r="G8" i="4" s="1"/>
  <c r="E8" i="4"/>
  <c r="F7" i="4"/>
  <c r="H7" i="4" s="1"/>
  <c r="E7" i="4"/>
  <c r="F6" i="4"/>
  <c r="H6" i="4" s="1"/>
  <c r="E6" i="4"/>
  <c r="F5" i="4"/>
  <c r="H5" i="4" s="1"/>
  <c r="E5" i="4"/>
  <c r="H20" i="4" l="1"/>
  <c r="G20" i="4"/>
  <c r="H70" i="4"/>
  <c r="G70" i="4"/>
  <c r="H40" i="4"/>
  <c r="G40" i="4"/>
  <c r="G7" i="4"/>
  <c r="G6" i="4"/>
  <c r="F60" i="4"/>
  <c r="G55" i="4"/>
  <c r="G57" i="4"/>
  <c r="G59" i="4"/>
  <c r="G66" i="4"/>
  <c r="G68" i="4"/>
  <c r="H9" i="4"/>
  <c r="H15" i="4"/>
  <c r="L4" i="4" s="1"/>
  <c r="H17" i="4"/>
  <c r="L6" i="4" s="1"/>
  <c r="H19" i="4"/>
  <c r="B21" i="4"/>
  <c r="H26" i="4"/>
  <c r="L5" i="4" s="1"/>
  <c r="H28" i="4"/>
  <c r="L7" i="4" s="1"/>
  <c r="E30" i="4"/>
  <c r="H35" i="4"/>
  <c r="H37" i="4"/>
  <c r="H39" i="4"/>
  <c r="B41" i="4"/>
  <c r="H46" i="4"/>
  <c r="H48" i="4"/>
  <c r="E50" i="4"/>
  <c r="B61" i="4"/>
  <c r="E70" i="4"/>
  <c r="E10" i="4"/>
  <c r="G5" i="4"/>
  <c r="F10" i="4"/>
  <c r="F30" i="4"/>
  <c r="F50" i="4"/>
  <c r="G16" i="4"/>
  <c r="G18" i="4"/>
  <c r="K7" i="4" s="1"/>
  <c r="G25" i="4"/>
  <c r="G27" i="4"/>
  <c r="G29" i="4"/>
  <c r="K8" i="4" s="1"/>
  <c r="G36" i="4"/>
  <c r="G38" i="4"/>
  <c r="G45" i="4"/>
  <c r="G47" i="4"/>
  <c r="G49" i="4"/>
  <c r="G56" i="4"/>
  <c r="G58" i="4"/>
  <c r="G65" i="4"/>
  <c r="G67" i="4"/>
  <c r="G69" i="4"/>
  <c r="H10" i="4" l="1"/>
  <c r="G10" i="4"/>
  <c r="K4" i="4"/>
  <c r="H60" i="4"/>
  <c r="G60" i="4"/>
  <c r="K5" i="4"/>
  <c r="L8" i="4"/>
  <c r="K6" i="4"/>
  <c r="H50" i="4"/>
  <c r="G50" i="4"/>
  <c r="H30" i="4"/>
  <c r="G30" i="4"/>
  <c r="K9" i="4" l="1"/>
  <c r="K10" i="4"/>
  <c r="L10" i="4"/>
  <c r="L9" i="4"/>
</calcChain>
</file>

<file path=xl/sharedStrings.xml><?xml version="1.0" encoding="utf-8"?>
<sst xmlns="http://schemas.openxmlformats.org/spreadsheetml/2006/main" count="763" uniqueCount="131">
  <si>
    <t>site</t>
  </si>
  <si>
    <t>year</t>
  </si>
  <si>
    <t>H_color</t>
  </si>
  <si>
    <t>H_type</t>
  </si>
  <si>
    <t>H_polymer</t>
  </si>
  <si>
    <t>NA</t>
  </si>
  <si>
    <t>M1</t>
  </si>
  <si>
    <t>M2</t>
  </si>
  <si>
    <t>M3</t>
  </si>
  <si>
    <t>Depth</t>
  </si>
  <si>
    <t>Year</t>
  </si>
  <si>
    <t>fiber</t>
  </si>
  <si>
    <t>black</t>
  </si>
  <si>
    <t>clear</t>
  </si>
  <si>
    <t>fragment</t>
  </si>
  <si>
    <t>red</t>
  </si>
  <si>
    <t>blue</t>
  </si>
  <si>
    <t>bead</t>
  </si>
  <si>
    <t>white</t>
  </si>
  <si>
    <t>gray</t>
  </si>
  <si>
    <t>purple</t>
  </si>
  <si>
    <t>film</t>
  </si>
  <si>
    <t>foam</t>
  </si>
  <si>
    <t>brown</t>
  </si>
  <si>
    <t>yellow</t>
  </si>
  <si>
    <t>orange</t>
  </si>
  <si>
    <t>green</t>
  </si>
  <si>
    <t>pink</t>
  </si>
  <si>
    <t>gold</t>
  </si>
  <si>
    <t>Site</t>
  </si>
  <si>
    <t>Latitude</t>
  </si>
  <si>
    <t>Longitude</t>
  </si>
  <si>
    <t xml:space="preserve">Limit of Detection (LOD) and Limit of Quantification (LOQ) Calculations based on Procedural Blank Counts </t>
  </si>
  <si>
    <t>Blanks, Group 1</t>
  </si>
  <si>
    <t>3.3*SD</t>
  </si>
  <si>
    <t>10*SD</t>
  </si>
  <si>
    <t>LOD</t>
  </si>
  <si>
    <t>LOQ</t>
  </si>
  <si>
    <t>Air_blank</t>
  </si>
  <si>
    <t>MilliQ blank</t>
  </si>
  <si>
    <t>Extraction Blank</t>
  </si>
  <si>
    <t>Average</t>
  </si>
  <si>
    <t>Stdev</t>
  </si>
  <si>
    <t>Total</t>
  </si>
  <si>
    <t>STDEV_total</t>
  </si>
  <si>
    <t>Blanks, Group 2</t>
  </si>
  <si>
    <t>Blanks, Group 3</t>
  </si>
  <si>
    <t>Blanks, Group 4</t>
  </si>
  <si>
    <t>Blanks, Group 5</t>
  </si>
  <si>
    <t>Blanks, Group 6</t>
  </si>
  <si>
    <t>Blanks, Group 7</t>
  </si>
  <si>
    <t>Accumulation Rate (cm/yr)</t>
  </si>
  <si>
    <t>Error (+/-)</t>
  </si>
  <si>
    <t>Percent_error</t>
  </si>
  <si>
    <t>NaN</t>
  </si>
  <si>
    <t>Percentage Breakdown of Grain Size Distributions for Seafloor Cores</t>
  </si>
  <si>
    <t>Sediment Depth (cm)</t>
  </si>
  <si>
    <t>Silt</t>
  </si>
  <si>
    <t>Clay</t>
  </si>
  <si>
    <t>Mud</t>
  </si>
  <si>
    <t>Sand</t>
  </si>
  <si>
    <t>Gravel</t>
  </si>
  <si>
    <t>Particle Type Counts in Sediment</t>
  </si>
  <si>
    <t>Sitenum</t>
  </si>
  <si>
    <t>Particle Color Counts</t>
  </si>
  <si>
    <t>acrylic</t>
  </si>
  <si>
    <t>EVA</t>
  </si>
  <si>
    <t>nylon</t>
  </si>
  <si>
    <t>PC/ABS</t>
  </si>
  <si>
    <t>PCDI</t>
  </si>
  <si>
    <t>PE</t>
  </si>
  <si>
    <t>PET</t>
  </si>
  <si>
    <t>PMMA</t>
  </si>
  <si>
    <t>PP</t>
  </si>
  <si>
    <t>PS</t>
  </si>
  <si>
    <t>PVDC</t>
  </si>
  <si>
    <t>PVC</t>
  </si>
  <si>
    <t>Slope</t>
  </si>
  <si>
    <t>StError</t>
  </si>
  <si>
    <t>Slopemax</t>
  </si>
  <si>
    <t>Slopemin</t>
  </si>
  <si>
    <t>Pb210decayconstant</t>
  </si>
  <si>
    <t>LSR</t>
  </si>
  <si>
    <t>LSR_error</t>
  </si>
  <si>
    <t>SR_max</t>
  </si>
  <si>
    <t>SR_min</t>
  </si>
  <si>
    <t>DryBd</t>
  </si>
  <si>
    <t>MAR</t>
  </si>
  <si>
    <t>MAR_error</t>
  </si>
  <si>
    <t>MAR_max</t>
  </si>
  <si>
    <t>MAR_min</t>
  </si>
  <si>
    <t>Sediment Mass Accumulation Rate</t>
  </si>
  <si>
    <t>MP Concentration</t>
  </si>
  <si>
    <t>MP Accumulation Rate (MPAR)</t>
  </si>
  <si>
    <t>Site_num</t>
  </si>
  <si>
    <t>midpt</t>
  </si>
  <si>
    <t>SedRate(cm/yr)</t>
  </si>
  <si>
    <t>Age (yr)</t>
  </si>
  <si>
    <t>MP_Particles_counted</t>
  </si>
  <si>
    <t>Sed_extracted_dry_g</t>
  </si>
  <si>
    <t>MP_per_kg_DW</t>
  </si>
  <si>
    <t>mixedlayer</t>
  </si>
  <si>
    <t>Core_collection_date</t>
  </si>
  <si>
    <t>Count_error_%</t>
  </si>
  <si>
    <t>Count_error</t>
  </si>
  <si>
    <t>Type</t>
  </si>
  <si>
    <t>MP_per_g</t>
  </si>
  <si>
    <t>MP_error_g</t>
  </si>
  <si>
    <t>MP_acc_cm2</t>
  </si>
  <si>
    <t>a_w</t>
  </si>
  <si>
    <t>b_y</t>
  </si>
  <si>
    <t>Dz</t>
  </si>
  <si>
    <t>MP_accrate_m2</t>
  </si>
  <si>
    <t>MP_accrate_m2_error</t>
  </si>
  <si>
    <t>bay</t>
  </si>
  <si>
    <t>marsh</t>
  </si>
  <si>
    <t>midpt_depth_cm</t>
  </si>
  <si>
    <t>Dry Bulk Density</t>
  </si>
  <si>
    <t>Min</t>
  </si>
  <si>
    <t>Max</t>
  </si>
  <si>
    <t xml:space="preserve">Consistent Downcore? </t>
  </si>
  <si>
    <t>All</t>
  </si>
  <si>
    <t>Marsh</t>
  </si>
  <si>
    <t>Bay</t>
  </si>
  <si>
    <t>Yes</t>
  </si>
  <si>
    <t>No</t>
  </si>
  <si>
    <t xml:space="preserve">No </t>
  </si>
  <si>
    <t>depth</t>
  </si>
  <si>
    <t>SedExtracted</t>
  </si>
  <si>
    <t>Total MPs</t>
  </si>
  <si>
    <t>Count of Each Polymer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</si>
</sst>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8" formatCode="0.0000"/>
    <numFmt numFmtId="169" formatCode="0.00000"/>
    <numFmt numFmtId="170" formatCode="0.000"/>
    <numFmt numFmtId="171" formatCode="0.0"/>
  </numFmts>
  <fonts count="3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0"/>
      <color theme="1"/>
      <name val="Arial"/>
      <family val="2"/>
    </font>
    <font>
      <b/>
      <sz val="18"/>
      <color theme="1"/>
      <name val="Aptos Narrow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scheme val="minor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2"/>
      <color theme="8" tint="-0.499984740745262"/>
      <name val="Aptos Narrow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2"/>
      <color theme="1"/>
      <name val="Aptos"/>
    </font>
    <font>
      <b/>
      <sz val="14"/>
      <color rgb="FF000000"/>
      <name val="Calibri"/>
      <family val="2"/>
    </font>
    <font>
      <sz val="12"/>
      <color rgb="FFFF0000"/>
      <name val="Calibri"/>
      <family val="2"/>
    </font>
  </fonts>
  <fills count="5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0CECE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6">
    <xf numFmtId="0" fontId="0" fillId="0" borderId="0" xfId="0"/>
    <xf numFmtId="0" fontId="18" fillId="0" borderId="0" xfId="0" applyFont="1"/>
    <xf numFmtId="0" fontId="19" fillId="0" borderId="0" xfId="0" applyFont="1"/>
    <xf numFmtId="0" fontId="0" fillId="33" borderId="0" xfId="0" applyFill="1"/>
    <xf numFmtId="0" fontId="16" fillId="33" borderId="0" xfId="0" applyFont="1" applyFill="1"/>
    <xf numFmtId="1" fontId="0" fillId="33" borderId="0" xfId="0" applyNumberFormat="1" applyFill="1"/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2" fontId="0" fillId="0" borderId="0" xfId="0" applyNumberFormat="1" applyAlignment="1">
      <alignment horizontal="center"/>
    </xf>
    <xf numFmtId="1" fontId="0" fillId="0" borderId="0" xfId="0" applyNumberFormat="1"/>
    <xf numFmtId="2" fontId="21" fillId="0" borderId="0" xfId="0" applyNumberFormat="1" applyFont="1" applyAlignment="1">
      <alignment horizontal="center"/>
    </xf>
    <xf numFmtId="0" fontId="20" fillId="0" borderId="0" xfId="0" applyFont="1"/>
    <xf numFmtId="0" fontId="22" fillId="0" borderId="0" xfId="0" applyFont="1"/>
    <xf numFmtId="0" fontId="23" fillId="0" borderId="0" xfId="0" applyFont="1"/>
    <xf numFmtId="2" fontId="25" fillId="0" borderId="0" xfId="0" applyNumberFormat="1" applyFont="1" applyAlignment="1">
      <alignment horizontal="center"/>
    </xf>
    <xf numFmtId="0" fontId="25" fillId="0" borderId="0" xfId="0" applyFont="1"/>
    <xf numFmtId="0" fontId="25" fillId="0" borderId="10" xfId="0" applyFont="1" applyBorder="1" applyAlignment="1">
      <alignment vertical="top" wrapText="1"/>
    </xf>
    <xf numFmtId="0" fontId="25" fillId="0" borderId="11" xfId="0" applyFont="1" applyBorder="1" applyAlignment="1">
      <alignment vertical="top" wrapText="1"/>
    </xf>
    <xf numFmtId="0" fontId="25" fillId="0" borderId="12" xfId="0" applyFont="1" applyBorder="1" applyAlignment="1">
      <alignment vertical="top" wrapText="1"/>
    </xf>
    <xf numFmtId="2" fontId="25" fillId="34" borderId="0" xfId="0" applyNumberFormat="1" applyFont="1" applyFill="1" applyAlignment="1">
      <alignment horizontal="center" vertical="top"/>
    </xf>
    <xf numFmtId="168" fontId="25" fillId="34" borderId="0" xfId="0" applyNumberFormat="1" applyFont="1" applyFill="1" applyAlignment="1">
      <alignment horizontal="center"/>
    </xf>
    <xf numFmtId="0" fontId="25" fillId="34" borderId="0" xfId="0" applyFont="1" applyFill="1"/>
    <xf numFmtId="169" fontId="25" fillId="34" borderId="13" xfId="0" applyNumberFormat="1" applyFont="1" applyFill="1" applyBorder="1" applyAlignment="1">
      <alignment vertical="top"/>
    </xf>
    <xf numFmtId="170" fontId="26" fillId="34" borderId="14" xfId="0" applyNumberFormat="1" applyFont="1" applyFill="1" applyBorder="1" applyAlignment="1">
      <alignment horizontal="center"/>
    </xf>
    <xf numFmtId="2" fontId="25" fillId="34" borderId="0" xfId="0" applyNumberFormat="1" applyFont="1" applyFill="1" applyAlignment="1">
      <alignment horizontal="right" vertical="center"/>
    </xf>
    <xf numFmtId="170" fontId="26" fillId="34" borderId="12" xfId="0" applyNumberFormat="1" applyFont="1" applyFill="1" applyBorder="1" applyAlignment="1">
      <alignment horizontal="center"/>
    </xf>
    <xf numFmtId="2" fontId="25" fillId="35" borderId="0" xfId="0" applyNumberFormat="1" applyFont="1" applyFill="1" applyAlignment="1">
      <alignment horizontal="center" vertical="top"/>
    </xf>
    <xf numFmtId="168" fontId="25" fillId="35" borderId="0" xfId="0" applyNumberFormat="1" applyFont="1" applyFill="1" applyAlignment="1">
      <alignment horizontal="center"/>
    </xf>
    <xf numFmtId="0" fontId="25" fillId="35" borderId="0" xfId="0" applyFont="1" applyFill="1"/>
    <xf numFmtId="169" fontId="25" fillId="35" borderId="13" xfId="0" applyNumberFormat="1" applyFont="1" applyFill="1" applyBorder="1" applyAlignment="1">
      <alignment vertical="top"/>
    </xf>
    <xf numFmtId="170" fontId="26" fillId="35" borderId="12" xfId="0" applyNumberFormat="1" applyFont="1" applyFill="1" applyBorder="1" applyAlignment="1">
      <alignment horizontal="center"/>
    </xf>
    <xf numFmtId="170" fontId="26" fillId="35" borderId="14" xfId="0" applyNumberFormat="1" applyFont="1" applyFill="1" applyBorder="1" applyAlignment="1">
      <alignment horizontal="center"/>
    </xf>
    <xf numFmtId="2" fontId="25" fillId="35" borderId="0" xfId="0" applyNumberFormat="1" applyFont="1" applyFill="1" applyAlignment="1">
      <alignment horizontal="right" vertical="center"/>
    </xf>
    <xf numFmtId="2" fontId="25" fillId="36" borderId="0" xfId="0" applyNumberFormat="1" applyFont="1" applyFill="1" applyAlignment="1">
      <alignment horizontal="center" vertical="top"/>
    </xf>
    <xf numFmtId="168" fontId="25" fillId="36" borderId="0" xfId="0" applyNumberFormat="1" applyFont="1" applyFill="1" applyAlignment="1">
      <alignment horizontal="center"/>
    </xf>
    <xf numFmtId="0" fontId="25" fillId="36" borderId="0" xfId="0" applyFont="1" applyFill="1"/>
    <xf numFmtId="169" fontId="25" fillId="36" borderId="13" xfId="0" applyNumberFormat="1" applyFont="1" applyFill="1" applyBorder="1" applyAlignment="1">
      <alignment vertical="top"/>
    </xf>
    <xf numFmtId="170" fontId="26" fillId="36" borderId="12" xfId="0" applyNumberFormat="1" applyFont="1" applyFill="1" applyBorder="1" applyAlignment="1">
      <alignment horizontal="center"/>
    </xf>
    <xf numFmtId="170" fontId="26" fillId="36" borderId="14" xfId="0" applyNumberFormat="1" applyFont="1" applyFill="1" applyBorder="1" applyAlignment="1">
      <alignment horizontal="center"/>
    </xf>
    <xf numFmtId="2" fontId="25" fillId="36" borderId="0" xfId="0" applyNumberFormat="1" applyFont="1" applyFill="1" applyAlignment="1">
      <alignment horizontal="center"/>
    </xf>
    <xf numFmtId="0" fontId="25" fillId="37" borderId="0" xfId="0" applyFont="1" applyFill="1" applyAlignment="1">
      <alignment horizontal="center" vertical="top"/>
    </xf>
    <xf numFmtId="168" fontId="25" fillId="37" borderId="0" xfId="0" applyNumberFormat="1" applyFont="1" applyFill="1"/>
    <xf numFmtId="0" fontId="25" fillId="37" borderId="0" xfId="0" applyFont="1" applyFill="1"/>
    <xf numFmtId="169" fontId="25" fillId="37" borderId="13" xfId="0" applyNumberFormat="1" applyFont="1" applyFill="1" applyBorder="1" applyAlignment="1">
      <alignment vertical="top"/>
    </xf>
    <xf numFmtId="170" fontId="26" fillId="37" borderId="12" xfId="0" applyNumberFormat="1" applyFont="1" applyFill="1" applyBorder="1" applyAlignment="1">
      <alignment horizontal="center"/>
    </xf>
    <xf numFmtId="170" fontId="26" fillId="37" borderId="14" xfId="0" applyNumberFormat="1" applyFont="1" applyFill="1" applyBorder="1" applyAlignment="1">
      <alignment horizontal="center"/>
    </xf>
    <xf numFmtId="2" fontId="25" fillId="37" borderId="0" xfId="0" applyNumberFormat="1" applyFont="1" applyFill="1" applyAlignment="1">
      <alignment horizontal="right" vertical="center"/>
    </xf>
    <xf numFmtId="2" fontId="25" fillId="38" borderId="0" xfId="0" applyNumberFormat="1" applyFont="1" applyFill="1" applyAlignment="1">
      <alignment horizontal="center" vertical="top"/>
    </xf>
    <xf numFmtId="168" fontId="25" fillId="38" borderId="0" xfId="0" applyNumberFormat="1" applyFont="1" applyFill="1" applyAlignment="1">
      <alignment horizontal="center"/>
    </xf>
    <xf numFmtId="0" fontId="25" fillId="38" borderId="0" xfId="0" applyFont="1" applyFill="1"/>
    <xf numFmtId="169" fontId="25" fillId="38" borderId="13" xfId="0" applyNumberFormat="1" applyFont="1" applyFill="1" applyBorder="1" applyAlignment="1">
      <alignment vertical="top"/>
    </xf>
    <xf numFmtId="170" fontId="26" fillId="38" borderId="11" xfId="0" applyNumberFormat="1" applyFont="1" applyFill="1" applyBorder="1" applyAlignment="1">
      <alignment horizontal="center"/>
    </xf>
    <xf numFmtId="170" fontId="26" fillId="38" borderId="14" xfId="0" applyNumberFormat="1" applyFont="1" applyFill="1" applyBorder="1" applyAlignment="1">
      <alignment horizontal="center"/>
    </xf>
    <xf numFmtId="2" fontId="25" fillId="38" borderId="0" xfId="0" applyNumberFormat="1" applyFont="1" applyFill="1" applyAlignment="1">
      <alignment horizontal="right" vertical="center"/>
    </xf>
    <xf numFmtId="2" fontId="25" fillId="39" borderId="0" xfId="0" applyNumberFormat="1" applyFont="1" applyFill="1" applyAlignment="1">
      <alignment horizontal="center" vertical="top"/>
    </xf>
    <xf numFmtId="168" fontId="25" fillId="39" borderId="0" xfId="0" applyNumberFormat="1" applyFont="1" applyFill="1" applyAlignment="1">
      <alignment horizontal="center"/>
    </xf>
    <xf numFmtId="0" fontId="25" fillId="39" borderId="0" xfId="0" applyFont="1" applyFill="1"/>
    <xf numFmtId="169" fontId="25" fillId="39" borderId="13" xfId="0" applyNumberFormat="1" applyFont="1" applyFill="1" applyBorder="1" applyAlignment="1">
      <alignment vertical="top"/>
    </xf>
    <xf numFmtId="170" fontId="26" fillId="39" borderId="14" xfId="0" applyNumberFormat="1" applyFont="1" applyFill="1" applyBorder="1" applyAlignment="1">
      <alignment horizontal="center"/>
    </xf>
    <xf numFmtId="0" fontId="25" fillId="40" borderId="0" xfId="0" applyFont="1" applyFill="1"/>
    <xf numFmtId="168" fontId="25" fillId="40" borderId="0" xfId="0" applyNumberFormat="1" applyFont="1" applyFill="1" applyAlignment="1">
      <alignment horizontal="center"/>
    </xf>
    <xf numFmtId="169" fontId="25" fillId="40" borderId="13" xfId="0" applyNumberFormat="1" applyFont="1" applyFill="1" applyBorder="1" applyAlignment="1">
      <alignment vertical="top"/>
    </xf>
    <xf numFmtId="170" fontId="26" fillId="40" borderId="12" xfId="0" applyNumberFormat="1" applyFont="1" applyFill="1" applyBorder="1" applyAlignment="1">
      <alignment horizontal="center"/>
    </xf>
    <xf numFmtId="170" fontId="26" fillId="40" borderId="14" xfId="0" applyNumberFormat="1" applyFont="1" applyFill="1" applyBorder="1" applyAlignment="1">
      <alignment horizontal="center"/>
    </xf>
    <xf numFmtId="0" fontId="27" fillId="40" borderId="0" xfId="0" applyFont="1" applyFill="1"/>
    <xf numFmtId="0" fontId="28" fillId="40" borderId="0" xfId="0" applyFont="1" applyFill="1"/>
    <xf numFmtId="0" fontId="25" fillId="41" borderId="0" xfId="0" applyFont="1" applyFill="1"/>
    <xf numFmtId="168" fontId="25" fillId="41" borderId="0" xfId="0" applyNumberFormat="1" applyFont="1" applyFill="1" applyAlignment="1">
      <alignment horizontal="center"/>
    </xf>
    <xf numFmtId="169" fontId="25" fillId="41" borderId="13" xfId="0" applyNumberFormat="1" applyFont="1" applyFill="1" applyBorder="1" applyAlignment="1">
      <alignment vertical="top"/>
    </xf>
    <xf numFmtId="170" fontId="26" fillId="41" borderId="12" xfId="0" applyNumberFormat="1" applyFont="1" applyFill="1" applyBorder="1" applyAlignment="1">
      <alignment horizontal="center"/>
    </xf>
    <xf numFmtId="170" fontId="26" fillId="41" borderId="14" xfId="0" applyNumberFormat="1" applyFont="1" applyFill="1" applyBorder="1" applyAlignment="1">
      <alignment horizontal="center"/>
    </xf>
    <xf numFmtId="0" fontId="27" fillId="41" borderId="0" xfId="0" applyFont="1" applyFill="1"/>
    <xf numFmtId="0" fontId="28" fillId="41" borderId="0" xfId="0" applyFont="1" applyFill="1"/>
    <xf numFmtId="0" fontId="25" fillId="42" borderId="0" xfId="0" applyFont="1" applyFill="1"/>
    <xf numFmtId="169" fontId="25" fillId="42" borderId="13" xfId="0" applyNumberFormat="1" applyFont="1" applyFill="1" applyBorder="1" applyAlignment="1">
      <alignment vertical="top"/>
    </xf>
    <xf numFmtId="170" fontId="26" fillId="42" borderId="12" xfId="0" applyNumberFormat="1" applyFont="1" applyFill="1" applyBorder="1" applyAlignment="1">
      <alignment horizontal="center"/>
    </xf>
    <xf numFmtId="170" fontId="26" fillId="42" borderId="14" xfId="0" applyNumberFormat="1" applyFont="1" applyFill="1" applyBorder="1" applyAlignment="1">
      <alignment horizontal="center"/>
    </xf>
    <xf numFmtId="168" fontId="26" fillId="42" borderId="0" xfId="0" applyNumberFormat="1" applyFont="1" applyFill="1"/>
    <xf numFmtId="0" fontId="27" fillId="42" borderId="0" xfId="0" applyFont="1" applyFill="1"/>
    <xf numFmtId="168" fontId="25" fillId="42" borderId="0" xfId="0" applyNumberFormat="1" applyFont="1" applyFill="1"/>
    <xf numFmtId="0" fontId="28" fillId="42" borderId="0" xfId="0" applyFont="1" applyFill="1"/>
    <xf numFmtId="1" fontId="25" fillId="42" borderId="0" xfId="0" applyNumberFormat="1" applyFont="1" applyFill="1"/>
    <xf numFmtId="0" fontId="20" fillId="0" borderId="0" xfId="0" applyFont="1" applyAlignment="1">
      <alignment horizontal="center"/>
    </xf>
    <xf numFmtId="0" fontId="29" fillId="0" borderId="0" xfId="0" applyFont="1"/>
    <xf numFmtId="0" fontId="20" fillId="0" borderId="0" xfId="0" applyFont="1" applyAlignment="1">
      <alignment horizontal="center" wrapText="1"/>
    </xf>
    <xf numFmtId="0" fontId="20" fillId="0" borderId="15" xfId="0" applyFont="1" applyBorder="1" applyAlignment="1">
      <alignment vertical="top" wrapText="1"/>
    </xf>
    <xf numFmtId="0" fontId="0" fillId="43" borderId="0" xfId="0" applyFill="1"/>
    <xf numFmtId="171" fontId="0" fillId="43" borderId="0" xfId="0" applyNumberFormat="1" applyFill="1"/>
    <xf numFmtId="2" fontId="0" fillId="43" borderId="0" xfId="0" applyNumberFormat="1" applyFill="1"/>
    <xf numFmtId="0" fontId="14" fillId="43" borderId="0" xfId="0" applyFont="1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1" fontId="0" fillId="46" borderId="0" xfId="0" applyNumberFormat="1" applyFill="1"/>
    <xf numFmtId="171" fontId="0" fillId="46" borderId="0" xfId="0" applyNumberFormat="1" applyFill="1"/>
    <xf numFmtId="2" fontId="0" fillId="46" borderId="0" xfId="0" applyNumberFormat="1" applyFill="1"/>
    <xf numFmtId="0" fontId="14" fillId="46" borderId="0" xfId="0" applyFont="1" applyFill="1"/>
    <xf numFmtId="0" fontId="0" fillId="47" borderId="0" xfId="0" applyFill="1"/>
    <xf numFmtId="171" fontId="0" fillId="33" borderId="0" xfId="0" applyNumberFormat="1" applyFill="1"/>
    <xf numFmtId="2" fontId="0" fillId="33" borderId="0" xfId="0" applyNumberFormat="1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14" fillId="33" borderId="0" xfId="0" applyFont="1" applyFill="1"/>
    <xf numFmtId="0" fontId="0" fillId="51" borderId="0" xfId="0" applyFill="1"/>
    <xf numFmtId="171" fontId="0" fillId="49" borderId="0" xfId="0" applyNumberFormat="1" applyFill="1"/>
    <xf numFmtId="2" fontId="0" fillId="49" borderId="0" xfId="0" applyNumberFormat="1" applyFill="1"/>
    <xf numFmtId="171" fontId="0" fillId="48" borderId="0" xfId="0" applyNumberFormat="1" applyFill="1"/>
    <xf numFmtId="2" fontId="0" fillId="48" borderId="0" xfId="0" applyNumberFormat="1" applyFill="1"/>
    <xf numFmtId="171" fontId="0" fillId="50" borderId="0" xfId="0" applyNumberFormat="1" applyFill="1"/>
    <xf numFmtId="2" fontId="0" fillId="50" borderId="0" xfId="0" applyNumberFormat="1" applyFill="1"/>
    <xf numFmtId="171" fontId="0" fillId="51" borderId="0" xfId="0" applyNumberFormat="1" applyFill="1"/>
    <xf numFmtId="2" fontId="0" fillId="51" borderId="0" xfId="0" applyNumberFormat="1" applyFill="1"/>
    <xf numFmtId="171" fontId="0" fillId="44" borderId="0" xfId="0" applyNumberFormat="1" applyFill="1"/>
    <xf numFmtId="2" fontId="0" fillId="44" borderId="0" xfId="0" applyNumberFormat="1" applyFill="1"/>
    <xf numFmtId="171" fontId="0" fillId="45" borderId="0" xfId="0" applyNumberFormat="1" applyFill="1"/>
    <xf numFmtId="2" fontId="0" fillId="45" borderId="0" xfId="0" applyNumberFormat="1" applyFill="1"/>
    <xf numFmtId="0" fontId="0" fillId="52" borderId="0" xfId="0" applyFill="1"/>
    <xf numFmtId="0" fontId="30" fillId="52" borderId="0" xfId="0" applyFont="1" applyFill="1"/>
    <xf numFmtId="170" fontId="31" fillId="52" borderId="15" xfId="0" applyNumberFormat="1" applyFont="1" applyFill="1" applyBorder="1" applyAlignment="1">
      <alignment horizontal="center"/>
    </xf>
    <xf numFmtId="1" fontId="0" fillId="52" borderId="0" xfId="0" applyNumberFormat="1" applyFill="1"/>
    <xf numFmtId="2" fontId="0" fillId="52" borderId="0" xfId="0" applyNumberFormat="1" applyFill="1"/>
    <xf numFmtId="168" fontId="0" fillId="52" borderId="0" xfId="0" applyNumberFormat="1" applyFill="1"/>
    <xf numFmtId="0" fontId="21" fillId="52" borderId="0" xfId="0" applyFont="1" applyFill="1"/>
    <xf numFmtId="0" fontId="32" fillId="0" borderId="0" xfId="0" applyFont="1"/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33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right" vertical="center"/>
    </xf>
    <xf numFmtId="0" fontId="33" fillId="0" borderId="0" xfId="0" applyFont="1" applyAlignment="1">
      <alignment horizontal="center" vertical="center"/>
    </xf>
    <xf numFmtId="0" fontId="22" fillId="0" borderId="0" xfId="0" applyFont="1" applyFill="1"/>
    <xf numFmtId="0" fontId="0" fillId="0" borderId="0" xfId="0" applyFill="1"/>
    <xf numFmtId="0" fontId="20" fillId="0" borderId="0" xfId="0" applyFont="1" applyFill="1"/>
    <xf numFmtId="0" fontId="24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B0C9D-0CA6-0A4B-8C5B-D7FB31E615CE}">
  <dimension ref="A1:F11"/>
  <sheetViews>
    <sheetView tabSelected="1" workbookViewId="0">
      <selection activeCell="D11" sqref="D11"/>
    </sheetView>
  </sheetViews>
  <sheetFormatPr baseColWidth="10" defaultRowHeight="16" x14ac:dyDescent="0.2"/>
  <cols>
    <col min="4" max="4" width="32" customWidth="1"/>
    <col min="5" max="5" width="13.6640625" customWidth="1"/>
    <col min="6" max="6" width="14.6640625" customWidth="1"/>
  </cols>
  <sheetData>
    <row r="1" spans="1:6" ht="17" x14ac:dyDescent="0.2">
      <c r="A1" s="11" t="s">
        <v>29</v>
      </c>
      <c r="B1" s="11" t="s">
        <v>30</v>
      </c>
      <c r="C1" s="11" t="s">
        <v>31</v>
      </c>
      <c r="D1" s="6" t="s">
        <v>51</v>
      </c>
      <c r="E1" s="7" t="s">
        <v>52</v>
      </c>
      <c r="F1" s="7" t="s">
        <v>53</v>
      </c>
    </row>
    <row r="2" spans="1:6" x14ac:dyDescent="0.2">
      <c r="A2">
        <v>1</v>
      </c>
      <c r="B2">
        <v>41.807400000000001</v>
      </c>
      <c r="C2">
        <v>-71.395150000000001</v>
      </c>
      <c r="D2" s="8" t="s">
        <v>54</v>
      </c>
      <c r="E2" t="s">
        <v>54</v>
      </c>
      <c r="F2" s="9" t="s">
        <v>54</v>
      </c>
    </row>
    <row r="3" spans="1:6" x14ac:dyDescent="0.2">
      <c r="A3">
        <v>2</v>
      </c>
      <c r="B3">
        <v>41.729100000000003</v>
      </c>
      <c r="C3">
        <v>-71.355249999999998</v>
      </c>
      <c r="D3" s="8">
        <v>0.99399999999999999</v>
      </c>
      <c r="E3">
        <v>0.13</v>
      </c>
      <c r="F3" s="9">
        <f t="shared" ref="F3:F11" si="0">(E3/D3)*100</f>
        <v>13.078470824949697</v>
      </c>
    </row>
    <row r="4" spans="1:6" x14ac:dyDescent="0.2">
      <c r="A4">
        <v>3</v>
      </c>
      <c r="B4">
        <v>41.69091667</v>
      </c>
      <c r="C4">
        <v>-71.351766670000004</v>
      </c>
      <c r="D4" s="8">
        <v>0.64900000000000002</v>
      </c>
      <c r="E4">
        <v>0.28999999999999998</v>
      </c>
      <c r="F4" s="9">
        <f t="shared" si="0"/>
        <v>44.684129429892138</v>
      </c>
    </row>
    <row r="5" spans="1:6" x14ac:dyDescent="0.2">
      <c r="A5">
        <v>5</v>
      </c>
      <c r="B5">
        <v>41.56913333</v>
      </c>
      <c r="C5">
        <v>-71.393050000000002</v>
      </c>
      <c r="D5" s="8">
        <v>0.28199999999999997</v>
      </c>
      <c r="E5">
        <v>0.04</v>
      </c>
      <c r="F5" s="9">
        <f t="shared" si="0"/>
        <v>14.184397163120568</v>
      </c>
    </row>
    <row r="6" spans="1:6" x14ac:dyDescent="0.2">
      <c r="A6">
        <v>4</v>
      </c>
      <c r="B6">
        <v>41.609250000000003</v>
      </c>
      <c r="C6">
        <v>-71.33966667</v>
      </c>
      <c r="D6" s="8">
        <v>0.33600000000000002</v>
      </c>
      <c r="E6">
        <v>0.05</v>
      </c>
      <c r="F6" s="9">
        <f t="shared" si="0"/>
        <v>14.880952380952381</v>
      </c>
    </row>
    <row r="7" spans="1:6" x14ac:dyDescent="0.2">
      <c r="A7">
        <v>6</v>
      </c>
      <c r="B7">
        <v>41.498100000000001</v>
      </c>
      <c r="C7">
        <v>-71.413383330000002</v>
      </c>
      <c r="D7" s="8">
        <v>0.221</v>
      </c>
      <c r="E7">
        <v>0.05</v>
      </c>
      <c r="F7" s="9">
        <f t="shared" si="0"/>
        <v>22.624434389140273</v>
      </c>
    </row>
    <row r="8" spans="1:6" x14ac:dyDescent="0.2">
      <c r="A8">
        <v>7</v>
      </c>
      <c r="B8">
        <v>41.149444440000003</v>
      </c>
      <c r="C8">
        <v>-71.281111109999998</v>
      </c>
      <c r="D8" s="10">
        <v>0.42599999999999999</v>
      </c>
      <c r="E8">
        <v>0.06</v>
      </c>
      <c r="F8" s="9">
        <f t="shared" si="0"/>
        <v>14.084507042253522</v>
      </c>
    </row>
    <row r="9" spans="1:6" x14ac:dyDescent="0.2">
      <c r="A9" t="s">
        <v>6</v>
      </c>
      <c r="B9">
        <v>41.802253999999998</v>
      </c>
      <c r="C9">
        <v>-71.382454999999993</v>
      </c>
      <c r="D9" s="8">
        <v>0.3</v>
      </c>
      <c r="E9">
        <v>0.08</v>
      </c>
      <c r="F9" s="9">
        <f t="shared" si="0"/>
        <v>26.666666666666668</v>
      </c>
    </row>
    <row r="10" spans="1:6" x14ac:dyDescent="0.2">
      <c r="A10" t="s">
        <v>7</v>
      </c>
      <c r="B10">
        <v>41.490960000000001</v>
      </c>
      <c r="C10">
        <v>-71.396376000000004</v>
      </c>
      <c r="D10" s="8">
        <v>0.5</v>
      </c>
      <c r="E10">
        <v>0.04</v>
      </c>
      <c r="F10" s="9">
        <f t="shared" si="0"/>
        <v>8</v>
      </c>
    </row>
    <row r="11" spans="1:6" x14ac:dyDescent="0.2">
      <c r="A11" t="s">
        <v>8</v>
      </c>
      <c r="B11">
        <v>41.488166</v>
      </c>
      <c r="C11">
        <v>-71.397487999999996</v>
      </c>
      <c r="D11" s="8">
        <v>0.3</v>
      </c>
      <c r="E11">
        <v>0.01</v>
      </c>
      <c r="F11" s="9">
        <f t="shared" si="0"/>
        <v>3.3333333333333335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4407D-75A5-EC49-A165-C2E1EEA38646}">
  <dimension ref="A1:L71"/>
  <sheetViews>
    <sheetView workbookViewId="0">
      <selection sqref="A1:XFD1048576"/>
    </sheetView>
  </sheetViews>
  <sheetFormatPr baseColWidth="10" defaultRowHeight="16" x14ac:dyDescent="0.2"/>
  <cols>
    <col min="4" max="4" width="14.6640625" customWidth="1"/>
  </cols>
  <sheetData>
    <row r="1" spans="1:12" ht="29" x14ac:dyDescent="0.35">
      <c r="A1" s="1" t="s">
        <v>32</v>
      </c>
    </row>
    <row r="2" spans="1:12" ht="19" x14ac:dyDescent="0.25">
      <c r="A2" s="2" t="s">
        <v>33</v>
      </c>
    </row>
    <row r="3" spans="1:12" x14ac:dyDescent="0.2">
      <c r="G3" t="s">
        <v>34</v>
      </c>
      <c r="H3" t="s">
        <v>35</v>
      </c>
      <c r="J3" s="3"/>
      <c r="K3" s="4" t="s">
        <v>36</v>
      </c>
      <c r="L3" s="4" t="s">
        <v>37</v>
      </c>
    </row>
    <row r="4" spans="1:12" x14ac:dyDescent="0.2"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36</v>
      </c>
      <c r="H4" t="s">
        <v>37</v>
      </c>
      <c r="J4" s="4" t="s">
        <v>17</v>
      </c>
      <c r="K4" s="5">
        <f>AVERAGE(G5,G15,G25,G35,G45,G55,G65)</f>
        <v>0</v>
      </c>
      <c r="L4" s="5">
        <f t="shared" ref="K4:L9" si="0">AVERAGE(H5,H15,H25,H35,H45,H55,H65)</f>
        <v>0</v>
      </c>
    </row>
    <row r="5" spans="1:12" x14ac:dyDescent="0.2">
      <c r="A5" t="s">
        <v>17</v>
      </c>
      <c r="B5">
        <v>0</v>
      </c>
      <c r="C5">
        <v>0</v>
      </c>
      <c r="D5">
        <v>0</v>
      </c>
      <c r="E5">
        <f>AVERAGE(B5:D5)</f>
        <v>0</v>
      </c>
      <c r="F5">
        <f>STDEV(B5:D5)</f>
        <v>0</v>
      </c>
      <c r="G5">
        <f>3.3*F5</f>
        <v>0</v>
      </c>
      <c r="H5">
        <f>10*F5</f>
        <v>0</v>
      </c>
      <c r="J5" s="4" t="s">
        <v>11</v>
      </c>
      <c r="K5" s="5">
        <f t="shared" si="0"/>
        <v>1.8323256345184036</v>
      </c>
      <c r="L5" s="5">
        <f t="shared" si="0"/>
        <v>5.5525019227830414</v>
      </c>
    </row>
    <row r="6" spans="1:12" x14ac:dyDescent="0.2">
      <c r="A6" t="s">
        <v>11</v>
      </c>
      <c r="B6">
        <v>2</v>
      </c>
      <c r="C6">
        <v>1</v>
      </c>
      <c r="D6">
        <v>1</v>
      </c>
      <c r="E6">
        <f t="shared" ref="E6:E10" si="1">AVERAGE(B6:D6)</f>
        <v>1.3333333333333333</v>
      </c>
      <c r="F6">
        <f t="shared" ref="F6:F9" si="2">STDEV(B6:D6)</f>
        <v>0.57735026918962584</v>
      </c>
      <c r="G6">
        <f t="shared" ref="G6:G10" si="3">3.3*F6</f>
        <v>1.9052558883257651</v>
      </c>
      <c r="H6">
        <f t="shared" ref="H6:H10" si="4">10*F6</f>
        <v>5.7735026918962582</v>
      </c>
      <c r="J6" s="4" t="s">
        <v>21</v>
      </c>
      <c r="K6" s="5">
        <f t="shared" si="0"/>
        <v>0</v>
      </c>
      <c r="L6" s="5">
        <f t="shared" si="0"/>
        <v>0</v>
      </c>
    </row>
    <row r="7" spans="1:12" x14ac:dyDescent="0.2">
      <c r="A7" t="s">
        <v>21</v>
      </c>
      <c r="B7">
        <v>0</v>
      </c>
      <c r="C7">
        <v>0</v>
      </c>
      <c r="D7">
        <v>0</v>
      </c>
      <c r="E7">
        <f t="shared" si="1"/>
        <v>0</v>
      </c>
      <c r="F7">
        <f t="shared" si="2"/>
        <v>0</v>
      </c>
      <c r="G7">
        <f t="shared" si="3"/>
        <v>0</v>
      </c>
      <c r="H7">
        <f t="shared" si="4"/>
        <v>0</v>
      </c>
      <c r="J7" s="4" t="s">
        <v>22</v>
      </c>
      <c r="K7" s="5">
        <f t="shared" si="0"/>
        <v>0</v>
      </c>
      <c r="L7" s="5">
        <f t="shared" si="0"/>
        <v>0</v>
      </c>
    </row>
    <row r="8" spans="1:12" x14ac:dyDescent="0.2">
      <c r="A8" t="s">
        <v>22</v>
      </c>
      <c r="B8">
        <v>0</v>
      </c>
      <c r="C8">
        <v>0</v>
      </c>
      <c r="D8">
        <v>0</v>
      </c>
      <c r="E8">
        <f t="shared" si="1"/>
        <v>0</v>
      </c>
      <c r="F8">
        <f t="shared" si="2"/>
        <v>0</v>
      </c>
      <c r="G8">
        <f t="shared" si="3"/>
        <v>0</v>
      </c>
      <c r="H8">
        <f t="shared" si="4"/>
        <v>0</v>
      </c>
      <c r="J8" s="4" t="s">
        <v>14</v>
      </c>
      <c r="K8" s="5">
        <f t="shared" si="0"/>
        <v>1.9052558883257651</v>
      </c>
      <c r="L8" s="5">
        <f t="shared" si="0"/>
        <v>5.7735026918962591</v>
      </c>
    </row>
    <row r="9" spans="1:12" x14ac:dyDescent="0.2">
      <c r="A9" t="s">
        <v>14</v>
      </c>
      <c r="B9">
        <v>1</v>
      </c>
      <c r="C9">
        <v>0</v>
      </c>
      <c r="D9">
        <v>1</v>
      </c>
      <c r="E9">
        <f t="shared" si="1"/>
        <v>0.66666666666666663</v>
      </c>
      <c r="F9">
        <f t="shared" si="2"/>
        <v>0.57735026918962584</v>
      </c>
      <c r="G9">
        <f t="shared" si="3"/>
        <v>1.9052558883257651</v>
      </c>
      <c r="H9">
        <f t="shared" si="4"/>
        <v>5.7735026918962582</v>
      </c>
      <c r="J9" s="4" t="s">
        <v>43</v>
      </c>
      <c r="K9" s="5">
        <f t="shared" si="0"/>
        <v>3.1202924438008743</v>
      </c>
      <c r="L9" s="5">
        <f t="shared" si="0"/>
        <v>9.4554316478814382</v>
      </c>
    </row>
    <row r="10" spans="1:12" x14ac:dyDescent="0.2">
      <c r="A10" t="s">
        <v>43</v>
      </c>
      <c r="B10">
        <f>SUM(B5:B9)</f>
        <v>3</v>
      </c>
      <c r="C10">
        <f t="shared" ref="C10:D10" si="5">SUM(C5:C9)</f>
        <v>1</v>
      </c>
      <c r="D10">
        <f t="shared" si="5"/>
        <v>2</v>
      </c>
      <c r="E10">
        <f t="shared" si="1"/>
        <v>2</v>
      </c>
      <c r="F10">
        <f>STDEV(B10:D10)</f>
        <v>1</v>
      </c>
      <c r="G10">
        <f t="shared" si="3"/>
        <v>3.3</v>
      </c>
      <c r="H10">
        <f t="shared" si="4"/>
        <v>10</v>
      </c>
      <c r="J10" s="4" t="s">
        <v>44</v>
      </c>
      <c r="K10" s="5">
        <f>STDEV(G10,G20,G30,G40,G50,G60,G70)</f>
        <v>0.86085475508494702</v>
      </c>
      <c r="L10" s="5">
        <f>STDEV(H10,H20,H30,H40,H50,H60,H70)</f>
        <v>2.6086507729846882</v>
      </c>
    </row>
    <row r="11" spans="1:12" x14ac:dyDescent="0.2">
      <c r="B11">
        <f>SUM(B10:D10)</f>
        <v>6</v>
      </c>
    </row>
    <row r="13" spans="1:12" ht="19" x14ac:dyDescent="0.25">
      <c r="A13" s="2" t="s">
        <v>45</v>
      </c>
    </row>
    <row r="14" spans="1:12" x14ac:dyDescent="0.2"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36</v>
      </c>
      <c r="H14" t="s">
        <v>37</v>
      </c>
    </row>
    <row r="15" spans="1:12" x14ac:dyDescent="0.2">
      <c r="A15" t="s">
        <v>17</v>
      </c>
      <c r="B15">
        <v>0</v>
      </c>
      <c r="C15">
        <v>0</v>
      </c>
      <c r="D15">
        <v>0</v>
      </c>
      <c r="E15">
        <f>AVERAGE(B15:D15)</f>
        <v>0</v>
      </c>
      <c r="F15">
        <f>STDEV(B15:D15)</f>
        <v>0</v>
      </c>
      <c r="G15">
        <f>3.3*F15</f>
        <v>0</v>
      </c>
      <c r="H15">
        <f>10*F15</f>
        <v>0</v>
      </c>
    </row>
    <row r="16" spans="1:12" x14ac:dyDescent="0.2">
      <c r="A16" t="s">
        <v>11</v>
      </c>
      <c r="B16">
        <v>0</v>
      </c>
      <c r="C16">
        <v>0</v>
      </c>
      <c r="D16">
        <v>1</v>
      </c>
      <c r="E16">
        <f t="shared" ref="E16:E20" si="6">AVERAGE(B16:D16)</f>
        <v>0.33333333333333331</v>
      </c>
      <c r="F16">
        <f t="shared" ref="F16:F20" si="7">STDEV(B16:D16)</f>
        <v>0.57735026918962584</v>
      </c>
      <c r="G16">
        <f t="shared" ref="G16:G20" si="8">3.3*F16</f>
        <v>1.9052558883257651</v>
      </c>
      <c r="H16">
        <f t="shared" ref="H16:H20" si="9">10*F16</f>
        <v>5.7735026918962582</v>
      </c>
    </row>
    <row r="17" spans="1:8" x14ac:dyDescent="0.2">
      <c r="A17" t="s">
        <v>21</v>
      </c>
      <c r="B17">
        <v>0</v>
      </c>
      <c r="C17">
        <v>0</v>
      </c>
      <c r="D17">
        <v>0</v>
      </c>
      <c r="E17">
        <f t="shared" si="6"/>
        <v>0</v>
      </c>
      <c r="F17">
        <f t="shared" si="7"/>
        <v>0</v>
      </c>
      <c r="G17">
        <f t="shared" si="8"/>
        <v>0</v>
      </c>
      <c r="H17">
        <f t="shared" si="9"/>
        <v>0</v>
      </c>
    </row>
    <row r="18" spans="1:8" x14ac:dyDescent="0.2">
      <c r="A18" t="s">
        <v>22</v>
      </c>
      <c r="B18">
        <v>0</v>
      </c>
      <c r="C18">
        <v>0</v>
      </c>
      <c r="D18">
        <v>0</v>
      </c>
      <c r="E18">
        <f t="shared" si="6"/>
        <v>0</v>
      </c>
      <c r="F18">
        <f t="shared" si="7"/>
        <v>0</v>
      </c>
      <c r="G18">
        <f t="shared" si="8"/>
        <v>0</v>
      </c>
      <c r="H18">
        <f t="shared" si="9"/>
        <v>0</v>
      </c>
    </row>
    <row r="19" spans="1:8" x14ac:dyDescent="0.2">
      <c r="A19" t="s">
        <v>14</v>
      </c>
      <c r="B19">
        <v>0</v>
      </c>
      <c r="C19">
        <v>0</v>
      </c>
      <c r="D19">
        <v>1</v>
      </c>
      <c r="E19">
        <f t="shared" si="6"/>
        <v>0.33333333333333331</v>
      </c>
      <c r="F19">
        <f t="shared" si="7"/>
        <v>0.57735026918962584</v>
      </c>
      <c r="G19">
        <f t="shared" si="8"/>
        <v>1.9052558883257651</v>
      </c>
      <c r="H19">
        <f t="shared" si="9"/>
        <v>5.7735026918962582</v>
      </c>
    </row>
    <row r="20" spans="1:8" x14ac:dyDescent="0.2">
      <c r="A20" t="s">
        <v>43</v>
      </c>
      <c r="B20">
        <f>SUM(B15:B19)</f>
        <v>0</v>
      </c>
      <c r="C20">
        <f t="shared" ref="C20:D20" si="10">SUM(C15:C19)</f>
        <v>0</v>
      </c>
      <c r="D20">
        <f t="shared" si="10"/>
        <v>2</v>
      </c>
      <c r="E20">
        <f t="shared" si="6"/>
        <v>0.66666666666666663</v>
      </c>
      <c r="F20">
        <f t="shared" si="7"/>
        <v>1.1547005383792517</v>
      </c>
      <c r="G20">
        <f t="shared" si="8"/>
        <v>3.8105117766515302</v>
      </c>
      <c r="H20">
        <f t="shared" si="9"/>
        <v>11.547005383792516</v>
      </c>
    </row>
    <row r="21" spans="1:8" x14ac:dyDescent="0.2">
      <c r="B21">
        <f>SUM(B20:D20)</f>
        <v>2</v>
      </c>
    </row>
    <row r="23" spans="1:8" ht="19" x14ac:dyDescent="0.25">
      <c r="A23" s="2" t="s">
        <v>46</v>
      </c>
    </row>
    <row r="24" spans="1:8" x14ac:dyDescent="0.2"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36</v>
      </c>
      <c r="H24" t="s">
        <v>37</v>
      </c>
    </row>
    <row r="25" spans="1:8" x14ac:dyDescent="0.2">
      <c r="A25" t="s">
        <v>17</v>
      </c>
      <c r="B25">
        <v>0</v>
      </c>
      <c r="C25">
        <v>0</v>
      </c>
      <c r="D25">
        <v>0</v>
      </c>
      <c r="E25">
        <f>AVERAGE(B25:D25)</f>
        <v>0</v>
      </c>
      <c r="F25">
        <f>STDEV(B25:D25)</f>
        <v>0</v>
      </c>
      <c r="G25">
        <f>3.3*F25</f>
        <v>0</v>
      </c>
      <c r="H25">
        <f>10*F25</f>
        <v>0</v>
      </c>
    </row>
    <row r="26" spans="1:8" x14ac:dyDescent="0.2">
      <c r="A26" t="s">
        <v>11</v>
      </c>
      <c r="B26">
        <v>1</v>
      </c>
      <c r="C26">
        <v>0</v>
      </c>
      <c r="D26">
        <v>0</v>
      </c>
      <c r="E26">
        <f t="shared" ref="E26:E30" si="11">AVERAGE(B26:D26)</f>
        <v>0.33333333333333331</v>
      </c>
      <c r="F26">
        <f t="shared" ref="F26:F30" si="12">STDEV(B26:D26)</f>
        <v>0.57735026918962584</v>
      </c>
      <c r="G26">
        <f t="shared" ref="G26:G30" si="13">3.3*F26</f>
        <v>1.9052558883257651</v>
      </c>
      <c r="H26">
        <f t="shared" ref="H26:H30" si="14">10*F26</f>
        <v>5.7735026918962582</v>
      </c>
    </row>
    <row r="27" spans="1:8" x14ac:dyDescent="0.2">
      <c r="A27" t="s">
        <v>21</v>
      </c>
      <c r="B27">
        <v>0</v>
      </c>
      <c r="C27">
        <v>0</v>
      </c>
      <c r="D27">
        <v>0</v>
      </c>
      <c r="E27">
        <f t="shared" si="11"/>
        <v>0</v>
      </c>
      <c r="F27">
        <f t="shared" si="12"/>
        <v>0</v>
      </c>
      <c r="G27">
        <f t="shared" si="13"/>
        <v>0</v>
      </c>
      <c r="H27">
        <f t="shared" si="14"/>
        <v>0</v>
      </c>
    </row>
    <row r="28" spans="1:8" x14ac:dyDescent="0.2">
      <c r="A28" t="s">
        <v>22</v>
      </c>
      <c r="B28">
        <v>0</v>
      </c>
      <c r="C28">
        <v>0</v>
      </c>
      <c r="D28">
        <v>0</v>
      </c>
      <c r="E28">
        <f t="shared" si="11"/>
        <v>0</v>
      </c>
      <c r="F28">
        <f t="shared" si="12"/>
        <v>0</v>
      </c>
      <c r="G28">
        <f t="shared" si="13"/>
        <v>0</v>
      </c>
      <c r="H28">
        <f t="shared" si="14"/>
        <v>0</v>
      </c>
    </row>
    <row r="29" spans="1:8" x14ac:dyDescent="0.2">
      <c r="A29" t="s">
        <v>14</v>
      </c>
      <c r="B29">
        <v>0</v>
      </c>
      <c r="C29">
        <v>0</v>
      </c>
      <c r="D29">
        <v>2</v>
      </c>
      <c r="E29">
        <f t="shared" si="11"/>
        <v>0.66666666666666663</v>
      </c>
      <c r="F29">
        <f t="shared" si="12"/>
        <v>1.1547005383792517</v>
      </c>
      <c r="G29">
        <f t="shared" si="13"/>
        <v>3.8105117766515302</v>
      </c>
      <c r="H29">
        <f t="shared" si="14"/>
        <v>11.547005383792516</v>
      </c>
    </row>
    <row r="30" spans="1:8" x14ac:dyDescent="0.2">
      <c r="A30" t="s">
        <v>43</v>
      </c>
      <c r="B30">
        <f>SUM(B25:B29)</f>
        <v>1</v>
      </c>
      <c r="C30">
        <f t="shared" ref="C30:D30" si="15">SUM(C25:C29)</f>
        <v>0</v>
      </c>
      <c r="D30">
        <f t="shared" si="15"/>
        <v>2</v>
      </c>
      <c r="E30">
        <f t="shared" si="11"/>
        <v>1</v>
      </c>
      <c r="F30">
        <f t="shared" si="12"/>
        <v>1</v>
      </c>
      <c r="G30">
        <f t="shared" si="13"/>
        <v>3.3</v>
      </c>
      <c r="H30">
        <f t="shared" si="14"/>
        <v>10</v>
      </c>
    </row>
    <row r="31" spans="1:8" x14ac:dyDescent="0.2">
      <c r="B31">
        <f>SUM(B30:D30)</f>
        <v>3</v>
      </c>
    </row>
    <row r="33" spans="1:8" ht="19" x14ac:dyDescent="0.25">
      <c r="A33" s="2" t="s">
        <v>47</v>
      </c>
    </row>
    <row r="34" spans="1:8" x14ac:dyDescent="0.2"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36</v>
      </c>
      <c r="H34" t="s">
        <v>37</v>
      </c>
    </row>
    <row r="35" spans="1:8" x14ac:dyDescent="0.2">
      <c r="A35" t="s">
        <v>17</v>
      </c>
      <c r="B35">
        <v>0</v>
      </c>
      <c r="C35">
        <v>0</v>
      </c>
      <c r="D35">
        <v>0</v>
      </c>
      <c r="E35">
        <f>AVERAGE(B35:D35)</f>
        <v>0</v>
      </c>
      <c r="F35">
        <f>STDEV(B35:D35)</f>
        <v>0</v>
      </c>
      <c r="G35">
        <f>3.3*F35</f>
        <v>0</v>
      </c>
      <c r="H35">
        <f>10*F35</f>
        <v>0</v>
      </c>
    </row>
    <row r="36" spans="1:8" x14ac:dyDescent="0.2">
      <c r="A36" t="s">
        <v>11</v>
      </c>
      <c r="B36">
        <v>2</v>
      </c>
      <c r="C36">
        <v>0</v>
      </c>
      <c r="D36">
        <v>1</v>
      </c>
      <c r="E36">
        <f t="shared" ref="E36:E40" si="16">AVERAGE(B36:D36)</f>
        <v>1</v>
      </c>
      <c r="F36">
        <f t="shared" ref="F36:F40" si="17">STDEV(B36:D36)</f>
        <v>1</v>
      </c>
      <c r="G36">
        <f t="shared" ref="G36:G40" si="18">3.3*F36</f>
        <v>3.3</v>
      </c>
      <c r="H36">
        <f t="shared" ref="H36:H40" si="19">10*F36</f>
        <v>10</v>
      </c>
    </row>
    <row r="37" spans="1:8" x14ac:dyDescent="0.2">
      <c r="A37" t="s">
        <v>21</v>
      </c>
      <c r="B37">
        <v>0</v>
      </c>
      <c r="C37">
        <v>0</v>
      </c>
      <c r="D37">
        <v>0</v>
      </c>
      <c r="E37">
        <f t="shared" si="16"/>
        <v>0</v>
      </c>
      <c r="F37">
        <f t="shared" si="17"/>
        <v>0</v>
      </c>
      <c r="G37">
        <f t="shared" si="18"/>
        <v>0</v>
      </c>
      <c r="H37">
        <f t="shared" si="19"/>
        <v>0</v>
      </c>
    </row>
    <row r="38" spans="1:8" x14ac:dyDescent="0.2">
      <c r="A38" t="s">
        <v>22</v>
      </c>
      <c r="B38">
        <v>0</v>
      </c>
      <c r="C38">
        <v>0</v>
      </c>
      <c r="D38">
        <v>0</v>
      </c>
      <c r="E38">
        <f t="shared" si="16"/>
        <v>0</v>
      </c>
      <c r="F38">
        <f t="shared" si="17"/>
        <v>0</v>
      </c>
      <c r="G38">
        <f t="shared" si="18"/>
        <v>0</v>
      </c>
      <c r="H38">
        <f t="shared" si="19"/>
        <v>0</v>
      </c>
    </row>
    <row r="39" spans="1:8" x14ac:dyDescent="0.2">
      <c r="A39" t="s">
        <v>14</v>
      </c>
      <c r="B39">
        <v>0</v>
      </c>
      <c r="C39">
        <v>0</v>
      </c>
      <c r="D39">
        <v>1</v>
      </c>
      <c r="E39">
        <f t="shared" si="16"/>
        <v>0.33333333333333331</v>
      </c>
      <c r="F39">
        <f t="shared" si="17"/>
        <v>0.57735026918962584</v>
      </c>
      <c r="G39">
        <f t="shared" si="18"/>
        <v>1.9052558883257651</v>
      </c>
      <c r="H39">
        <f t="shared" si="19"/>
        <v>5.7735026918962582</v>
      </c>
    </row>
    <row r="40" spans="1:8" x14ac:dyDescent="0.2">
      <c r="A40" t="s">
        <v>43</v>
      </c>
      <c r="B40">
        <f>SUM(B35:B39)</f>
        <v>2</v>
      </c>
      <c r="C40">
        <f t="shared" ref="C40:D40" si="20">SUM(C35:C39)</f>
        <v>0</v>
      </c>
      <c r="D40">
        <f t="shared" si="20"/>
        <v>2</v>
      </c>
      <c r="E40">
        <f t="shared" si="16"/>
        <v>1.3333333333333333</v>
      </c>
      <c r="F40">
        <f t="shared" si="17"/>
        <v>1.1547005383792517</v>
      </c>
      <c r="G40">
        <f t="shared" si="18"/>
        <v>3.8105117766515302</v>
      </c>
      <c r="H40">
        <f t="shared" si="19"/>
        <v>11.547005383792516</v>
      </c>
    </row>
    <row r="41" spans="1:8" x14ac:dyDescent="0.2">
      <c r="B41">
        <f>SUM(B40:D40)</f>
        <v>4</v>
      </c>
    </row>
    <row r="43" spans="1:8" ht="19" x14ac:dyDescent="0.25">
      <c r="A43" s="2" t="s">
        <v>48</v>
      </c>
    </row>
    <row r="44" spans="1:8" x14ac:dyDescent="0.2"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36</v>
      </c>
      <c r="H44" t="s">
        <v>37</v>
      </c>
    </row>
    <row r="45" spans="1:8" x14ac:dyDescent="0.2">
      <c r="A45" t="s">
        <v>17</v>
      </c>
      <c r="B45">
        <v>0</v>
      </c>
      <c r="C45">
        <v>0</v>
      </c>
      <c r="D45">
        <v>0</v>
      </c>
      <c r="E45">
        <f>AVERAGE(B45:D45)</f>
        <v>0</v>
      </c>
      <c r="F45">
        <f>STDEV(B45:D45)</f>
        <v>0</v>
      </c>
      <c r="G45">
        <f>3.3*F45</f>
        <v>0</v>
      </c>
      <c r="H45">
        <f>10*F45</f>
        <v>0</v>
      </c>
    </row>
    <row r="46" spans="1:8" x14ac:dyDescent="0.2">
      <c r="A46" t="s">
        <v>11</v>
      </c>
      <c r="B46">
        <v>1</v>
      </c>
      <c r="C46">
        <v>1</v>
      </c>
      <c r="D46">
        <v>1</v>
      </c>
      <c r="E46">
        <f t="shared" ref="E46:E50" si="21">AVERAGE(B46:D46)</f>
        <v>1</v>
      </c>
      <c r="F46">
        <f t="shared" ref="F46:F50" si="22">STDEV(B46:D46)</f>
        <v>0</v>
      </c>
      <c r="G46">
        <f t="shared" ref="G46:G50" si="23">3.3*F46</f>
        <v>0</v>
      </c>
      <c r="H46">
        <f t="shared" ref="H46:H50" si="24">10*F46</f>
        <v>0</v>
      </c>
    </row>
    <row r="47" spans="1:8" x14ac:dyDescent="0.2">
      <c r="A47" t="s">
        <v>21</v>
      </c>
      <c r="B47">
        <v>0</v>
      </c>
      <c r="C47">
        <v>0</v>
      </c>
      <c r="D47">
        <v>0</v>
      </c>
      <c r="E47">
        <f t="shared" si="21"/>
        <v>0</v>
      </c>
      <c r="F47">
        <f t="shared" si="22"/>
        <v>0</v>
      </c>
      <c r="G47">
        <f t="shared" si="23"/>
        <v>0</v>
      </c>
      <c r="H47">
        <f t="shared" si="24"/>
        <v>0</v>
      </c>
    </row>
    <row r="48" spans="1:8" x14ac:dyDescent="0.2">
      <c r="A48" t="s">
        <v>22</v>
      </c>
      <c r="B48">
        <v>0</v>
      </c>
      <c r="C48">
        <v>0</v>
      </c>
      <c r="D48">
        <v>0</v>
      </c>
      <c r="E48">
        <f t="shared" si="21"/>
        <v>0</v>
      </c>
      <c r="F48">
        <f t="shared" si="22"/>
        <v>0</v>
      </c>
      <c r="G48">
        <f t="shared" si="23"/>
        <v>0</v>
      </c>
      <c r="H48">
        <f t="shared" si="24"/>
        <v>0</v>
      </c>
    </row>
    <row r="49" spans="1:8" x14ac:dyDescent="0.2">
      <c r="A49" t="s">
        <v>14</v>
      </c>
      <c r="B49">
        <v>1</v>
      </c>
      <c r="C49">
        <v>0</v>
      </c>
      <c r="D49">
        <v>0</v>
      </c>
      <c r="E49">
        <f t="shared" si="21"/>
        <v>0.33333333333333331</v>
      </c>
      <c r="F49">
        <f t="shared" si="22"/>
        <v>0.57735026918962584</v>
      </c>
      <c r="G49">
        <f t="shared" si="23"/>
        <v>1.9052558883257651</v>
      </c>
      <c r="H49">
        <f t="shared" si="24"/>
        <v>5.7735026918962582</v>
      </c>
    </row>
    <row r="50" spans="1:8" x14ac:dyDescent="0.2">
      <c r="A50" t="s">
        <v>43</v>
      </c>
      <c r="B50">
        <f>SUM(B45:B49)</f>
        <v>2</v>
      </c>
      <c r="C50">
        <f t="shared" ref="C50:D50" si="25">SUM(C45:C49)</f>
        <v>1</v>
      </c>
      <c r="D50">
        <f t="shared" si="25"/>
        <v>1</v>
      </c>
      <c r="E50">
        <f t="shared" si="21"/>
        <v>1.3333333333333333</v>
      </c>
      <c r="F50">
        <f t="shared" si="22"/>
        <v>0.57735026918962584</v>
      </c>
      <c r="G50">
        <f t="shared" si="23"/>
        <v>1.9052558883257651</v>
      </c>
      <c r="H50">
        <f t="shared" si="24"/>
        <v>5.7735026918962582</v>
      </c>
    </row>
    <row r="51" spans="1:8" x14ac:dyDescent="0.2">
      <c r="B51">
        <f>SUM(B50:D50)</f>
        <v>4</v>
      </c>
    </row>
    <row r="53" spans="1:8" ht="19" x14ac:dyDescent="0.25">
      <c r="A53" s="2" t="s">
        <v>49</v>
      </c>
    </row>
    <row r="54" spans="1:8" x14ac:dyDescent="0.2"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36</v>
      </c>
      <c r="H54" t="s">
        <v>37</v>
      </c>
    </row>
    <row r="55" spans="1:8" x14ac:dyDescent="0.2">
      <c r="A55" t="s">
        <v>17</v>
      </c>
      <c r="B55">
        <v>0</v>
      </c>
      <c r="C55">
        <v>0</v>
      </c>
      <c r="D55">
        <v>0</v>
      </c>
      <c r="E55">
        <f>AVERAGE(B55:D55)</f>
        <v>0</v>
      </c>
      <c r="F55">
        <f>STDEV(B55:D55)</f>
        <v>0</v>
      </c>
      <c r="G55">
        <f>3.3*F55</f>
        <v>0</v>
      </c>
      <c r="H55">
        <f>10*F55</f>
        <v>0</v>
      </c>
    </row>
    <row r="56" spans="1:8" x14ac:dyDescent="0.2">
      <c r="A56" t="s">
        <v>11</v>
      </c>
      <c r="B56">
        <v>1</v>
      </c>
      <c r="C56">
        <v>0</v>
      </c>
      <c r="D56">
        <v>1</v>
      </c>
      <c r="E56">
        <f t="shared" ref="E56:E60" si="26">AVERAGE(B56:D56)</f>
        <v>0.66666666666666663</v>
      </c>
      <c r="F56">
        <f t="shared" ref="F56:F60" si="27">STDEV(B56:D56)</f>
        <v>0.57735026918962584</v>
      </c>
      <c r="G56">
        <f t="shared" ref="G56:G60" si="28">3.3*F56</f>
        <v>1.9052558883257651</v>
      </c>
      <c r="H56">
        <f t="shared" ref="H56:H60" si="29">10*F56</f>
        <v>5.7735026918962582</v>
      </c>
    </row>
    <row r="57" spans="1:8" x14ac:dyDescent="0.2">
      <c r="A57" t="s">
        <v>21</v>
      </c>
      <c r="B57">
        <v>0</v>
      </c>
      <c r="C57">
        <v>0</v>
      </c>
      <c r="D57">
        <v>0</v>
      </c>
      <c r="E57">
        <f t="shared" si="26"/>
        <v>0</v>
      </c>
      <c r="F57">
        <f t="shared" si="27"/>
        <v>0</v>
      </c>
      <c r="G57">
        <f t="shared" si="28"/>
        <v>0</v>
      </c>
      <c r="H57">
        <f t="shared" si="29"/>
        <v>0</v>
      </c>
    </row>
    <row r="58" spans="1:8" x14ac:dyDescent="0.2">
      <c r="A58" t="s">
        <v>22</v>
      </c>
      <c r="B58">
        <v>0</v>
      </c>
      <c r="C58">
        <v>0</v>
      </c>
      <c r="D58">
        <v>0</v>
      </c>
      <c r="E58">
        <f t="shared" si="26"/>
        <v>0</v>
      </c>
      <c r="F58">
        <f t="shared" si="27"/>
        <v>0</v>
      </c>
      <c r="G58">
        <f t="shared" si="28"/>
        <v>0</v>
      </c>
      <c r="H58">
        <f t="shared" si="29"/>
        <v>0</v>
      </c>
    </row>
    <row r="59" spans="1:8" x14ac:dyDescent="0.2">
      <c r="A59" t="s">
        <v>14</v>
      </c>
      <c r="B59">
        <v>0</v>
      </c>
      <c r="C59">
        <v>0</v>
      </c>
      <c r="D59">
        <v>0</v>
      </c>
      <c r="E59">
        <f t="shared" si="26"/>
        <v>0</v>
      </c>
      <c r="F59">
        <f t="shared" si="27"/>
        <v>0</v>
      </c>
      <c r="G59">
        <f t="shared" si="28"/>
        <v>0</v>
      </c>
      <c r="H59">
        <f t="shared" si="29"/>
        <v>0</v>
      </c>
    </row>
    <row r="60" spans="1:8" x14ac:dyDescent="0.2">
      <c r="A60" t="s">
        <v>43</v>
      </c>
      <c r="B60">
        <f>SUM(B55:B59)</f>
        <v>1</v>
      </c>
      <c r="C60">
        <f t="shared" ref="C60:D60" si="30">SUM(C55:C59)</f>
        <v>0</v>
      </c>
      <c r="D60">
        <f t="shared" si="30"/>
        <v>1</v>
      </c>
      <c r="E60">
        <f t="shared" si="26"/>
        <v>0.66666666666666663</v>
      </c>
      <c r="F60">
        <f t="shared" si="27"/>
        <v>0.57735026918962584</v>
      </c>
      <c r="G60">
        <f t="shared" si="28"/>
        <v>1.9052558883257651</v>
      </c>
      <c r="H60">
        <f t="shared" si="29"/>
        <v>5.7735026918962582</v>
      </c>
    </row>
    <row r="61" spans="1:8" x14ac:dyDescent="0.2">
      <c r="B61">
        <f>SUM(B60:D60)</f>
        <v>2</v>
      </c>
    </row>
    <row r="63" spans="1:8" ht="19" x14ac:dyDescent="0.25">
      <c r="A63" s="2" t="s">
        <v>50</v>
      </c>
    </row>
    <row r="64" spans="1:8" x14ac:dyDescent="0.2">
      <c r="B64" t="s">
        <v>38</v>
      </c>
      <c r="C64" t="s">
        <v>39</v>
      </c>
      <c r="D64" t="s">
        <v>40</v>
      </c>
      <c r="E64" t="s">
        <v>41</v>
      </c>
      <c r="F64" t="s">
        <v>42</v>
      </c>
      <c r="G64" t="s">
        <v>36</v>
      </c>
      <c r="H64" t="s">
        <v>37</v>
      </c>
    </row>
    <row r="65" spans="1:8" x14ac:dyDescent="0.2">
      <c r="A65" t="s">
        <v>17</v>
      </c>
      <c r="B65">
        <v>0</v>
      </c>
      <c r="C65">
        <v>0</v>
      </c>
      <c r="D65">
        <v>0</v>
      </c>
      <c r="E65">
        <f>AVERAGE(B65:D65)</f>
        <v>0</v>
      </c>
      <c r="F65">
        <f>STDEV(B65:D65)</f>
        <v>0</v>
      </c>
      <c r="G65">
        <f>3.3*F65</f>
        <v>0</v>
      </c>
      <c r="H65">
        <f>10*F65</f>
        <v>0</v>
      </c>
    </row>
    <row r="66" spans="1:8" x14ac:dyDescent="0.2">
      <c r="A66" t="s">
        <v>11</v>
      </c>
      <c r="B66">
        <v>0</v>
      </c>
      <c r="C66">
        <v>0</v>
      </c>
      <c r="D66">
        <v>1</v>
      </c>
      <c r="E66">
        <f t="shared" ref="E66:E70" si="31">AVERAGE(B66:D66)</f>
        <v>0.33333333333333331</v>
      </c>
      <c r="F66">
        <f t="shared" ref="F66:F70" si="32">STDEV(B66:D66)</f>
        <v>0.57735026918962584</v>
      </c>
      <c r="G66">
        <f t="shared" ref="G66:G70" si="33">3.3*F66</f>
        <v>1.9052558883257651</v>
      </c>
      <c r="H66">
        <f t="shared" ref="H66:H70" si="34">10*F66</f>
        <v>5.7735026918962582</v>
      </c>
    </row>
    <row r="67" spans="1:8" x14ac:dyDescent="0.2">
      <c r="A67" t="s">
        <v>21</v>
      </c>
      <c r="B67">
        <v>0</v>
      </c>
      <c r="C67">
        <v>0</v>
      </c>
      <c r="D67">
        <v>0</v>
      </c>
      <c r="E67">
        <f t="shared" si="31"/>
        <v>0</v>
      </c>
      <c r="F67">
        <f t="shared" si="32"/>
        <v>0</v>
      </c>
      <c r="G67">
        <f t="shared" si="33"/>
        <v>0</v>
      </c>
      <c r="H67">
        <f t="shared" si="34"/>
        <v>0</v>
      </c>
    </row>
    <row r="68" spans="1:8" x14ac:dyDescent="0.2">
      <c r="A68" t="s">
        <v>22</v>
      </c>
      <c r="B68">
        <v>0</v>
      </c>
      <c r="C68">
        <v>0</v>
      </c>
      <c r="D68">
        <v>0</v>
      </c>
      <c r="E68">
        <f t="shared" si="31"/>
        <v>0</v>
      </c>
      <c r="F68">
        <f t="shared" si="32"/>
        <v>0</v>
      </c>
      <c r="G68">
        <f t="shared" si="33"/>
        <v>0</v>
      </c>
      <c r="H68">
        <f t="shared" si="34"/>
        <v>0</v>
      </c>
    </row>
    <row r="69" spans="1:8" x14ac:dyDescent="0.2">
      <c r="A69" t="s">
        <v>14</v>
      </c>
      <c r="B69">
        <v>0</v>
      </c>
      <c r="C69">
        <v>0</v>
      </c>
      <c r="D69">
        <v>1</v>
      </c>
      <c r="E69">
        <f t="shared" si="31"/>
        <v>0.33333333333333331</v>
      </c>
      <c r="F69">
        <f t="shared" si="32"/>
        <v>0.57735026918962584</v>
      </c>
      <c r="G69">
        <f t="shared" si="33"/>
        <v>1.9052558883257651</v>
      </c>
      <c r="H69">
        <f t="shared" si="34"/>
        <v>5.7735026918962582</v>
      </c>
    </row>
    <row r="70" spans="1:8" x14ac:dyDescent="0.2">
      <c r="A70" t="s">
        <v>43</v>
      </c>
      <c r="B70">
        <f>SUM(B65:B69)</f>
        <v>0</v>
      </c>
      <c r="C70">
        <f t="shared" ref="C70:D70" si="35">SUM(C65:C69)</f>
        <v>0</v>
      </c>
      <c r="D70">
        <f t="shared" si="35"/>
        <v>2</v>
      </c>
      <c r="E70">
        <f t="shared" si="31"/>
        <v>0.66666666666666663</v>
      </c>
      <c r="F70">
        <f t="shared" si="32"/>
        <v>1.1547005383792517</v>
      </c>
      <c r="G70">
        <f t="shared" si="33"/>
        <v>3.8105117766515302</v>
      </c>
      <c r="H70">
        <f t="shared" si="34"/>
        <v>11.547005383792516</v>
      </c>
    </row>
    <row r="71" spans="1:8" x14ac:dyDescent="0.2">
      <c r="B71">
        <f>SUM(B70:D70)</f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288C2-7F23-9B4D-8759-AADCA9613424}">
  <dimension ref="A1:X68"/>
  <sheetViews>
    <sheetView topLeftCell="A44" workbookViewId="0">
      <selection activeCell="J73" sqref="J73"/>
    </sheetView>
  </sheetViews>
  <sheetFormatPr baseColWidth="10" defaultRowHeight="16" x14ac:dyDescent="0.2"/>
  <sheetData>
    <row r="1" spans="1:24" ht="34" x14ac:dyDescent="0.2">
      <c r="A1" s="14" t="s">
        <v>29</v>
      </c>
      <c r="B1" s="15" t="s">
        <v>77</v>
      </c>
      <c r="C1" s="15" t="s">
        <v>78</v>
      </c>
      <c r="D1" s="15" t="s">
        <v>79</v>
      </c>
      <c r="E1" s="15" t="s">
        <v>80</v>
      </c>
      <c r="F1" s="16" t="s">
        <v>81</v>
      </c>
      <c r="G1" s="17" t="s">
        <v>82</v>
      </c>
      <c r="H1" s="17" t="s">
        <v>83</v>
      </c>
      <c r="I1" s="17" t="s">
        <v>84</v>
      </c>
      <c r="J1" s="17" t="s">
        <v>85</v>
      </c>
      <c r="K1" s="17" t="s">
        <v>86</v>
      </c>
      <c r="L1" s="18" t="s">
        <v>9</v>
      </c>
      <c r="M1" s="18" t="s">
        <v>87</v>
      </c>
      <c r="N1" s="18" t="s">
        <v>88</v>
      </c>
      <c r="O1" s="18" t="s">
        <v>89</v>
      </c>
      <c r="P1" s="18" t="s">
        <v>90</v>
      </c>
      <c r="Q1" s="18" t="s">
        <v>10</v>
      </c>
      <c r="S1" s="124"/>
      <c r="T1" s="131" t="s">
        <v>117</v>
      </c>
      <c r="U1" s="131"/>
      <c r="V1" s="131"/>
      <c r="W1" s="131"/>
      <c r="X1" s="131"/>
    </row>
    <row r="2" spans="1:24" ht="19" x14ac:dyDescent="0.2">
      <c r="A2" s="19">
        <v>2</v>
      </c>
      <c r="B2" s="20">
        <v>-31.905999999999999</v>
      </c>
      <c r="C2" s="21">
        <v>4.202</v>
      </c>
      <c r="D2" s="21">
        <v>-36.107999999999997</v>
      </c>
      <c r="E2" s="21">
        <v>-27.704000000000001</v>
      </c>
      <c r="F2" s="22">
        <v>3.1140000000000001E-2</v>
      </c>
      <c r="G2" s="23">
        <v>0.99399999999999999</v>
      </c>
      <c r="H2" s="23">
        <v>-0.13100000000000001</v>
      </c>
      <c r="I2" s="23">
        <v>1.1240000000000001</v>
      </c>
      <c r="J2" s="23">
        <v>0.86299999999999999</v>
      </c>
      <c r="K2" s="21">
        <v>0.38568445000000001</v>
      </c>
      <c r="L2" s="24">
        <v>1</v>
      </c>
      <c r="M2" s="21">
        <v>0.38318173</v>
      </c>
      <c r="N2" s="21">
        <v>-5.0464799999999997E-2</v>
      </c>
      <c r="O2" s="21">
        <v>0.43364651999999998</v>
      </c>
      <c r="P2" s="21">
        <v>0.33271694000000002</v>
      </c>
      <c r="Q2" s="21">
        <v>2021</v>
      </c>
      <c r="S2" s="125" t="s">
        <v>29</v>
      </c>
      <c r="T2" s="126" t="s">
        <v>118</v>
      </c>
      <c r="U2" s="126" t="s">
        <v>119</v>
      </c>
      <c r="V2" s="126" t="s">
        <v>41</v>
      </c>
      <c r="W2" s="126" t="s">
        <v>42</v>
      </c>
      <c r="X2" s="126" t="s">
        <v>120</v>
      </c>
    </row>
    <row r="3" spans="1:24" ht="19" x14ac:dyDescent="0.2">
      <c r="A3" s="19">
        <v>2</v>
      </c>
      <c r="B3" s="20">
        <v>-31.905999999999999</v>
      </c>
      <c r="C3" s="21">
        <v>4.202</v>
      </c>
      <c r="D3" s="21">
        <v>-36.107999999999997</v>
      </c>
      <c r="E3" s="21">
        <v>-27.704000000000001</v>
      </c>
      <c r="F3" s="22">
        <v>3.1140000000000001E-2</v>
      </c>
      <c r="G3" s="23">
        <v>0.99399999999999999</v>
      </c>
      <c r="H3" s="23">
        <v>-0.13100000000000001</v>
      </c>
      <c r="I3" s="23">
        <v>1.1240000000000001</v>
      </c>
      <c r="J3" s="23">
        <v>0.86299999999999999</v>
      </c>
      <c r="K3" s="21">
        <v>0.48891371</v>
      </c>
      <c r="L3" s="24">
        <v>5</v>
      </c>
      <c r="M3" s="21">
        <v>0.48574113000000002</v>
      </c>
      <c r="N3" s="21">
        <v>-6.3971799999999995E-2</v>
      </c>
      <c r="O3" s="21">
        <v>0.54971292000000005</v>
      </c>
      <c r="P3" s="21">
        <v>0.42176933</v>
      </c>
      <c r="Q3" s="21">
        <v>2021</v>
      </c>
      <c r="S3" s="127" t="s">
        <v>121</v>
      </c>
      <c r="T3" s="128">
        <v>0.08</v>
      </c>
      <c r="U3" s="128">
        <v>3.12</v>
      </c>
      <c r="V3" s="128">
        <v>0.87</v>
      </c>
      <c r="W3" s="128">
        <v>0.73</v>
      </c>
      <c r="X3" s="124"/>
    </row>
    <row r="4" spans="1:24" ht="19" x14ac:dyDescent="0.2">
      <c r="A4" s="19">
        <v>2</v>
      </c>
      <c r="B4" s="20">
        <v>-31.905999999999999</v>
      </c>
      <c r="C4" s="21">
        <v>4.202</v>
      </c>
      <c r="D4" s="21">
        <v>-36.107999999999997</v>
      </c>
      <c r="E4" s="21">
        <v>-27.704000000000001</v>
      </c>
      <c r="F4" s="22">
        <v>3.1140000000000001E-2</v>
      </c>
      <c r="G4" s="23">
        <v>0.99399999999999999</v>
      </c>
      <c r="H4" s="23">
        <v>-0.13100000000000001</v>
      </c>
      <c r="I4" s="23">
        <v>1.1240000000000001</v>
      </c>
      <c r="J4" s="23">
        <v>0.86299999999999999</v>
      </c>
      <c r="K4" s="21">
        <v>0.29744062999999998</v>
      </c>
      <c r="L4" s="24">
        <v>7</v>
      </c>
      <c r="M4" s="21">
        <v>0.29551052</v>
      </c>
      <c r="N4" s="21">
        <v>-3.8918500000000002E-2</v>
      </c>
      <c r="O4" s="21">
        <v>0.33442906999999999</v>
      </c>
      <c r="P4" s="21">
        <v>0.25659198</v>
      </c>
      <c r="Q4" s="21">
        <v>2018.98694</v>
      </c>
      <c r="S4" s="127" t="s">
        <v>122</v>
      </c>
      <c r="T4" s="128">
        <v>0.08</v>
      </c>
      <c r="U4" s="128">
        <v>3.12</v>
      </c>
      <c r="V4" s="128">
        <v>1.06</v>
      </c>
      <c r="W4" s="128">
        <v>1.1399999999999999</v>
      </c>
      <c r="X4" s="124"/>
    </row>
    <row r="5" spans="1:24" ht="19" x14ac:dyDescent="0.2">
      <c r="A5" s="19">
        <v>2</v>
      </c>
      <c r="B5" s="20">
        <v>-31.905999999999999</v>
      </c>
      <c r="C5" s="21">
        <v>4.202</v>
      </c>
      <c r="D5" s="21">
        <v>-36.107999999999997</v>
      </c>
      <c r="E5" s="21">
        <v>-27.704000000000001</v>
      </c>
      <c r="F5" s="22">
        <v>3.1140000000000001E-2</v>
      </c>
      <c r="G5" s="23">
        <v>0.99399999999999999</v>
      </c>
      <c r="H5" s="23">
        <v>-0.13100000000000001</v>
      </c>
      <c r="I5" s="23">
        <v>1.1240000000000001</v>
      </c>
      <c r="J5" s="23">
        <v>0.86299999999999999</v>
      </c>
      <c r="K5" s="21">
        <v>0.47545249000000001</v>
      </c>
      <c r="L5" s="24">
        <v>9</v>
      </c>
      <c r="M5" s="21">
        <v>0.47236726000000001</v>
      </c>
      <c r="N5" s="21">
        <v>-6.2210500000000002E-2</v>
      </c>
      <c r="O5" s="21">
        <v>0.53457772999999997</v>
      </c>
      <c r="P5" s="21">
        <v>0.41015678999999999</v>
      </c>
      <c r="Q5" s="21">
        <v>2016.97387</v>
      </c>
      <c r="S5" s="127" t="s">
        <v>123</v>
      </c>
      <c r="T5" s="128">
        <v>0.17</v>
      </c>
      <c r="U5" s="128">
        <v>1.63</v>
      </c>
      <c r="V5" s="128">
        <v>0.76</v>
      </c>
      <c r="W5" s="128">
        <v>0.26</v>
      </c>
      <c r="X5" s="124"/>
    </row>
    <row r="6" spans="1:24" ht="19" x14ac:dyDescent="0.2">
      <c r="A6" s="19">
        <v>2</v>
      </c>
      <c r="B6" s="20">
        <v>-31.905999999999999</v>
      </c>
      <c r="C6" s="21">
        <v>4.202</v>
      </c>
      <c r="D6" s="21">
        <v>-36.107999999999997</v>
      </c>
      <c r="E6" s="21">
        <v>-27.704000000000001</v>
      </c>
      <c r="F6" s="22">
        <v>3.1140000000000001E-2</v>
      </c>
      <c r="G6" s="23">
        <v>0.99399999999999999</v>
      </c>
      <c r="H6" s="23">
        <v>-0.13100000000000001</v>
      </c>
      <c r="I6" s="23">
        <v>1.1240000000000001</v>
      </c>
      <c r="J6" s="23">
        <v>0.86299999999999999</v>
      </c>
      <c r="K6" s="21">
        <v>0.79938942999999996</v>
      </c>
      <c r="L6" s="24">
        <v>17</v>
      </c>
      <c r="M6" s="21">
        <v>0.79420215999999999</v>
      </c>
      <c r="N6" s="21">
        <v>-0.10459590000000001</v>
      </c>
      <c r="O6" s="21">
        <v>0.89879808000000005</v>
      </c>
      <c r="P6" s="21">
        <v>0.68960624000000004</v>
      </c>
      <c r="Q6" s="21">
        <v>2008.9216200000001</v>
      </c>
      <c r="S6" s="127">
        <v>2</v>
      </c>
      <c r="T6" s="128">
        <v>0.3</v>
      </c>
      <c r="U6" s="128">
        <v>0.8</v>
      </c>
      <c r="V6" s="128">
        <v>0.56000000000000005</v>
      </c>
      <c r="W6" s="128">
        <v>0.15</v>
      </c>
      <c r="X6" s="129" t="s">
        <v>124</v>
      </c>
    </row>
    <row r="7" spans="1:24" ht="19" x14ac:dyDescent="0.2">
      <c r="A7" s="19">
        <v>2</v>
      </c>
      <c r="B7" s="20">
        <v>-31.905999999999999</v>
      </c>
      <c r="C7" s="21">
        <v>4.202</v>
      </c>
      <c r="D7" s="21">
        <v>-36.107999999999997</v>
      </c>
      <c r="E7" s="21">
        <v>-27.704000000000001</v>
      </c>
      <c r="F7" s="22">
        <v>3.1140000000000001E-2</v>
      </c>
      <c r="G7" s="23">
        <v>0.99399999999999999</v>
      </c>
      <c r="H7" s="23">
        <v>-0.13100000000000001</v>
      </c>
      <c r="I7" s="23">
        <v>1.1240000000000001</v>
      </c>
      <c r="J7" s="23">
        <v>0.86299999999999999</v>
      </c>
      <c r="K7" s="21">
        <v>0.70487896000000005</v>
      </c>
      <c r="L7" s="24">
        <v>19</v>
      </c>
      <c r="M7" s="21">
        <v>0.70030497999999997</v>
      </c>
      <c r="N7" s="21">
        <v>-9.2229699999999998E-2</v>
      </c>
      <c r="O7" s="21">
        <v>0.79253470000000004</v>
      </c>
      <c r="P7" s="21">
        <v>0.60807524999999996</v>
      </c>
      <c r="Q7" s="21">
        <v>2006.9085600000001</v>
      </c>
      <c r="S7" s="127">
        <v>3</v>
      </c>
      <c r="T7" s="130">
        <v>0.64</v>
      </c>
      <c r="U7" s="130">
        <v>1.63</v>
      </c>
      <c r="V7" s="130">
        <v>0.96</v>
      </c>
      <c r="W7" s="130">
        <v>0.39</v>
      </c>
      <c r="X7" s="129" t="s">
        <v>125</v>
      </c>
    </row>
    <row r="8" spans="1:24" ht="19" x14ac:dyDescent="0.2">
      <c r="A8" s="19">
        <v>2</v>
      </c>
      <c r="B8" s="20">
        <v>-31.905999999999999</v>
      </c>
      <c r="C8" s="21">
        <v>4.202</v>
      </c>
      <c r="D8" s="21">
        <v>-36.107999999999997</v>
      </c>
      <c r="E8" s="21">
        <v>-27.704000000000001</v>
      </c>
      <c r="F8" s="22">
        <v>3.1140000000000001E-2</v>
      </c>
      <c r="G8" s="25">
        <v>0.99399999999999999</v>
      </c>
      <c r="H8" s="23">
        <v>-0.13100000000000001</v>
      </c>
      <c r="I8" s="25">
        <v>1.1240000000000001</v>
      </c>
      <c r="J8" s="25">
        <v>0.86299999999999999</v>
      </c>
      <c r="K8" s="21">
        <v>0.47325419000000002</v>
      </c>
      <c r="L8" s="24">
        <v>21</v>
      </c>
      <c r="M8" s="21">
        <v>0.47018322000000001</v>
      </c>
      <c r="N8" s="21">
        <v>-6.19228E-2</v>
      </c>
      <c r="O8" s="21">
        <v>0.53210605</v>
      </c>
      <c r="P8" s="21">
        <v>0.40826038999999997</v>
      </c>
      <c r="Q8" s="21">
        <v>2004.8955000000001</v>
      </c>
      <c r="S8" s="127">
        <v>4</v>
      </c>
      <c r="T8" s="128">
        <v>0.75</v>
      </c>
      <c r="U8" s="128">
        <v>0.9</v>
      </c>
      <c r="V8" s="128">
        <v>0.82</v>
      </c>
      <c r="W8" s="128">
        <v>0.06</v>
      </c>
      <c r="X8" s="129" t="s">
        <v>124</v>
      </c>
    </row>
    <row r="9" spans="1:24" ht="19" x14ac:dyDescent="0.2">
      <c r="A9" s="19">
        <v>2</v>
      </c>
      <c r="B9" s="20">
        <v>-31.905999999999999</v>
      </c>
      <c r="C9" s="21">
        <v>4.202</v>
      </c>
      <c r="D9" s="21">
        <v>-36.107999999999997</v>
      </c>
      <c r="E9" s="21">
        <v>-27.704000000000001</v>
      </c>
      <c r="F9" s="22">
        <v>3.1140000000000001E-2</v>
      </c>
      <c r="G9" s="25">
        <v>0.99399999999999999</v>
      </c>
      <c r="H9" s="23">
        <v>-0.13100000000000001</v>
      </c>
      <c r="I9" s="25">
        <v>1.1240000000000001</v>
      </c>
      <c r="J9" s="25">
        <v>0.86299999999999999</v>
      </c>
      <c r="K9" s="21">
        <v>0.53282779999999996</v>
      </c>
      <c r="L9" s="24">
        <v>25</v>
      </c>
      <c r="M9" s="21">
        <v>0.52937025999999998</v>
      </c>
      <c r="N9" s="21">
        <v>-6.9717699999999994E-2</v>
      </c>
      <c r="O9" s="21">
        <v>0.59908799000000001</v>
      </c>
      <c r="P9" s="21">
        <v>0.45965253</v>
      </c>
      <c r="Q9" s="21">
        <v>2000.8693699999999</v>
      </c>
      <c r="S9" s="127">
        <v>5</v>
      </c>
      <c r="T9" s="128">
        <v>0.17</v>
      </c>
      <c r="U9" s="128">
        <v>0.83</v>
      </c>
      <c r="V9" s="128">
        <v>0.61</v>
      </c>
      <c r="W9" s="128">
        <v>0.31</v>
      </c>
      <c r="X9" s="129" t="s">
        <v>124</v>
      </c>
    </row>
    <row r="10" spans="1:24" ht="19" x14ac:dyDescent="0.2">
      <c r="A10" s="19">
        <v>2</v>
      </c>
      <c r="B10" s="20">
        <v>-31.905999999999999</v>
      </c>
      <c r="C10" s="21">
        <v>4.202</v>
      </c>
      <c r="D10" s="21">
        <v>-36.107999999999997</v>
      </c>
      <c r="E10" s="21">
        <v>-27.704000000000001</v>
      </c>
      <c r="F10" s="22">
        <v>3.1140000000000001E-2</v>
      </c>
      <c r="G10" s="25">
        <v>0.99399999999999999</v>
      </c>
      <c r="H10" s="23">
        <v>-0.13100000000000001</v>
      </c>
      <c r="I10" s="25">
        <v>1.1240000000000001</v>
      </c>
      <c r="J10" s="25">
        <v>0.86299999999999999</v>
      </c>
      <c r="K10" s="21">
        <v>0.55998426000000001</v>
      </c>
      <c r="L10" s="24">
        <v>29</v>
      </c>
      <c r="M10" s="21">
        <v>0.55635049999999997</v>
      </c>
      <c r="N10" s="21">
        <v>-7.3271000000000003E-2</v>
      </c>
      <c r="O10" s="21">
        <v>0.62962151</v>
      </c>
      <c r="P10" s="21">
        <v>0.48307949</v>
      </c>
      <c r="Q10" s="21">
        <v>1996.8432499999999</v>
      </c>
      <c r="S10" s="127">
        <v>6</v>
      </c>
      <c r="T10" s="128">
        <v>0.59</v>
      </c>
      <c r="U10" s="128">
        <v>0.85</v>
      </c>
      <c r="V10" s="128">
        <v>0.76</v>
      </c>
      <c r="W10" s="128">
        <v>0.1</v>
      </c>
      <c r="X10" s="129" t="s">
        <v>124</v>
      </c>
    </row>
    <row r="11" spans="1:24" ht="19" x14ac:dyDescent="0.2">
      <c r="A11" s="19">
        <v>2</v>
      </c>
      <c r="B11" s="20">
        <v>-31.905999999999999</v>
      </c>
      <c r="C11" s="21">
        <v>4.202</v>
      </c>
      <c r="D11" s="21">
        <v>-36.107999999999997</v>
      </c>
      <c r="E11" s="21">
        <v>-27.704000000000001</v>
      </c>
      <c r="F11" s="22">
        <v>3.1140000000000001E-2</v>
      </c>
      <c r="G11" s="25">
        <v>0.99399999999999999</v>
      </c>
      <c r="H11" s="23">
        <v>-0.13100000000000001</v>
      </c>
      <c r="I11" s="25">
        <v>1.1240000000000001</v>
      </c>
      <c r="J11" s="25">
        <v>0.86299999999999999</v>
      </c>
      <c r="K11" s="21">
        <v>0.54370775000000005</v>
      </c>
      <c r="L11" s="24">
        <v>31</v>
      </c>
      <c r="M11" s="21">
        <v>0.54017961000000003</v>
      </c>
      <c r="N11" s="21">
        <v>-7.1141300000000005E-2</v>
      </c>
      <c r="O11" s="21">
        <v>0.61132092000000005</v>
      </c>
      <c r="P11" s="21">
        <v>0.46903830000000002</v>
      </c>
      <c r="Q11" s="21">
        <v>1994.8301799999999</v>
      </c>
      <c r="S11" s="127">
        <v>8</v>
      </c>
      <c r="T11" s="128">
        <v>0.73</v>
      </c>
      <c r="U11" s="128">
        <v>1.37</v>
      </c>
      <c r="V11" s="128">
        <v>0.98</v>
      </c>
      <c r="W11" s="128">
        <v>0.21</v>
      </c>
      <c r="X11" s="129" t="s">
        <v>124</v>
      </c>
    </row>
    <row r="12" spans="1:24" ht="19" x14ac:dyDescent="0.2">
      <c r="A12" s="19">
        <v>2</v>
      </c>
      <c r="B12" s="20">
        <v>-31.905999999999999</v>
      </c>
      <c r="C12" s="21">
        <v>4.202</v>
      </c>
      <c r="D12" s="21">
        <v>-36.107999999999997</v>
      </c>
      <c r="E12" s="21">
        <v>-27.704000000000001</v>
      </c>
      <c r="F12" s="22">
        <v>3.1140000000000001E-2</v>
      </c>
      <c r="G12" s="25">
        <v>0.99399999999999999</v>
      </c>
      <c r="H12" s="23">
        <v>-0.13100000000000001</v>
      </c>
      <c r="I12" s="25">
        <v>1.1240000000000001</v>
      </c>
      <c r="J12" s="25">
        <v>0.86299999999999999</v>
      </c>
      <c r="K12" s="21">
        <v>0.58784917000000003</v>
      </c>
      <c r="L12" s="24">
        <v>33</v>
      </c>
      <c r="M12" s="21">
        <v>0.58403459000000002</v>
      </c>
      <c r="N12" s="21">
        <v>-7.6916999999999999E-2</v>
      </c>
      <c r="O12" s="21">
        <v>0.66095157999999998</v>
      </c>
      <c r="P12" s="21">
        <v>0.50711759999999995</v>
      </c>
      <c r="Q12" s="21">
        <v>1992.8171199999999</v>
      </c>
      <c r="S12" s="127" t="s">
        <v>6</v>
      </c>
      <c r="T12" s="128">
        <v>2.88</v>
      </c>
      <c r="U12" s="128">
        <v>3.12</v>
      </c>
      <c r="V12" s="128">
        <v>2.99</v>
      </c>
      <c r="W12" s="128">
        <v>0.08</v>
      </c>
      <c r="X12" s="129" t="s">
        <v>124</v>
      </c>
    </row>
    <row r="13" spans="1:24" ht="19" x14ac:dyDescent="0.2">
      <c r="A13" s="19">
        <v>2</v>
      </c>
      <c r="B13" s="20">
        <v>-31.905999999999999</v>
      </c>
      <c r="C13" s="21">
        <v>4.202</v>
      </c>
      <c r="D13" s="21">
        <v>-36.107999999999997</v>
      </c>
      <c r="E13" s="21">
        <v>-27.704000000000001</v>
      </c>
      <c r="F13" s="22">
        <v>3.1140000000000001E-2</v>
      </c>
      <c r="G13" s="25">
        <v>0.99399999999999999</v>
      </c>
      <c r="H13" s="23">
        <v>-0.13100000000000001</v>
      </c>
      <c r="I13" s="25">
        <v>1.1240000000000001</v>
      </c>
      <c r="J13" s="25">
        <v>0.86299999999999999</v>
      </c>
      <c r="K13" s="21">
        <v>0.67088247000000001</v>
      </c>
      <c r="L13" s="24">
        <v>39</v>
      </c>
      <c r="M13" s="21">
        <v>0.66652908</v>
      </c>
      <c r="N13" s="21">
        <v>-8.7781499999999998E-2</v>
      </c>
      <c r="O13" s="21">
        <v>0.75431053999999997</v>
      </c>
      <c r="P13" s="21">
        <v>0.57874762000000002</v>
      </c>
      <c r="Q13" s="21">
        <v>1986.77793</v>
      </c>
      <c r="S13" s="127" t="s">
        <v>7</v>
      </c>
      <c r="T13" s="128">
        <v>0.08</v>
      </c>
      <c r="U13" s="128">
        <v>0.52</v>
      </c>
      <c r="V13" s="128">
        <v>0.3</v>
      </c>
      <c r="W13" s="128">
        <v>0.14000000000000001</v>
      </c>
      <c r="X13" s="129" t="s">
        <v>124</v>
      </c>
    </row>
    <row r="14" spans="1:24" ht="19" x14ac:dyDescent="0.2">
      <c r="A14" s="19">
        <v>2</v>
      </c>
      <c r="B14" s="20">
        <v>-31.905999999999999</v>
      </c>
      <c r="C14" s="21">
        <v>4.202</v>
      </c>
      <c r="D14" s="21">
        <v>-36.107999999999997</v>
      </c>
      <c r="E14" s="21">
        <v>-27.704000000000001</v>
      </c>
      <c r="F14" s="22">
        <v>3.1140000000000001E-2</v>
      </c>
      <c r="G14" s="25">
        <v>0.99399999999999999</v>
      </c>
      <c r="H14" s="23">
        <v>-0.13100000000000001</v>
      </c>
      <c r="I14" s="25">
        <v>1.1240000000000001</v>
      </c>
      <c r="J14" s="25">
        <v>0.86299999999999999</v>
      </c>
      <c r="K14" s="21">
        <v>0.77045180999999996</v>
      </c>
      <c r="L14" s="24">
        <v>41</v>
      </c>
      <c r="M14" s="21">
        <v>0.76545231999999996</v>
      </c>
      <c r="N14" s="21">
        <v>-0.1008096</v>
      </c>
      <c r="O14" s="21">
        <v>0.86626190000000003</v>
      </c>
      <c r="P14" s="21">
        <v>0.66464272999999996</v>
      </c>
      <c r="Q14" s="21">
        <v>1984.76487</v>
      </c>
      <c r="S14" s="127" t="s">
        <v>8</v>
      </c>
      <c r="T14" s="130">
        <v>0.24</v>
      </c>
      <c r="U14" s="130">
        <v>1.46</v>
      </c>
      <c r="V14" s="130">
        <v>0.57999999999999996</v>
      </c>
      <c r="W14" s="130">
        <v>0.4</v>
      </c>
      <c r="X14" s="129" t="s">
        <v>126</v>
      </c>
    </row>
    <row r="15" spans="1:24" x14ac:dyDescent="0.2">
      <c r="A15" s="26">
        <v>3</v>
      </c>
      <c r="B15" s="27">
        <v>-20.856000000000002</v>
      </c>
      <c r="C15" s="28">
        <v>9.2789999999999999</v>
      </c>
      <c r="D15" s="28">
        <v>-30.135000000000002</v>
      </c>
      <c r="E15" s="28">
        <v>-11.577</v>
      </c>
      <c r="F15" s="29">
        <v>3.1140000000000001E-2</v>
      </c>
      <c r="G15" s="30">
        <v>0.64900000000000002</v>
      </c>
      <c r="H15" s="31">
        <v>-0.28899999999999998</v>
      </c>
      <c r="I15" s="30">
        <v>0.93799999999999994</v>
      </c>
      <c r="J15" s="30">
        <v>0.36</v>
      </c>
      <c r="K15" s="28">
        <v>0.63924428</v>
      </c>
      <c r="L15" s="32">
        <v>1</v>
      </c>
      <c r="M15" s="28">
        <v>0.41514342999999998</v>
      </c>
      <c r="N15" s="28">
        <v>-0.18470059999999999</v>
      </c>
      <c r="O15" s="28">
        <v>0.59984404000000002</v>
      </c>
      <c r="P15" s="28">
        <v>0.23044281999999999</v>
      </c>
      <c r="Q15" s="28">
        <v>2021</v>
      </c>
    </row>
    <row r="16" spans="1:24" x14ac:dyDescent="0.2">
      <c r="A16" s="26">
        <v>3</v>
      </c>
      <c r="B16" s="27">
        <v>-20.856000000000002</v>
      </c>
      <c r="C16" s="28">
        <v>9.2789999999999999</v>
      </c>
      <c r="D16" s="28">
        <v>-30.135000000000002</v>
      </c>
      <c r="E16" s="28">
        <v>-11.577</v>
      </c>
      <c r="F16" s="29">
        <v>3.1140000000000001E-2</v>
      </c>
      <c r="G16" s="30">
        <v>0.64900000000000002</v>
      </c>
      <c r="H16" s="31">
        <v>-0.28899999999999998</v>
      </c>
      <c r="I16" s="30">
        <v>0.93799999999999994</v>
      </c>
      <c r="J16" s="30">
        <v>0.36</v>
      </c>
      <c r="K16" s="28">
        <v>0.89608867000000003</v>
      </c>
      <c r="L16" s="32">
        <v>5</v>
      </c>
      <c r="M16" s="28">
        <v>0.58194548999999995</v>
      </c>
      <c r="N16" s="28">
        <v>-0.25891219999999998</v>
      </c>
      <c r="O16" s="28">
        <v>0.84085765999999995</v>
      </c>
      <c r="P16" s="28">
        <v>0.32303332000000001</v>
      </c>
      <c r="Q16" s="28">
        <v>2021</v>
      </c>
    </row>
    <row r="17" spans="1:17" x14ac:dyDescent="0.2">
      <c r="A17" s="26">
        <v>3</v>
      </c>
      <c r="B17" s="27">
        <v>-20.856000000000002</v>
      </c>
      <c r="C17" s="28">
        <v>9.2789999999999999</v>
      </c>
      <c r="D17" s="28">
        <v>-30.135000000000002</v>
      </c>
      <c r="E17" s="28">
        <v>-11.577</v>
      </c>
      <c r="F17" s="29">
        <v>3.1140000000000001E-2</v>
      </c>
      <c r="G17" s="30">
        <v>0.64900000000000002</v>
      </c>
      <c r="H17" s="31">
        <v>-0.28899999999999998</v>
      </c>
      <c r="I17" s="30">
        <v>0.93799999999999994</v>
      </c>
      <c r="J17" s="30">
        <v>0.36</v>
      </c>
      <c r="K17" s="28">
        <v>0.70373635000000001</v>
      </c>
      <c r="L17" s="32">
        <v>9</v>
      </c>
      <c r="M17" s="28">
        <v>0.45702640999999999</v>
      </c>
      <c r="N17" s="28">
        <v>-0.20333470000000001</v>
      </c>
      <c r="O17" s="28">
        <v>0.66036108999999998</v>
      </c>
      <c r="P17" s="28">
        <v>0.25369173</v>
      </c>
      <c r="Q17" s="28">
        <v>2014.8407400000001</v>
      </c>
    </row>
    <row r="18" spans="1:17" x14ac:dyDescent="0.2">
      <c r="A18" s="26">
        <v>3</v>
      </c>
      <c r="B18" s="27">
        <v>-20.856000000000002</v>
      </c>
      <c r="C18" s="28">
        <v>9.2789999999999999</v>
      </c>
      <c r="D18" s="28">
        <v>-30.135000000000002</v>
      </c>
      <c r="E18" s="28">
        <v>-11.577</v>
      </c>
      <c r="F18" s="29">
        <v>3.1140000000000001E-2</v>
      </c>
      <c r="G18" s="30">
        <v>0.64900000000000002</v>
      </c>
      <c r="H18" s="31">
        <v>-0.28899999999999998</v>
      </c>
      <c r="I18" s="30">
        <v>0.93799999999999994</v>
      </c>
      <c r="J18" s="30">
        <v>0.36</v>
      </c>
      <c r="K18" s="28">
        <v>1.6271895700000001</v>
      </c>
      <c r="L18" s="32">
        <v>13</v>
      </c>
      <c r="M18" s="28">
        <v>1.05674322</v>
      </c>
      <c r="N18" s="28">
        <v>-0.4701535</v>
      </c>
      <c r="O18" s="28">
        <v>1.52689667</v>
      </c>
      <c r="P18" s="28">
        <v>0.58658977000000001</v>
      </c>
      <c r="Q18" s="28">
        <v>2008.68148</v>
      </c>
    </row>
    <row r="19" spans="1:17" x14ac:dyDescent="0.2">
      <c r="A19" s="26">
        <v>3</v>
      </c>
      <c r="B19" s="27">
        <v>-20.856000000000002</v>
      </c>
      <c r="C19" s="28">
        <v>9.2789999999999999</v>
      </c>
      <c r="D19" s="28">
        <v>-30.135000000000002</v>
      </c>
      <c r="E19" s="28">
        <v>-11.577</v>
      </c>
      <c r="F19" s="29">
        <v>3.1140000000000001E-2</v>
      </c>
      <c r="G19" s="30">
        <v>0.64900000000000002</v>
      </c>
      <c r="H19" s="31">
        <v>-0.28899999999999998</v>
      </c>
      <c r="I19" s="30">
        <v>0.93799999999999994</v>
      </c>
      <c r="J19" s="30">
        <v>0.36</v>
      </c>
      <c r="K19" s="28">
        <v>0.91092521000000004</v>
      </c>
      <c r="L19" s="32">
        <v>16.5</v>
      </c>
      <c r="M19" s="28">
        <v>0.59158076000000004</v>
      </c>
      <c r="N19" s="28">
        <v>-0.26319900000000002</v>
      </c>
      <c r="O19" s="28">
        <v>0.85477972999999996</v>
      </c>
      <c r="P19" s="28">
        <v>0.32838178000000001</v>
      </c>
      <c r="Q19" s="28">
        <v>2003.2921200000001</v>
      </c>
    </row>
    <row r="20" spans="1:17" x14ac:dyDescent="0.2">
      <c r="A20" s="33">
        <v>4</v>
      </c>
      <c r="B20" s="34">
        <v>-9.0573999999999995</v>
      </c>
      <c r="C20" s="35">
        <v>1.2401</v>
      </c>
      <c r="D20" s="35">
        <v>-10.297499999999999</v>
      </c>
      <c r="E20" s="35">
        <v>-7.8173000000000004</v>
      </c>
      <c r="F20" s="36">
        <v>3.1140000000000001E-2</v>
      </c>
      <c r="G20" s="37">
        <v>0.28199999999999997</v>
      </c>
      <c r="H20" s="38">
        <v>-3.9E-2</v>
      </c>
      <c r="I20" s="37">
        <v>0.32100000000000001</v>
      </c>
      <c r="J20" s="37">
        <v>0.24299999999999999</v>
      </c>
      <c r="K20" s="35">
        <v>0.75972571</v>
      </c>
      <c r="L20" s="39">
        <v>1</v>
      </c>
      <c r="M20" s="35">
        <v>0.21426966</v>
      </c>
      <c r="N20" s="35">
        <v>-2.9336899999999999E-2</v>
      </c>
      <c r="O20" s="35">
        <v>0.24360652999999999</v>
      </c>
      <c r="P20" s="35">
        <v>0.18493277999999999</v>
      </c>
      <c r="Q20" s="35">
        <v>2021</v>
      </c>
    </row>
    <row r="21" spans="1:17" x14ac:dyDescent="0.2">
      <c r="A21" s="33">
        <v>4</v>
      </c>
      <c r="B21" s="34">
        <v>-9.0573999999999995</v>
      </c>
      <c r="C21" s="35">
        <v>1.2401</v>
      </c>
      <c r="D21" s="35">
        <v>-10.297499999999999</v>
      </c>
      <c r="E21" s="35">
        <v>-7.8173000000000004</v>
      </c>
      <c r="F21" s="36">
        <v>3.1140000000000001E-2</v>
      </c>
      <c r="G21" s="37">
        <v>0.28199999999999997</v>
      </c>
      <c r="H21" s="38">
        <v>-3.9E-2</v>
      </c>
      <c r="I21" s="37">
        <v>0.32100000000000001</v>
      </c>
      <c r="J21" s="37">
        <v>0.24299999999999999</v>
      </c>
      <c r="K21" s="35">
        <v>0.74680774000000005</v>
      </c>
      <c r="L21" s="39">
        <v>3</v>
      </c>
      <c r="M21" s="35">
        <v>0.21062633</v>
      </c>
      <c r="N21" s="35">
        <v>-2.8837999999999999E-2</v>
      </c>
      <c r="O21" s="35">
        <v>0.23946437000000001</v>
      </c>
      <c r="P21" s="35">
        <v>0.18178828</v>
      </c>
      <c r="Q21" s="35">
        <v>2021</v>
      </c>
    </row>
    <row r="22" spans="1:17" x14ac:dyDescent="0.2">
      <c r="A22" s="33">
        <v>4</v>
      </c>
      <c r="B22" s="34">
        <v>-9.0573999999999995</v>
      </c>
      <c r="C22" s="35">
        <v>1.2401</v>
      </c>
      <c r="D22" s="35">
        <v>-10.297499999999999</v>
      </c>
      <c r="E22" s="35">
        <v>-7.8173000000000004</v>
      </c>
      <c r="F22" s="36">
        <v>3.1140000000000001E-2</v>
      </c>
      <c r="G22" s="37">
        <v>0.28199999999999997</v>
      </c>
      <c r="H22" s="38">
        <v>-3.9E-2</v>
      </c>
      <c r="I22" s="37">
        <v>0.32100000000000001</v>
      </c>
      <c r="J22" s="37">
        <v>0.24299999999999999</v>
      </c>
      <c r="K22" s="35">
        <v>0.89511194000000005</v>
      </c>
      <c r="L22" s="39">
        <v>9</v>
      </c>
      <c r="M22" s="35">
        <v>0.25245339</v>
      </c>
      <c r="N22" s="35">
        <v>-3.45648E-2</v>
      </c>
      <c r="O22" s="35">
        <v>0.28701821</v>
      </c>
      <c r="P22" s="35">
        <v>0.21788856000000001</v>
      </c>
      <c r="Q22" s="35">
        <v>2006.8173899999999</v>
      </c>
    </row>
    <row r="23" spans="1:17" x14ac:dyDescent="0.2">
      <c r="A23" s="33">
        <v>4</v>
      </c>
      <c r="B23" s="34">
        <v>-9.0573999999999995</v>
      </c>
      <c r="C23" s="35">
        <v>1.2401</v>
      </c>
      <c r="D23" s="35">
        <v>-10.297499999999999</v>
      </c>
      <c r="E23" s="35">
        <v>-7.8173000000000004</v>
      </c>
      <c r="F23" s="36">
        <v>3.1140000000000001E-2</v>
      </c>
      <c r="G23" s="37">
        <v>0.28199999999999997</v>
      </c>
      <c r="H23" s="38">
        <v>-3.9E-2</v>
      </c>
      <c r="I23" s="37">
        <v>0.32100000000000001</v>
      </c>
      <c r="J23" s="37">
        <v>0.24299999999999999</v>
      </c>
      <c r="K23" s="35">
        <v>0.88833845</v>
      </c>
      <c r="L23" s="39">
        <v>13</v>
      </c>
      <c r="M23" s="35">
        <v>0.25054302000000001</v>
      </c>
      <c r="N23" s="35">
        <v>-3.4303300000000002E-2</v>
      </c>
      <c r="O23" s="35">
        <v>0.28484629</v>
      </c>
      <c r="P23" s="35">
        <v>0.21623975000000001</v>
      </c>
      <c r="Q23" s="35">
        <v>1992.6347800000001</v>
      </c>
    </row>
    <row r="24" spans="1:17" x14ac:dyDescent="0.2">
      <c r="A24" s="33">
        <v>4</v>
      </c>
      <c r="B24" s="34">
        <v>-9.0573999999999995</v>
      </c>
      <c r="C24" s="35">
        <v>1.2401</v>
      </c>
      <c r="D24" s="35">
        <v>-10.297499999999999</v>
      </c>
      <c r="E24" s="35">
        <v>-7.8173000000000004</v>
      </c>
      <c r="F24" s="36">
        <v>3.1140000000000001E-2</v>
      </c>
      <c r="G24" s="37">
        <v>0.28199999999999997</v>
      </c>
      <c r="H24" s="38">
        <v>-3.9E-2</v>
      </c>
      <c r="I24" s="37">
        <v>0.32100000000000001</v>
      </c>
      <c r="J24" s="37">
        <v>0.24299999999999999</v>
      </c>
      <c r="K24" s="35">
        <v>0.83046681</v>
      </c>
      <c r="L24" s="39">
        <v>19</v>
      </c>
      <c r="M24" s="35">
        <v>0.23422116000000001</v>
      </c>
      <c r="N24" s="35">
        <v>-3.20685E-2</v>
      </c>
      <c r="O24" s="35">
        <v>0.26628971000000001</v>
      </c>
      <c r="P24" s="35">
        <v>0.20215261000000001</v>
      </c>
      <c r="Q24" s="35">
        <v>1971.36087</v>
      </c>
    </row>
    <row r="25" spans="1:17" x14ac:dyDescent="0.2">
      <c r="A25" s="33">
        <v>4</v>
      </c>
      <c r="B25" s="34">
        <v>-9.0573999999999995</v>
      </c>
      <c r="C25" s="35">
        <v>1.2401</v>
      </c>
      <c r="D25" s="35">
        <v>-10.297499999999999</v>
      </c>
      <c r="E25" s="35">
        <v>-7.8173000000000004</v>
      </c>
      <c r="F25" s="36">
        <v>3.1140000000000001E-2</v>
      </c>
      <c r="G25" s="37">
        <v>0.28199999999999997</v>
      </c>
      <c r="H25" s="38">
        <v>-3.9E-2</v>
      </c>
      <c r="I25" s="37">
        <v>0.32100000000000001</v>
      </c>
      <c r="J25" s="37">
        <v>0.24299999999999999</v>
      </c>
      <c r="K25" s="35">
        <v>0.82654218000000002</v>
      </c>
      <c r="L25" s="39">
        <v>25</v>
      </c>
      <c r="M25" s="35">
        <v>0.23311427000000001</v>
      </c>
      <c r="N25" s="35">
        <v>-3.1917000000000001E-2</v>
      </c>
      <c r="O25" s="35">
        <v>0.26503126999999999</v>
      </c>
      <c r="P25" s="35">
        <v>0.20119728000000001</v>
      </c>
      <c r="Q25" s="35">
        <v>1950.0869499999999</v>
      </c>
    </row>
    <row r="26" spans="1:17" x14ac:dyDescent="0.2">
      <c r="A26" s="40">
        <v>5</v>
      </c>
      <c r="B26" s="41">
        <v>-10.779</v>
      </c>
      <c r="C26" s="42">
        <v>1.597</v>
      </c>
      <c r="D26" s="42">
        <v>-12.375999999999999</v>
      </c>
      <c r="E26" s="42">
        <v>-9.1820000000000004</v>
      </c>
      <c r="F26" s="43">
        <v>3.1140000000000001E-2</v>
      </c>
      <c r="G26" s="44">
        <v>0.33600000000000002</v>
      </c>
      <c r="H26" s="45">
        <v>-0.05</v>
      </c>
      <c r="I26" s="44">
        <v>0.38500000000000001</v>
      </c>
      <c r="J26" s="44">
        <v>0.28599999999999998</v>
      </c>
      <c r="K26" s="42">
        <v>0.16717858999999999</v>
      </c>
      <c r="L26" s="46">
        <v>1</v>
      </c>
      <c r="M26" s="42">
        <v>5.6112479999999999E-2</v>
      </c>
      <c r="N26" s="42">
        <v>-8.3134999999999997E-3</v>
      </c>
      <c r="O26" s="42">
        <v>6.4426010000000006E-2</v>
      </c>
      <c r="P26" s="42">
        <v>4.7798939999999998E-2</v>
      </c>
      <c r="Q26" s="42">
        <v>2021</v>
      </c>
    </row>
    <row r="27" spans="1:17" x14ac:dyDescent="0.2">
      <c r="A27" s="40">
        <v>5</v>
      </c>
      <c r="B27" s="41">
        <v>-10.779</v>
      </c>
      <c r="C27" s="42">
        <v>1.597</v>
      </c>
      <c r="D27" s="42">
        <v>-12.375999999999999</v>
      </c>
      <c r="E27" s="42">
        <v>-9.1820000000000004</v>
      </c>
      <c r="F27" s="43">
        <v>3.1140000000000001E-2</v>
      </c>
      <c r="G27" s="44">
        <v>0.33600000000000002</v>
      </c>
      <c r="H27" s="45">
        <v>-0.05</v>
      </c>
      <c r="I27" s="44">
        <v>0.38500000000000001</v>
      </c>
      <c r="J27" s="44">
        <v>0.28599999999999998</v>
      </c>
      <c r="K27" s="42">
        <v>0.79125917999999995</v>
      </c>
      <c r="L27" s="46">
        <v>5</v>
      </c>
      <c r="M27" s="42">
        <v>0.26558133</v>
      </c>
      <c r="N27" s="42">
        <v>-3.9348099999999997E-2</v>
      </c>
      <c r="O27" s="42">
        <v>0.30492944999999999</v>
      </c>
      <c r="P27" s="42">
        <v>0.22623320999999999</v>
      </c>
      <c r="Q27" s="42">
        <v>2021</v>
      </c>
    </row>
    <row r="28" spans="1:17" x14ac:dyDescent="0.2">
      <c r="A28" s="40">
        <v>5</v>
      </c>
      <c r="B28" s="41">
        <v>-10.779</v>
      </c>
      <c r="C28" s="42">
        <v>1.597</v>
      </c>
      <c r="D28" s="42">
        <v>-12.375999999999999</v>
      </c>
      <c r="E28" s="42">
        <v>-9.1820000000000004</v>
      </c>
      <c r="F28" s="43">
        <v>3.1140000000000001E-2</v>
      </c>
      <c r="G28" s="44">
        <v>0.33600000000000002</v>
      </c>
      <c r="H28" s="45">
        <v>-0.05</v>
      </c>
      <c r="I28" s="44">
        <v>0.38500000000000001</v>
      </c>
      <c r="J28" s="44">
        <v>0.28599999999999998</v>
      </c>
      <c r="K28" s="42">
        <v>0.64440607000000005</v>
      </c>
      <c r="L28" s="46">
        <v>13</v>
      </c>
      <c r="M28" s="42">
        <v>0.21629097</v>
      </c>
      <c r="N28" s="42">
        <v>-3.2045299999999999E-2</v>
      </c>
      <c r="O28" s="42">
        <v>0.24833631</v>
      </c>
      <c r="P28" s="42">
        <v>0.18424563999999999</v>
      </c>
      <c r="Q28" s="42">
        <v>1997.1652200000001</v>
      </c>
    </row>
    <row r="29" spans="1:17" x14ac:dyDescent="0.2">
      <c r="A29" s="40">
        <v>5</v>
      </c>
      <c r="B29" s="41">
        <v>-10.779</v>
      </c>
      <c r="C29" s="42">
        <v>1.597</v>
      </c>
      <c r="D29" s="42">
        <v>-12.375999999999999</v>
      </c>
      <c r="E29" s="42">
        <v>-9.1820000000000004</v>
      </c>
      <c r="F29" s="43">
        <v>3.1140000000000001E-2</v>
      </c>
      <c r="G29" s="44">
        <v>0.33600000000000002</v>
      </c>
      <c r="H29" s="45">
        <v>-0.05</v>
      </c>
      <c r="I29" s="44">
        <v>0.38500000000000001</v>
      </c>
      <c r="J29" s="44">
        <v>0.28599999999999998</v>
      </c>
      <c r="K29" s="42">
        <v>0.83178596000000005</v>
      </c>
      <c r="L29" s="46">
        <v>21</v>
      </c>
      <c r="M29" s="42">
        <v>0.27918388999999999</v>
      </c>
      <c r="N29" s="42">
        <v>-4.1363499999999997E-2</v>
      </c>
      <c r="O29" s="42">
        <v>0.32054735000000001</v>
      </c>
      <c r="P29" s="42">
        <v>0.23782043999999999</v>
      </c>
      <c r="Q29" s="42">
        <v>1973.33043</v>
      </c>
    </row>
    <row r="30" spans="1:17" x14ac:dyDescent="0.2">
      <c r="A30" s="47">
        <v>6</v>
      </c>
      <c r="B30" s="48">
        <v>-7.1104000000000003</v>
      </c>
      <c r="C30" s="49">
        <v>1.5499000000000001</v>
      </c>
      <c r="D30" s="49">
        <v>-8.6602999999999994</v>
      </c>
      <c r="E30" s="49">
        <v>-5.5605000000000002</v>
      </c>
      <c r="F30" s="50">
        <v>3.1140000000000001E-2</v>
      </c>
      <c r="G30" s="51">
        <v>0.221</v>
      </c>
      <c r="H30" s="52">
        <v>-4.8000000000000001E-2</v>
      </c>
      <c r="I30" s="51">
        <v>0.27</v>
      </c>
      <c r="J30" s="51">
        <v>0.17299999999999999</v>
      </c>
      <c r="K30" s="49">
        <v>0.84883112999999999</v>
      </c>
      <c r="L30" s="53">
        <v>1</v>
      </c>
      <c r="M30" s="49">
        <v>0.18793845000000001</v>
      </c>
      <c r="N30" s="49">
        <v>-4.0966200000000001E-2</v>
      </c>
      <c r="O30" s="49">
        <v>0.22890461000000001</v>
      </c>
      <c r="P30" s="49">
        <v>0.14697228000000001</v>
      </c>
      <c r="Q30" s="49">
        <v>2021</v>
      </c>
    </row>
    <row r="31" spans="1:17" x14ac:dyDescent="0.2">
      <c r="A31" s="47">
        <v>6</v>
      </c>
      <c r="B31" s="48">
        <v>-7.1104000000000003</v>
      </c>
      <c r="C31" s="49">
        <v>1.5499000000000001</v>
      </c>
      <c r="D31" s="49">
        <v>-8.6602999999999994</v>
      </c>
      <c r="E31" s="49">
        <v>-5.5605000000000002</v>
      </c>
      <c r="F31" s="50">
        <v>3.1140000000000001E-2</v>
      </c>
      <c r="G31" s="52">
        <v>0.221</v>
      </c>
      <c r="H31" s="52">
        <v>-4.8000000000000001E-2</v>
      </c>
      <c r="I31" s="52">
        <v>0.27</v>
      </c>
      <c r="J31" s="52">
        <v>0.17299999999999999</v>
      </c>
      <c r="K31" s="49">
        <v>0.79056592999999997</v>
      </c>
      <c r="L31" s="53">
        <v>5</v>
      </c>
      <c r="M31" s="49">
        <v>0.17503803000000001</v>
      </c>
      <c r="N31" s="49">
        <v>-3.8154199999999999E-2</v>
      </c>
      <c r="O31" s="49">
        <v>0.21319220999999999</v>
      </c>
      <c r="P31" s="49">
        <v>0.13688386</v>
      </c>
      <c r="Q31" s="49">
        <v>2021</v>
      </c>
    </row>
    <row r="32" spans="1:17" x14ac:dyDescent="0.2">
      <c r="A32" s="47">
        <v>6</v>
      </c>
      <c r="B32" s="48">
        <v>-7.1104000000000003</v>
      </c>
      <c r="C32" s="49">
        <v>1.5499000000000001</v>
      </c>
      <c r="D32" s="49">
        <v>-8.6602999999999994</v>
      </c>
      <c r="E32" s="49">
        <v>-5.5605000000000002</v>
      </c>
      <c r="F32" s="50">
        <v>3.1140000000000001E-2</v>
      </c>
      <c r="G32" s="52">
        <v>0.221</v>
      </c>
      <c r="H32" s="52">
        <v>-4.8000000000000001E-2</v>
      </c>
      <c r="I32" s="52">
        <v>0.27</v>
      </c>
      <c r="J32" s="52">
        <v>0.17299999999999999</v>
      </c>
      <c r="K32" s="49">
        <v>0.78086211999999999</v>
      </c>
      <c r="L32" s="53">
        <v>9</v>
      </c>
      <c r="M32" s="49">
        <v>0.17288953000000001</v>
      </c>
      <c r="N32" s="49">
        <v>-3.7685900000000001E-2</v>
      </c>
      <c r="O32" s="49">
        <v>0.21057538000000001</v>
      </c>
      <c r="P32" s="49">
        <v>0.13520367999999999</v>
      </c>
      <c r="Q32" s="49">
        <v>2002.9338499999999</v>
      </c>
    </row>
    <row r="33" spans="1:17" x14ac:dyDescent="0.2">
      <c r="A33" s="47">
        <v>6</v>
      </c>
      <c r="B33" s="48">
        <v>-7.1104000000000003</v>
      </c>
      <c r="C33" s="49">
        <v>1.5499000000000001</v>
      </c>
      <c r="D33" s="49">
        <v>-8.6602999999999994</v>
      </c>
      <c r="E33" s="49">
        <v>-5.5605000000000002</v>
      </c>
      <c r="F33" s="50">
        <v>3.1140000000000001E-2</v>
      </c>
      <c r="G33" s="52">
        <v>0.221</v>
      </c>
      <c r="H33" s="52">
        <v>-4.8000000000000001E-2</v>
      </c>
      <c r="I33" s="52">
        <v>0.27</v>
      </c>
      <c r="J33" s="52">
        <v>0.17299999999999999</v>
      </c>
      <c r="K33" s="49">
        <v>0.58908634999999998</v>
      </c>
      <c r="L33" s="53">
        <v>13</v>
      </c>
      <c r="M33" s="49">
        <v>0.13042873999999999</v>
      </c>
      <c r="N33" s="49">
        <v>-2.8430400000000002E-2</v>
      </c>
      <c r="O33" s="49">
        <v>0.15885914000000001</v>
      </c>
      <c r="P33" s="49">
        <v>0.10199834000000001</v>
      </c>
      <c r="Q33" s="49">
        <v>1984.8677</v>
      </c>
    </row>
    <row r="34" spans="1:17" x14ac:dyDescent="0.2">
      <c r="A34" s="47">
        <v>6</v>
      </c>
      <c r="B34" s="48">
        <v>-7.1104000000000003</v>
      </c>
      <c r="C34" s="49">
        <v>1.5499000000000001</v>
      </c>
      <c r="D34" s="49">
        <v>-8.6602999999999994</v>
      </c>
      <c r="E34" s="49">
        <v>-5.5605000000000002</v>
      </c>
      <c r="F34" s="50">
        <v>3.1140000000000001E-2</v>
      </c>
      <c r="G34" s="52">
        <v>0.221</v>
      </c>
      <c r="H34" s="52">
        <v>-4.8000000000000001E-2</v>
      </c>
      <c r="I34" s="52">
        <v>0.27</v>
      </c>
      <c r="J34" s="52">
        <v>0.17299999999999999</v>
      </c>
      <c r="K34" s="49">
        <v>0.79052951000000005</v>
      </c>
      <c r="L34" s="53">
        <v>18.75</v>
      </c>
      <c r="M34" s="49">
        <v>0.17502997000000001</v>
      </c>
      <c r="N34" s="49">
        <v>-3.8152400000000003E-2</v>
      </c>
      <c r="O34" s="49">
        <v>0.21318239</v>
      </c>
      <c r="P34" s="49">
        <v>0.13687754999999999</v>
      </c>
      <c r="Q34" s="49">
        <v>1958.8976</v>
      </c>
    </row>
    <row r="35" spans="1:17" x14ac:dyDescent="0.2">
      <c r="A35" s="54">
        <v>7</v>
      </c>
      <c r="B35" s="55">
        <v>-13.673</v>
      </c>
      <c r="C35" s="56">
        <v>2.0139999999999998</v>
      </c>
      <c r="D35" s="56">
        <v>-15.686999999999999</v>
      </c>
      <c r="E35" s="56">
        <v>-11.659000000000001</v>
      </c>
      <c r="F35" s="57">
        <v>3.1140000000000001E-2</v>
      </c>
      <c r="G35" s="58">
        <v>0.42599999999999999</v>
      </c>
      <c r="H35" s="58">
        <v>-6.3E-2</v>
      </c>
      <c r="I35" s="58">
        <v>0.48799999999999999</v>
      </c>
      <c r="J35" s="58">
        <v>0.36299999999999999</v>
      </c>
      <c r="K35" s="56">
        <v>0.76671319000000004</v>
      </c>
      <c r="L35" s="56">
        <v>0.5</v>
      </c>
      <c r="M35" s="56">
        <v>0.32643525000000001</v>
      </c>
      <c r="N35" s="56">
        <v>-4.8083099999999997E-2</v>
      </c>
      <c r="O35" s="56">
        <v>0.37451837999999998</v>
      </c>
      <c r="P35" s="56">
        <v>0.27835211999999998</v>
      </c>
      <c r="Q35" s="56">
        <v>2019</v>
      </c>
    </row>
    <row r="36" spans="1:17" x14ac:dyDescent="0.2">
      <c r="A36" s="54">
        <v>7</v>
      </c>
      <c r="B36" s="55">
        <v>-13.673</v>
      </c>
      <c r="C36" s="56">
        <v>2.0139999999999998</v>
      </c>
      <c r="D36" s="56">
        <v>-15.686999999999999</v>
      </c>
      <c r="E36" s="56">
        <v>-11.659000000000001</v>
      </c>
      <c r="F36" s="57">
        <v>3.1140000000000001E-2</v>
      </c>
      <c r="G36" s="58">
        <v>0.42599999999999999</v>
      </c>
      <c r="H36" s="58">
        <v>-6.3E-2</v>
      </c>
      <c r="I36" s="58">
        <v>0.48799999999999999</v>
      </c>
      <c r="J36" s="58">
        <v>0.36299999999999999</v>
      </c>
      <c r="K36" s="56">
        <v>0.73439361999999997</v>
      </c>
      <c r="L36" s="56">
        <v>2.5</v>
      </c>
      <c r="M36" s="56">
        <v>0.31267488999999998</v>
      </c>
      <c r="N36" s="56">
        <v>-4.6056300000000001E-2</v>
      </c>
      <c r="O36" s="56">
        <v>0.35873115</v>
      </c>
      <c r="P36" s="56">
        <v>0.26661863000000002</v>
      </c>
      <c r="Q36" s="56">
        <v>2019</v>
      </c>
    </row>
    <row r="37" spans="1:17" x14ac:dyDescent="0.2">
      <c r="A37" s="54">
        <v>7</v>
      </c>
      <c r="B37" s="55">
        <v>-13.673</v>
      </c>
      <c r="C37" s="56">
        <v>2.0139999999999998</v>
      </c>
      <c r="D37" s="56">
        <v>-15.686999999999999</v>
      </c>
      <c r="E37" s="56">
        <v>-11.659000000000001</v>
      </c>
      <c r="F37" s="57">
        <v>3.1140000000000001E-2</v>
      </c>
      <c r="G37" s="58">
        <v>0.42599999999999999</v>
      </c>
      <c r="H37" s="58">
        <v>-6.3E-2</v>
      </c>
      <c r="I37" s="58">
        <v>0.48799999999999999</v>
      </c>
      <c r="J37" s="58">
        <v>0.36299999999999999</v>
      </c>
      <c r="K37" s="56">
        <v>0.83842256999999998</v>
      </c>
      <c r="L37" s="56">
        <v>6.5</v>
      </c>
      <c r="M37" s="56">
        <v>0.35696618000000002</v>
      </c>
      <c r="N37" s="56">
        <v>-5.2580300000000003E-2</v>
      </c>
      <c r="O37" s="56">
        <v>0.40954644000000001</v>
      </c>
      <c r="P37" s="56">
        <v>0.30438591999999998</v>
      </c>
      <c r="Q37" s="56">
        <v>2015.4788699999999</v>
      </c>
    </row>
    <row r="38" spans="1:17" x14ac:dyDescent="0.2">
      <c r="A38" s="54">
        <v>7</v>
      </c>
      <c r="B38" s="55">
        <v>-13.673</v>
      </c>
      <c r="C38" s="56">
        <v>2.0139999999999998</v>
      </c>
      <c r="D38" s="56">
        <v>-15.686999999999999</v>
      </c>
      <c r="E38" s="56">
        <v>-11.659000000000001</v>
      </c>
      <c r="F38" s="57">
        <v>3.1140000000000001E-2</v>
      </c>
      <c r="G38" s="58">
        <v>0.42599999999999999</v>
      </c>
      <c r="H38" s="58">
        <v>-6.3E-2</v>
      </c>
      <c r="I38" s="58">
        <v>0.48799999999999999</v>
      </c>
      <c r="J38" s="58">
        <v>0.36299999999999999</v>
      </c>
      <c r="K38" s="56">
        <v>0.91475390999999995</v>
      </c>
      <c r="L38" s="56">
        <v>8.5</v>
      </c>
      <c r="M38" s="56">
        <v>0.38946496000000003</v>
      </c>
      <c r="N38" s="56">
        <v>-5.7367300000000003E-2</v>
      </c>
      <c r="O38" s="56">
        <v>0.44683221000000001</v>
      </c>
      <c r="P38" s="56">
        <v>0.33209770999999999</v>
      </c>
      <c r="Q38" s="56">
        <v>2010.78404</v>
      </c>
    </row>
    <row r="39" spans="1:17" x14ac:dyDescent="0.2">
      <c r="A39" s="54">
        <v>7</v>
      </c>
      <c r="B39" s="55">
        <v>-13.673</v>
      </c>
      <c r="C39" s="56">
        <v>2.0139999999999998</v>
      </c>
      <c r="D39" s="56">
        <v>-15.686999999999999</v>
      </c>
      <c r="E39" s="56">
        <v>-11.659000000000001</v>
      </c>
      <c r="F39" s="57">
        <v>3.1140000000000001E-2</v>
      </c>
      <c r="G39" s="58">
        <v>0.42599999999999999</v>
      </c>
      <c r="H39" s="58">
        <v>-6.3E-2</v>
      </c>
      <c r="I39" s="58">
        <v>0.48799999999999999</v>
      </c>
      <c r="J39" s="58">
        <v>0.36299999999999999</v>
      </c>
      <c r="K39" s="56">
        <v>1.3664915</v>
      </c>
      <c r="L39" s="56">
        <v>10.5</v>
      </c>
      <c r="M39" s="56">
        <v>0.58179643000000003</v>
      </c>
      <c r="N39" s="56">
        <v>-8.5697200000000001E-2</v>
      </c>
      <c r="O39" s="56">
        <v>0.66749364</v>
      </c>
      <c r="P39" s="56">
        <v>0.49609921000000001</v>
      </c>
      <c r="Q39" s="56">
        <v>2006.0891999999999</v>
      </c>
    </row>
    <row r="40" spans="1:17" x14ac:dyDescent="0.2">
      <c r="A40" s="54">
        <v>7</v>
      </c>
      <c r="B40" s="55">
        <v>-13.673</v>
      </c>
      <c r="C40" s="56">
        <v>2.0139999999999998</v>
      </c>
      <c r="D40" s="56">
        <v>-15.686999999999999</v>
      </c>
      <c r="E40" s="56">
        <v>-11.659000000000001</v>
      </c>
      <c r="F40" s="57">
        <v>3.1140000000000001E-2</v>
      </c>
      <c r="G40" s="58">
        <v>0.42599999999999999</v>
      </c>
      <c r="H40" s="58">
        <v>-6.3E-2</v>
      </c>
      <c r="I40" s="58">
        <v>0.48799999999999999</v>
      </c>
      <c r="J40" s="58">
        <v>0.36299999999999999</v>
      </c>
      <c r="K40" s="56">
        <v>0.89740695999999998</v>
      </c>
      <c r="L40" s="56">
        <v>15.5</v>
      </c>
      <c r="M40" s="56">
        <v>0.38207932999999999</v>
      </c>
      <c r="N40" s="56">
        <v>-5.62794E-2</v>
      </c>
      <c r="O40" s="56">
        <v>0.43835869999999999</v>
      </c>
      <c r="P40" s="56">
        <v>0.32579996999999999</v>
      </c>
      <c r="Q40" s="56">
        <v>1994.35211</v>
      </c>
    </row>
    <row r="41" spans="1:17" x14ac:dyDescent="0.2">
      <c r="A41" s="54">
        <v>7</v>
      </c>
      <c r="B41" s="55">
        <v>-13.673</v>
      </c>
      <c r="C41" s="56">
        <v>2.0139999999999998</v>
      </c>
      <c r="D41" s="56">
        <v>-15.686999999999999</v>
      </c>
      <c r="E41" s="56">
        <v>-11.659000000000001</v>
      </c>
      <c r="F41" s="57">
        <v>3.1140000000000001E-2</v>
      </c>
      <c r="G41" s="58">
        <v>0.42599999999999999</v>
      </c>
      <c r="H41" s="58">
        <v>-6.3E-2</v>
      </c>
      <c r="I41" s="58">
        <v>0.48799999999999999</v>
      </c>
      <c r="J41" s="58">
        <v>0.36299999999999999</v>
      </c>
      <c r="K41" s="56">
        <v>0.95375783000000003</v>
      </c>
      <c r="L41" s="56">
        <v>20.5</v>
      </c>
      <c r="M41" s="56">
        <v>0.40607124</v>
      </c>
      <c r="N41" s="56">
        <v>-5.98133E-2</v>
      </c>
      <c r="O41" s="56">
        <v>0.46588455000000001</v>
      </c>
      <c r="P41" s="56">
        <v>0.34625792</v>
      </c>
      <c r="Q41" s="56">
        <v>1982.61502</v>
      </c>
    </row>
    <row r="42" spans="1:17" x14ac:dyDescent="0.2">
      <c r="A42" s="54">
        <v>7</v>
      </c>
      <c r="B42" s="55">
        <v>-13.673</v>
      </c>
      <c r="C42" s="56">
        <v>2.0139999999999998</v>
      </c>
      <c r="D42" s="56">
        <v>-15.686999999999999</v>
      </c>
      <c r="E42" s="56">
        <v>-11.659000000000001</v>
      </c>
      <c r="F42" s="57">
        <v>3.1140000000000001E-2</v>
      </c>
      <c r="G42" s="58">
        <v>0.42599999999999999</v>
      </c>
      <c r="H42" s="58">
        <v>-6.3E-2</v>
      </c>
      <c r="I42" s="58">
        <v>0.48799999999999999</v>
      </c>
      <c r="J42" s="58">
        <v>0.36299999999999999</v>
      </c>
      <c r="K42" s="56">
        <v>1.14056976</v>
      </c>
      <c r="L42" s="56">
        <v>30.5</v>
      </c>
      <c r="M42" s="56">
        <v>0.48560815000000002</v>
      </c>
      <c r="N42" s="56">
        <v>-7.1528900000000006E-2</v>
      </c>
      <c r="O42" s="56">
        <v>0.55713705999999996</v>
      </c>
      <c r="P42" s="56">
        <v>0.41407924000000002</v>
      </c>
      <c r="Q42" s="56">
        <v>1959.14085</v>
      </c>
    </row>
    <row r="43" spans="1:17" x14ac:dyDescent="0.2">
      <c r="A43" s="54">
        <v>7</v>
      </c>
      <c r="B43" s="55">
        <v>-13.673</v>
      </c>
      <c r="C43" s="56">
        <v>2.0139999999999998</v>
      </c>
      <c r="D43" s="56">
        <v>-15.686999999999999</v>
      </c>
      <c r="E43" s="56">
        <v>-11.659000000000001</v>
      </c>
      <c r="F43" s="57">
        <v>3.1140000000000001E-2</v>
      </c>
      <c r="G43" s="58">
        <v>0.42599999999999999</v>
      </c>
      <c r="H43" s="58">
        <v>-6.3E-2</v>
      </c>
      <c r="I43" s="58">
        <v>0.48799999999999999</v>
      </c>
      <c r="J43" s="58">
        <v>0.36299999999999999</v>
      </c>
      <c r="K43" s="56">
        <v>1.1815551900000001</v>
      </c>
      <c r="L43" s="56">
        <v>40.5</v>
      </c>
      <c r="M43" s="56">
        <v>0.50305807999999996</v>
      </c>
      <c r="N43" s="56">
        <v>-7.4099200000000004E-2</v>
      </c>
      <c r="O43" s="56">
        <v>0.57715731999999997</v>
      </c>
      <c r="P43" s="56">
        <v>0.42895883000000001</v>
      </c>
      <c r="Q43" s="56">
        <v>1935.6666700000001</v>
      </c>
    </row>
    <row r="44" spans="1:17" x14ac:dyDescent="0.2">
      <c r="A44" s="59" t="s">
        <v>6</v>
      </c>
      <c r="B44" s="60">
        <v>-8.6660000000000004</v>
      </c>
      <c r="C44" s="59">
        <v>2.5750000000000002</v>
      </c>
      <c r="D44" s="59">
        <v>-11.241</v>
      </c>
      <c r="E44" s="59">
        <v>-6.0910000000000002</v>
      </c>
      <c r="F44" s="61">
        <v>3.1140000000000001E-2</v>
      </c>
      <c r="G44" s="62">
        <v>0.27</v>
      </c>
      <c r="H44" s="63">
        <v>-0.08</v>
      </c>
      <c r="I44" s="62">
        <v>0.35</v>
      </c>
      <c r="J44" s="62">
        <v>0.19</v>
      </c>
      <c r="K44" s="59">
        <v>3.0055822000000001</v>
      </c>
      <c r="L44" s="64">
        <v>1</v>
      </c>
      <c r="M44" s="59">
        <v>0.81104993999999997</v>
      </c>
      <c r="N44" s="59">
        <v>-0.24099400000000001</v>
      </c>
      <c r="O44" s="59">
        <v>1.05204389</v>
      </c>
      <c r="P44" s="59">
        <v>0.57005598999999996</v>
      </c>
      <c r="Q44" s="59">
        <v>2022</v>
      </c>
    </row>
    <row r="45" spans="1:17" x14ac:dyDescent="0.2">
      <c r="A45" s="59" t="s">
        <v>6</v>
      </c>
      <c r="B45" s="60">
        <v>-8.6660000000000004</v>
      </c>
      <c r="C45" s="59">
        <v>2.5750000000000002</v>
      </c>
      <c r="D45" s="59">
        <v>-11.241</v>
      </c>
      <c r="E45" s="59">
        <v>-6.0910000000000002</v>
      </c>
      <c r="F45" s="61">
        <v>3.1140000000000001E-2</v>
      </c>
      <c r="G45" s="62">
        <v>0.27</v>
      </c>
      <c r="H45" s="63">
        <v>-0.08</v>
      </c>
      <c r="I45" s="62">
        <v>0.35</v>
      </c>
      <c r="J45" s="62">
        <v>0.19</v>
      </c>
      <c r="K45" s="59">
        <v>2.9566754799999999</v>
      </c>
      <c r="L45" s="65">
        <v>9</v>
      </c>
      <c r="M45" s="59">
        <v>0.79785256000000004</v>
      </c>
      <c r="N45" s="59">
        <v>-0.23707249999999999</v>
      </c>
      <c r="O45" s="59">
        <v>1.0349250699999999</v>
      </c>
      <c r="P45" s="59">
        <v>0.56078006000000002</v>
      </c>
      <c r="Q45" s="59">
        <v>2008.6666700000001</v>
      </c>
    </row>
    <row r="46" spans="1:17" x14ac:dyDescent="0.2">
      <c r="A46" s="59" t="s">
        <v>6</v>
      </c>
      <c r="B46" s="60">
        <v>-8.6660000000000004</v>
      </c>
      <c r="C46" s="59">
        <v>2.5750000000000002</v>
      </c>
      <c r="D46" s="59">
        <v>-11.241</v>
      </c>
      <c r="E46" s="59">
        <v>-6.0910000000000002</v>
      </c>
      <c r="F46" s="61">
        <v>3.1140000000000001E-2</v>
      </c>
      <c r="G46" s="62">
        <v>0.27</v>
      </c>
      <c r="H46" s="63">
        <v>-0.08</v>
      </c>
      <c r="I46" s="62">
        <v>0.35</v>
      </c>
      <c r="J46" s="62">
        <v>0.19</v>
      </c>
      <c r="K46" s="59">
        <v>3.1224608599999999</v>
      </c>
      <c r="L46" s="65">
        <v>21</v>
      </c>
      <c r="M46" s="59">
        <v>0.84258940000000004</v>
      </c>
      <c r="N46" s="59">
        <v>-0.25036550000000002</v>
      </c>
      <c r="O46" s="59">
        <v>1.0929549300000001</v>
      </c>
      <c r="P46" s="59">
        <v>0.59222386000000005</v>
      </c>
      <c r="Q46" s="59">
        <v>1968.6666700000001</v>
      </c>
    </row>
    <row r="47" spans="1:17" x14ac:dyDescent="0.2">
      <c r="A47" s="59" t="s">
        <v>6</v>
      </c>
      <c r="B47" s="60">
        <v>-8.6660000000000004</v>
      </c>
      <c r="C47" s="59">
        <v>2.5750000000000002</v>
      </c>
      <c r="D47" s="59">
        <v>-11.241</v>
      </c>
      <c r="E47" s="59">
        <v>-6.0910000000000002</v>
      </c>
      <c r="F47" s="61">
        <v>3.1140000000000001E-2</v>
      </c>
      <c r="G47" s="62">
        <v>0.27</v>
      </c>
      <c r="H47" s="63">
        <v>-0.08</v>
      </c>
      <c r="I47" s="62">
        <v>0.35</v>
      </c>
      <c r="J47" s="62">
        <v>0.19</v>
      </c>
      <c r="K47" s="59">
        <v>3.0047401499999999</v>
      </c>
      <c r="L47" s="65">
        <v>29</v>
      </c>
      <c r="M47" s="59">
        <v>0.81082270999999995</v>
      </c>
      <c r="N47" s="59">
        <v>-0.24092640000000001</v>
      </c>
      <c r="O47" s="59">
        <v>1.05174915</v>
      </c>
      <c r="P47" s="59">
        <v>0.56989628000000003</v>
      </c>
      <c r="Q47" s="59">
        <v>1942</v>
      </c>
    </row>
    <row r="48" spans="1:17" x14ac:dyDescent="0.2">
      <c r="A48" s="59" t="s">
        <v>6</v>
      </c>
      <c r="B48" s="60">
        <v>-8.6660000000000004</v>
      </c>
      <c r="C48" s="59">
        <v>2.5750000000000002</v>
      </c>
      <c r="D48" s="59">
        <v>-11.241</v>
      </c>
      <c r="E48" s="59">
        <v>-6.0910000000000002</v>
      </c>
      <c r="F48" s="61">
        <v>3.1140000000000001E-2</v>
      </c>
      <c r="G48" s="62">
        <v>0.27</v>
      </c>
      <c r="H48" s="63">
        <v>-0.08</v>
      </c>
      <c r="I48" s="62">
        <v>0.35</v>
      </c>
      <c r="J48" s="62">
        <v>0.19</v>
      </c>
      <c r="K48" s="59">
        <v>2.8773645000000001</v>
      </c>
      <c r="L48" s="65">
        <v>37</v>
      </c>
      <c r="M48" s="59">
        <v>0.77645065999999996</v>
      </c>
      <c r="N48" s="59">
        <v>-0.23071320000000001</v>
      </c>
      <c r="O48" s="59">
        <v>1.00716385</v>
      </c>
      <c r="P48" s="59">
        <v>0.54573748</v>
      </c>
      <c r="Q48" s="59">
        <v>1915.3333299999999</v>
      </c>
    </row>
    <row r="49" spans="1:17" x14ac:dyDescent="0.2">
      <c r="A49" s="59" t="s">
        <v>6</v>
      </c>
      <c r="B49" s="60">
        <v>-8.6660000000000004</v>
      </c>
      <c r="C49" s="59">
        <v>2.5750000000000002</v>
      </c>
      <c r="D49" s="59">
        <v>-11.241</v>
      </c>
      <c r="E49" s="59">
        <v>-6.0910000000000002</v>
      </c>
      <c r="F49" s="61">
        <v>3.1140000000000001E-2</v>
      </c>
      <c r="G49" s="62">
        <v>0.27</v>
      </c>
      <c r="H49" s="63">
        <v>-0.08</v>
      </c>
      <c r="I49" s="62">
        <v>0.35</v>
      </c>
      <c r="J49" s="62">
        <v>0.19</v>
      </c>
      <c r="K49" s="59">
        <v>2.9609146800000001</v>
      </c>
      <c r="L49" s="65">
        <v>49</v>
      </c>
      <c r="M49" s="59">
        <v>0.7989965</v>
      </c>
      <c r="N49" s="59">
        <v>-0.2374124</v>
      </c>
      <c r="O49" s="59">
        <v>1.03640892</v>
      </c>
      <c r="P49" s="59">
        <v>0.56158408999999998</v>
      </c>
      <c r="Q49" s="59">
        <v>1875.3333299999999</v>
      </c>
    </row>
    <row r="50" spans="1:17" x14ac:dyDescent="0.2">
      <c r="A50" s="66" t="s">
        <v>7</v>
      </c>
      <c r="B50" s="67">
        <v>-16.158999999999999</v>
      </c>
      <c r="C50" s="66">
        <v>1.3560000000000001</v>
      </c>
      <c r="D50" s="66">
        <v>-17.515000000000001</v>
      </c>
      <c r="E50" s="66">
        <v>-14.803000000000001</v>
      </c>
      <c r="F50" s="68">
        <v>3.1140000000000001E-2</v>
      </c>
      <c r="G50" s="69">
        <v>0.503</v>
      </c>
      <c r="H50" s="70">
        <v>-4.2000000000000003E-2</v>
      </c>
      <c r="I50" s="69">
        <v>0.54500000000000004</v>
      </c>
      <c r="J50" s="69">
        <v>0.46100000000000002</v>
      </c>
      <c r="K50" s="66">
        <v>0.45829700000000001</v>
      </c>
      <c r="L50" s="71">
        <v>1</v>
      </c>
      <c r="M50" s="66">
        <v>0.23060132</v>
      </c>
      <c r="N50" s="66">
        <v>-1.9351199999999999E-2</v>
      </c>
      <c r="O50" s="66">
        <v>0.24995248</v>
      </c>
      <c r="P50" s="66">
        <v>0.21125015999999999</v>
      </c>
      <c r="Q50" s="66">
        <v>2022</v>
      </c>
    </row>
    <row r="51" spans="1:17" x14ac:dyDescent="0.2">
      <c r="A51" s="66" t="s">
        <v>7</v>
      </c>
      <c r="B51" s="67">
        <v>-16.158999999999999</v>
      </c>
      <c r="C51" s="66">
        <v>1.3560000000000001</v>
      </c>
      <c r="D51" s="66">
        <v>-17.515000000000001</v>
      </c>
      <c r="E51" s="66">
        <v>-14.803000000000001</v>
      </c>
      <c r="F51" s="68">
        <v>3.1140000000000001E-2</v>
      </c>
      <c r="G51" s="69">
        <v>0.503</v>
      </c>
      <c r="H51" s="70">
        <v>-4.2000000000000003E-2</v>
      </c>
      <c r="I51" s="69">
        <v>0.54500000000000004</v>
      </c>
      <c r="J51" s="69">
        <v>0.46100000000000002</v>
      </c>
      <c r="K51" s="66">
        <v>0.25024646</v>
      </c>
      <c r="L51" s="71">
        <v>5</v>
      </c>
      <c r="M51" s="66">
        <v>0.12591652</v>
      </c>
      <c r="N51" s="66">
        <v>-1.05664E-2</v>
      </c>
      <c r="O51" s="66">
        <v>0.13648294</v>
      </c>
      <c r="P51" s="66">
        <v>0.1153501</v>
      </c>
      <c r="Q51" s="66">
        <v>2022</v>
      </c>
    </row>
    <row r="52" spans="1:17" x14ac:dyDescent="0.2">
      <c r="A52" s="66" t="s">
        <v>7</v>
      </c>
      <c r="B52" s="67">
        <v>-16.158999999999999</v>
      </c>
      <c r="C52" s="66">
        <v>1.3560000000000001</v>
      </c>
      <c r="D52" s="66">
        <v>-17.515000000000001</v>
      </c>
      <c r="E52" s="66">
        <v>-14.803000000000001</v>
      </c>
      <c r="F52" s="68">
        <v>3.1140000000000001E-2</v>
      </c>
      <c r="G52" s="69">
        <v>0.503</v>
      </c>
      <c r="H52" s="70">
        <v>-4.2000000000000003E-2</v>
      </c>
      <c r="I52" s="69">
        <v>0.54500000000000004</v>
      </c>
      <c r="J52" s="69">
        <v>0.46100000000000002</v>
      </c>
      <c r="K52" s="66">
        <v>0.21537893</v>
      </c>
      <c r="L52" s="72">
        <v>15</v>
      </c>
      <c r="M52" s="66">
        <v>0.10837223</v>
      </c>
      <c r="N52" s="66">
        <v>-9.0942000000000002E-3</v>
      </c>
      <c r="O52" s="66">
        <v>0.1174664</v>
      </c>
      <c r="P52" s="66">
        <v>9.9278050000000007E-2</v>
      </c>
      <c r="Q52" s="66">
        <v>2002</v>
      </c>
    </row>
    <row r="53" spans="1:17" x14ac:dyDescent="0.2">
      <c r="A53" s="66" t="s">
        <v>7</v>
      </c>
      <c r="B53" s="67">
        <v>-16.158999999999999</v>
      </c>
      <c r="C53" s="66">
        <v>1.3560000000000001</v>
      </c>
      <c r="D53" s="66">
        <v>-17.515000000000001</v>
      </c>
      <c r="E53" s="66">
        <v>-14.803000000000001</v>
      </c>
      <c r="F53" s="68">
        <v>3.1140000000000001E-2</v>
      </c>
      <c r="G53" s="69">
        <v>0.503</v>
      </c>
      <c r="H53" s="70">
        <v>-4.2000000000000003E-2</v>
      </c>
      <c r="I53" s="69">
        <v>0.54500000000000004</v>
      </c>
      <c r="J53" s="69">
        <v>0.46100000000000002</v>
      </c>
      <c r="K53" s="66">
        <v>0.23938978</v>
      </c>
      <c r="L53" s="72">
        <v>21</v>
      </c>
      <c r="M53" s="66">
        <v>0.12045377</v>
      </c>
      <c r="N53" s="66">
        <v>-1.0108000000000001E-2</v>
      </c>
      <c r="O53" s="66">
        <v>0.13056176999999999</v>
      </c>
      <c r="P53" s="66">
        <v>0.11034576</v>
      </c>
      <c r="Q53" s="66">
        <v>1990</v>
      </c>
    </row>
    <row r="54" spans="1:17" x14ac:dyDescent="0.2">
      <c r="A54" s="66" t="s">
        <v>7</v>
      </c>
      <c r="B54" s="67">
        <v>-16.158999999999999</v>
      </c>
      <c r="C54" s="66">
        <v>1.3560000000000001</v>
      </c>
      <c r="D54" s="66">
        <v>-17.515000000000001</v>
      </c>
      <c r="E54" s="66">
        <v>-14.803000000000001</v>
      </c>
      <c r="F54" s="68">
        <v>3.1140000000000001E-2</v>
      </c>
      <c r="G54" s="69">
        <v>0.503</v>
      </c>
      <c r="H54" s="70">
        <v>-4.2000000000000003E-2</v>
      </c>
      <c r="I54" s="69">
        <v>0.54500000000000004</v>
      </c>
      <c r="J54" s="69">
        <v>0.46100000000000002</v>
      </c>
      <c r="K54" s="66">
        <v>8.2147410000000004E-2</v>
      </c>
      <c r="L54" s="72">
        <v>25</v>
      </c>
      <c r="M54" s="66">
        <v>4.1334120000000002E-2</v>
      </c>
      <c r="N54" s="66">
        <v>-3.4686000000000001E-3</v>
      </c>
      <c r="O54" s="66">
        <v>4.4802719999999997E-2</v>
      </c>
      <c r="P54" s="66">
        <v>3.786552E-2</v>
      </c>
      <c r="Q54" s="66">
        <v>1982</v>
      </c>
    </row>
    <row r="55" spans="1:17" x14ac:dyDescent="0.2">
      <c r="A55" s="66" t="s">
        <v>7</v>
      </c>
      <c r="B55" s="67">
        <v>-16.158999999999999</v>
      </c>
      <c r="C55" s="66">
        <v>1.3560000000000001</v>
      </c>
      <c r="D55" s="66">
        <v>-17.515000000000001</v>
      </c>
      <c r="E55" s="66">
        <v>-14.803000000000001</v>
      </c>
      <c r="F55" s="68">
        <v>3.1140000000000001E-2</v>
      </c>
      <c r="G55" s="69">
        <v>0.503</v>
      </c>
      <c r="H55" s="70">
        <v>-4.2000000000000003E-2</v>
      </c>
      <c r="I55" s="69">
        <v>0.54500000000000004</v>
      </c>
      <c r="J55" s="69">
        <v>0.46100000000000002</v>
      </c>
      <c r="K55" s="66">
        <v>0.31545011000000001</v>
      </c>
      <c r="L55" s="72">
        <v>31</v>
      </c>
      <c r="M55" s="66">
        <v>0.15872505000000001</v>
      </c>
      <c r="N55" s="66">
        <v>-1.3319599999999999E-2</v>
      </c>
      <c r="O55" s="66">
        <v>0.17204463</v>
      </c>
      <c r="P55" s="66">
        <v>0.14540545999999999</v>
      </c>
      <c r="Q55" s="66">
        <v>1970</v>
      </c>
    </row>
    <row r="56" spans="1:17" x14ac:dyDescent="0.2">
      <c r="A56" s="66" t="s">
        <v>7</v>
      </c>
      <c r="B56" s="67">
        <v>-16.158999999999999</v>
      </c>
      <c r="C56" s="66">
        <v>1.3560000000000001</v>
      </c>
      <c r="D56" s="66">
        <v>-17.515000000000001</v>
      </c>
      <c r="E56" s="66">
        <v>-14.803000000000001</v>
      </c>
      <c r="F56" s="68">
        <v>3.1140000000000001E-2</v>
      </c>
      <c r="G56" s="69">
        <v>0.503</v>
      </c>
      <c r="H56" s="70">
        <v>-4.2000000000000003E-2</v>
      </c>
      <c r="I56" s="69">
        <v>0.54500000000000004</v>
      </c>
      <c r="J56" s="69">
        <v>0.46100000000000002</v>
      </c>
      <c r="K56" s="66">
        <v>0.51586403999999997</v>
      </c>
      <c r="L56" s="72">
        <v>37</v>
      </c>
      <c r="M56" s="66">
        <v>0.25956733999999998</v>
      </c>
      <c r="N56" s="66">
        <v>-2.17819E-2</v>
      </c>
      <c r="O56" s="66">
        <v>0.28134921000000002</v>
      </c>
      <c r="P56" s="66">
        <v>0.23778546</v>
      </c>
      <c r="Q56" s="66">
        <v>1958</v>
      </c>
    </row>
    <row r="57" spans="1:17" x14ac:dyDescent="0.2">
      <c r="A57" s="66" t="s">
        <v>7</v>
      </c>
      <c r="B57" s="67">
        <v>-16.158999999999999</v>
      </c>
      <c r="C57" s="66">
        <v>1.3560000000000001</v>
      </c>
      <c r="D57" s="66">
        <v>-17.515000000000001</v>
      </c>
      <c r="E57" s="66">
        <v>-14.803000000000001</v>
      </c>
      <c r="F57" s="68">
        <v>3.1140000000000001E-2</v>
      </c>
      <c r="G57" s="69">
        <v>0.503</v>
      </c>
      <c r="H57" s="70">
        <v>-4.2000000000000003E-2</v>
      </c>
      <c r="I57" s="69">
        <v>0.54500000000000004</v>
      </c>
      <c r="J57" s="69">
        <v>0.46100000000000002</v>
      </c>
      <c r="K57" s="66">
        <v>0.41454305000000002</v>
      </c>
      <c r="L57" s="72">
        <v>41</v>
      </c>
      <c r="M57" s="66">
        <v>0.20858565000000001</v>
      </c>
      <c r="N57" s="66">
        <v>-1.7503700000000001E-2</v>
      </c>
      <c r="O57" s="66">
        <v>0.22608934</v>
      </c>
      <c r="P57" s="66">
        <v>0.19108196</v>
      </c>
      <c r="Q57" s="66">
        <v>1950</v>
      </c>
    </row>
    <row r="58" spans="1:17" x14ac:dyDescent="0.2">
      <c r="A58" s="66" t="s">
        <v>7</v>
      </c>
      <c r="B58" s="67">
        <v>-16.158999999999999</v>
      </c>
      <c r="C58" s="66">
        <v>1.3560000000000001</v>
      </c>
      <c r="D58" s="66">
        <v>-17.515000000000001</v>
      </c>
      <c r="E58" s="66">
        <v>-14.803000000000001</v>
      </c>
      <c r="F58" s="68">
        <v>3.1140000000000001E-2</v>
      </c>
      <c r="G58" s="69">
        <v>0.503</v>
      </c>
      <c r="H58" s="70">
        <v>-4.2000000000000003E-2</v>
      </c>
      <c r="I58" s="69">
        <v>0.54500000000000004</v>
      </c>
      <c r="J58" s="69">
        <v>0.46100000000000002</v>
      </c>
      <c r="K58" s="66">
        <v>0.24004391999999999</v>
      </c>
      <c r="L58" s="72">
        <v>49</v>
      </c>
      <c r="M58" s="66">
        <v>0.12078290999999999</v>
      </c>
      <c r="N58" s="66">
        <v>-1.01356E-2</v>
      </c>
      <c r="O58" s="66">
        <v>0.13091854</v>
      </c>
      <c r="P58" s="66">
        <v>0.11064728</v>
      </c>
      <c r="Q58" s="66">
        <v>1934</v>
      </c>
    </row>
    <row r="59" spans="1:17" x14ac:dyDescent="0.2">
      <c r="A59" s="73" t="s">
        <v>8</v>
      </c>
      <c r="B59" s="73">
        <v>-9.3800000000000008</v>
      </c>
      <c r="C59" s="73">
        <v>0.2419</v>
      </c>
      <c r="D59" s="73">
        <v>-9.6219000000000001</v>
      </c>
      <c r="E59" s="73">
        <v>-9.1380999999999997</v>
      </c>
      <c r="F59" s="74">
        <v>3.1140000000000001E-2</v>
      </c>
      <c r="G59" s="75">
        <v>0.3</v>
      </c>
      <c r="H59" s="76">
        <v>-8.0000000000000002E-3</v>
      </c>
      <c r="I59" s="75">
        <v>0.3</v>
      </c>
      <c r="J59" s="75">
        <v>0.28499999999999998</v>
      </c>
      <c r="K59" s="77">
        <v>0.4501</v>
      </c>
      <c r="L59" s="78">
        <v>1</v>
      </c>
      <c r="M59" s="73">
        <v>0.13502887</v>
      </c>
      <c r="N59" s="73">
        <v>-3.3903000000000002E-3</v>
      </c>
      <c r="O59" s="73">
        <v>0.13485483000000001</v>
      </c>
      <c r="P59" s="73">
        <v>0.12807418000000001</v>
      </c>
      <c r="Q59" s="73">
        <v>2022</v>
      </c>
    </row>
    <row r="60" spans="1:17" x14ac:dyDescent="0.2">
      <c r="A60" s="73" t="s">
        <v>8</v>
      </c>
      <c r="B60" s="73">
        <v>-9.3800000000000008</v>
      </c>
      <c r="C60" s="73">
        <v>0.2419</v>
      </c>
      <c r="D60" s="73">
        <v>-9.6219000000000001</v>
      </c>
      <c r="E60" s="73">
        <v>-9.1380999999999997</v>
      </c>
      <c r="F60" s="74">
        <v>3.1140000000000001E-2</v>
      </c>
      <c r="G60" s="75">
        <v>0.3</v>
      </c>
      <c r="H60" s="76">
        <v>-8.0000000000000002E-3</v>
      </c>
      <c r="I60" s="75">
        <v>0.3</v>
      </c>
      <c r="J60" s="75">
        <v>0.28499999999999998</v>
      </c>
      <c r="K60" s="77">
        <v>0.4294</v>
      </c>
      <c r="L60" s="78">
        <v>5</v>
      </c>
      <c r="M60" s="73">
        <v>0.12883399000000001</v>
      </c>
      <c r="N60" s="73">
        <v>-3.2347999999999999E-3</v>
      </c>
      <c r="O60" s="73">
        <v>0.12866794000000001</v>
      </c>
      <c r="P60" s="73">
        <v>0.12219837</v>
      </c>
      <c r="Q60" s="73">
        <v>2022</v>
      </c>
    </row>
    <row r="61" spans="1:17" x14ac:dyDescent="0.2">
      <c r="A61" s="73" t="s">
        <v>8</v>
      </c>
      <c r="B61" s="73">
        <v>-9.3800000000000008</v>
      </c>
      <c r="C61" s="73">
        <v>0.2419</v>
      </c>
      <c r="D61" s="73">
        <v>-9.6219000000000001</v>
      </c>
      <c r="E61" s="73">
        <v>-9.1380999999999997</v>
      </c>
      <c r="F61" s="74">
        <v>3.1140000000000001E-2</v>
      </c>
      <c r="G61" s="75">
        <v>0.3</v>
      </c>
      <c r="H61" s="76">
        <v>-8.0000000000000002E-3</v>
      </c>
      <c r="I61" s="75">
        <v>0.3</v>
      </c>
      <c r="J61" s="75">
        <v>0.28499999999999998</v>
      </c>
      <c r="K61" s="79">
        <v>0.24099999999999999</v>
      </c>
      <c r="L61" s="80">
        <v>9</v>
      </c>
      <c r="M61" s="73">
        <v>7.229969E-2</v>
      </c>
      <c r="N61" s="73">
        <v>-1.8152999999999999E-3</v>
      </c>
      <c r="O61" s="73">
        <v>7.2206500000000007E-2</v>
      </c>
      <c r="P61" s="73">
        <v>6.8575880000000006E-2</v>
      </c>
      <c r="Q61" s="81">
        <v>2009</v>
      </c>
    </row>
    <row r="62" spans="1:17" x14ac:dyDescent="0.2">
      <c r="A62" s="73" t="s">
        <v>8</v>
      </c>
      <c r="B62" s="73">
        <v>-9.3800000000000008</v>
      </c>
      <c r="C62" s="73">
        <v>0.2419</v>
      </c>
      <c r="D62" s="73">
        <v>-9.6219000000000001</v>
      </c>
      <c r="E62" s="73">
        <v>-9.1380999999999997</v>
      </c>
      <c r="F62" s="74">
        <v>3.1140000000000001E-2</v>
      </c>
      <c r="G62" s="75">
        <v>0.3</v>
      </c>
      <c r="H62" s="76">
        <v>-8.0000000000000002E-3</v>
      </c>
      <c r="I62" s="75">
        <v>0.3</v>
      </c>
      <c r="J62" s="75">
        <v>0.28499999999999998</v>
      </c>
      <c r="K62" s="79">
        <v>0.35709999999999997</v>
      </c>
      <c r="L62" s="80">
        <v>15</v>
      </c>
      <c r="M62" s="73">
        <v>0.10713656000000001</v>
      </c>
      <c r="N62" s="73">
        <v>-2.6900000000000001E-3</v>
      </c>
      <c r="O62" s="73">
        <v>0.10699847</v>
      </c>
      <c r="P62" s="73">
        <v>0.10161847</v>
      </c>
      <c r="Q62" s="81">
        <v>1989</v>
      </c>
    </row>
    <row r="63" spans="1:17" x14ac:dyDescent="0.2">
      <c r="A63" s="73" t="s">
        <v>8</v>
      </c>
      <c r="B63" s="73">
        <v>-9.3800000000000008</v>
      </c>
      <c r="C63" s="73">
        <v>0.2419</v>
      </c>
      <c r="D63" s="73">
        <v>-9.6219000000000001</v>
      </c>
      <c r="E63" s="73">
        <v>-9.1380999999999997</v>
      </c>
      <c r="F63" s="74">
        <v>3.1140000000000001E-2</v>
      </c>
      <c r="G63" s="75">
        <v>0.3</v>
      </c>
      <c r="H63" s="76">
        <v>-8.0000000000000002E-3</v>
      </c>
      <c r="I63" s="75">
        <v>0.3</v>
      </c>
      <c r="J63" s="75">
        <v>0.28499999999999998</v>
      </c>
      <c r="K63" s="79">
        <v>0.44069999999999998</v>
      </c>
      <c r="L63" s="80">
        <v>21</v>
      </c>
      <c r="M63" s="73">
        <v>0.13220223</v>
      </c>
      <c r="N63" s="73">
        <v>-3.3194000000000001E-3</v>
      </c>
      <c r="O63" s="73">
        <v>0.13203182999999999</v>
      </c>
      <c r="P63" s="73">
        <v>0.12539312</v>
      </c>
      <c r="Q63" s="81">
        <v>1969</v>
      </c>
    </row>
    <row r="64" spans="1:17" x14ac:dyDescent="0.2">
      <c r="A64" s="73" t="s">
        <v>8</v>
      </c>
      <c r="B64" s="73">
        <v>-9.3800000000000008</v>
      </c>
      <c r="C64" s="73">
        <v>0.2419</v>
      </c>
      <c r="D64" s="73">
        <v>-9.6219000000000001</v>
      </c>
      <c r="E64" s="73">
        <v>-9.1380999999999997</v>
      </c>
      <c r="F64" s="74">
        <v>3.1140000000000001E-2</v>
      </c>
      <c r="G64" s="75">
        <v>0.3</v>
      </c>
      <c r="H64" s="76">
        <v>-8.0000000000000002E-3</v>
      </c>
      <c r="I64" s="75">
        <v>0.3</v>
      </c>
      <c r="J64" s="75">
        <v>0.28499999999999998</v>
      </c>
      <c r="K64" s="79">
        <v>1.1456</v>
      </c>
      <c r="L64" s="80">
        <v>25</v>
      </c>
      <c r="M64" s="73">
        <v>0.34368029</v>
      </c>
      <c r="N64" s="73">
        <v>-8.6292000000000001E-3</v>
      </c>
      <c r="O64" s="73">
        <v>0.34323732000000001</v>
      </c>
      <c r="P64" s="73">
        <v>0.32597895999999998</v>
      </c>
      <c r="Q64" s="81">
        <v>1955</v>
      </c>
    </row>
    <row r="65" spans="1:17" x14ac:dyDescent="0.2">
      <c r="A65" s="73" t="s">
        <v>8</v>
      </c>
      <c r="B65" s="73">
        <v>-9.3800000000000008</v>
      </c>
      <c r="C65" s="73">
        <v>0.2419</v>
      </c>
      <c r="D65" s="73">
        <v>-9.6219000000000001</v>
      </c>
      <c r="E65" s="73">
        <v>-9.1380999999999997</v>
      </c>
      <c r="F65" s="74">
        <v>3.1140000000000001E-2</v>
      </c>
      <c r="G65" s="75">
        <v>0.3</v>
      </c>
      <c r="H65" s="76">
        <v>-8.0000000000000002E-3</v>
      </c>
      <c r="I65" s="75">
        <v>0.3</v>
      </c>
      <c r="J65" s="75">
        <v>0.28499999999999998</v>
      </c>
      <c r="K65" s="79">
        <v>1.4632000000000001</v>
      </c>
      <c r="L65" s="80">
        <v>31</v>
      </c>
      <c r="M65" s="73">
        <v>0.43896853000000002</v>
      </c>
      <c r="N65" s="73">
        <v>-1.1021700000000001E-2</v>
      </c>
      <c r="O65" s="73">
        <v>0.43840275000000001</v>
      </c>
      <c r="P65" s="73">
        <v>0.41635937000000001</v>
      </c>
      <c r="Q65" s="81">
        <v>1935</v>
      </c>
    </row>
    <row r="66" spans="1:17" x14ac:dyDescent="0.2">
      <c r="A66" s="73" t="s">
        <v>8</v>
      </c>
      <c r="B66" s="73">
        <v>-9.3800000000000008</v>
      </c>
      <c r="C66" s="73">
        <v>0.2419</v>
      </c>
      <c r="D66" s="73">
        <v>-9.6219000000000001</v>
      </c>
      <c r="E66" s="73">
        <v>-9.1380999999999997</v>
      </c>
      <c r="F66" s="74">
        <v>3.1140000000000001E-2</v>
      </c>
      <c r="G66" s="75">
        <v>0.3</v>
      </c>
      <c r="H66" s="76">
        <v>-8.0000000000000002E-3</v>
      </c>
      <c r="I66" s="75">
        <v>0.3</v>
      </c>
      <c r="J66" s="75">
        <v>0.28499999999999998</v>
      </c>
      <c r="K66" s="79">
        <v>0.3805</v>
      </c>
      <c r="L66" s="80">
        <v>37</v>
      </c>
      <c r="M66" s="73">
        <v>0.11413984000000001</v>
      </c>
      <c r="N66" s="73">
        <v>-2.8657999999999999E-3</v>
      </c>
      <c r="O66" s="73">
        <v>0.11399273</v>
      </c>
      <c r="P66" s="73">
        <v>0.10826104</v>
      </c>
      <c r="Q66" s="81">
        <v>1915</v>
      </c>
    </row>
    <row r="67" spans="1:17" x14ac:dyDescent="0.2">
      <c r="A67" s="73" t="s">
        <v>8</v>
      </c>
      <c r="B67" s="73">
        <v>-9.3800000000000008</v>
      </c>
      <c r="C67" s="73">
        <v>0.2419</v>
      </c>
      <c r="D67" s="73">
        <v>-9.6219000000000001</v>
      </c>
      <c r="E67" s="73">
        <v>-9.1380999999999997</v>
      </c>
      <c r="F67" s="74">
        <v>3.1140000000000001E-2</v>
      </c>
      <c r="G67" s="75">
        <v>0.3</v>
      </c>
      <c r="H67" s="76">
        <v>-8.0000000000000002E-3</v>
      </c>
      <c r="I67" s="75">
        <v>0.3</v>
      </c>
      <c r="J67" s="75">
        <v>0.28499999999999998</v>
      </c>
      <c r="K67" s="79">
        <v>0.4758</v>
      </c>
      <c r="L67" s="80">
        <v>41</v>
      </c>
      <c r="M67" s="73">
        <v>0.14274408</v>
      </c>
      <c r="N67" s="73">
        <v>-3.5839999999999999E-3</v>
      </c>
      <c r="O67" s="73">
        <v>0.1425601</v>
      </c>
      <c r="P67" s="73">
        <v>0.13539202</v>
      </c>
      <c r="Q67" s="73">
        <v>1902</v>
      </c>
    </row>
    <row r="68" spans="1:17" x14ac:dyDescent="0.2">
      <c r="A68" s="73" t="s">
        <v>8</v>
      </c>
      <c r="B68" s="73">
        <v>-9.3800000000000008</v>
      </c>
      <c r="C68" s="73">
        <v>0.2419</v>
      </c>
      <c r="D68" s="73">
        <v>-9.6219000000000001</v>
      </c>
      <c r="E68" s="73">
        <v>-9.1380999999999997</v>
      </c>
      <c r="F68" s="74">
        <v>3.1140000000000001E-2</v>
      </c>
      <c r="G68" s="75">
        <v>0.3</v>
      </c>
      <c r="H68" s="76">
        <v>-8.0000000000000002E-3</v>
      </c>
      <c r="I68" s="75">
        <v>0.3</v>
      </c>
      <c r="J68" s="75">
        <v>0.28499999999999998</v>
      </c>
      <c r="K68" s="79">
        <v>0.37509999999999999</v>
      </c>
      <c r="L68" s="80">
        <v>49</v>
      </c>
      <c r="M68" s="73">
        <v>0.11254045</v>
      </c>
      <c r="N68" s="73">
        <v>-2.8257E-3</v>
      </c>
      <c r="O68" s="73">
        <v>0.11239540000000001</v>
      </c>
      <c r="P68" s="73">
        <v>0.10674403</v>
      </c>
      <c r="Q68" s="73">
        <v>1887</v>
      </c>
    </row>
  </sheetData>
  <mergeCells count="1">
    <mergeCell ref="T1:X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86E99-F5E4-904E-B81C-E182C0406918}">
  <dimension ref="A1:N107"/>
  <sheetViews>
    <sheetView workbookViewId="0">
      <selection activeCell="B3" sqref="B3"/>
    </sheetView>
  </sheetViews>
  <sheetFormatPr baseColWidth="10" defaultRowHeight="16" x14ac:dyDescent="0.2"/>
  <cols>
    <col min="4" max="4" width="12.6640625" bestFit="1" customWidth="1"/>
    <col min="5" max="5" width="15.6640625" bestFit="1" customWidth="1"/>
    <col min="11" max="11" width="10.83203125" style="83"/>
  </cols>
  <sheetData>
    <row r="1" spans="1:14" x14ac:dyDescent="0.2">
      <c r="G1" s="11" t="s">
        <v>92</v>
      </c>
    </row>
    <row r="2" spans="1:14" x14ac:dyDescent="0.2">
      <c r="A2" s="11" t="s">
        <v>94</v>
      </c>
      <c r="B2" s="11" t="s">
        <v>116</v>
      </c>
      <c r="C2" s="11" t="s">
        <v>96</v>
      </c>
      <c r="D2" s="11" t="s">
        <v>10</v>
      </c>
      <c r="E2" s="11" t="s">
        <v>98</v>
      </c>
      <c r="F2" s="11" t="s">
        <v>99</v>
      </c>
      <c r="G2" s="11" t="s">
        <v>100</v>
      </c>
      <c r="H2" s="11" t="s">
        <v>101</v>
      </c>
      <c r="I2" s="11" t="s">
        <v>102</v>
      </c>
      <c r="J2" s="11" t="s">
        <v>103</v>
      </c>
      <c r="K2" s="11" t="s">
        <v>104</v>
      </c>
      <c r="L2" s="11" t="s">
        <v>105</v>
      </c>
      <c r="M2" s="11" t="s">
        <v>106</v>
      </c>
      <c r="N2" s="11" t="s">
        <v>107</v>
      </c>
    </row>
    <row r="3" spans="1:14" x14ac:dyDescent="0.2">
      <c r="A3" s="86">
        <v>1</v>
      </c>
      <c r="B3" s="86">
        <v>1</v>
      </c>
      <c r="C3" s="86">
        <v>0.36</v>
      </c>
      <c r="D3" s="86">
        <v>2021</v>
      </c>
      <c r="E3" s="86">
        <v>209</v>
      </c>
      <c r="F3" s="86">
        <v>20</v>
      </c>
      <c r="G3" s="86">
        <v>10450</v>
      </c>
      <c r="H3" s="86">
        <v>1</v>
      </c>
      <c r="I3" s="86">
        <v>2021</v>
      </c>
      <c r="J3" s="86">
        <v>6.7699999999999996E-2</v>
      </c>
      <c r="K3" s="87">
        <v>707.46499999999992</v>
      </c>
      <c r="L3" s="86" t="s">
        <v>114</v>
      </c>
      <c r="M3" s="88">
        <v>10.45</v>
      </c>
      <c r="N3" s="88">
        <v>0.7074649999999999</v>
      </c>
    </row>
    <row r="4" spans="1:14" x14ac:dyDescent="0.2">
      <c r="A4" s="86">
        <v>1</v>
      </c>
      <c r="B4" s="86">
        <v>1</v>
      </c>
      <c r="C4" s="86">
        <v>0.36</v>
      </c>
      <c r="D4" s="86">
        <v>2021</v>
      </c>
      <c r="E4" s="86">
        <v>189</v>
      </c>
      <c r="F4" s="86">
        <v>17.2</v>
      </c>
      <c r="G4" s="86">
        <v>10988.372093023258</v>
      </c>
      <c r="H4" s="86">
        <v>1</v>
      </c>
      <c r="I4" s="86">
        <v>2021</v>
      </c>
      <c r="J4" s="86">
        <v>6.7699999999999996E-2</v>
      </c>
      <c r="K4" s="87">
        <v>743.9127906976745</v>
      </c>
      <c r="L4" s="86" t="s">
        <v>114</v>
      </c>
      <c r="M4" s="88">
        <v>10.988372093023257</v>
      </c>
      <c r="N4" s="88">
        <v>0.74391279069767446</v>
      </c>
    </row>
    <row r="5" spans="1:14" x14ac:dyDescent="0.2">
      <c r="A5" s="86">
        <v>1</v>
      </c>
      <c r="B5" s="86">
        <v>3</v>
      </c>
      <c r="C5" s="86">
        <v>0.36</v>
      </c>
      <c r="D5" s="86">
        <v>2021</v>
      </c>
      <c r="E5" s="86">
        <v>58</v>
      </c>
      <c r="F5" s="86">
        <v>9.1999999999999993</v>
      </c>
      <c r="G5" s="86">
        <v>6304.347826086957</v>
      </c>
      <c r="H5" s="86">
        <v>3</v>
      </c>
      <c r="I5" s="86">
        <v>2021</v>
      </c>
      <c r="J5" s="86">
        <v>6.7699999999999996E-2</v>
      </c>
      <c r="K5" s="87">
        <v>426.80434782608694</v>
      </c>
      <c r="L5" s="86" t="s">
        <v>114</v>
      </c>
      <c r="M5" s="88">
        <v>6.304347826086957</v>
      </c>
      <c r="N5" s="88">
        <v>0.42680434782608695</v>
      </c>
    </row>
    <row r="6" spans="1:14" x14ac:dyDescent="0.2">
      <c r="A6" s="86">
        <v>1</v>
      </c>
      <c r="B6" s="86">
        <v>3</v>
      </c>
      <c r="C6" s="86">
        <v>0.36</v>
      </c>
      <c r="D6" s="86">
        <v>2021</v>
      </c>
      <c r="E6" s="86">
        <v>89</v>
      </c>
      <c r="F6" s="86">
        <v>12.8</v>
      </c>
      <c r="G6" s="86">
        <v>6953.125</v>
      </c>
      <c r="H6" s="86">
        <v>3</v>
      </c>
      <c r="I6" s="86">
        <v>2021</v>
      </c>
      <c r="J6" s="86">
        <v>6.7699999999999996E-2</v>
      </c>
      <c r="K6" s="87">
        <v>470.7265625</v>
      </c>
      <c r="L6" s="86" t="s">
        <v>114</v>
      </c>
      <c r="M6" s="88">
        <v>6.953125</v>
      </c>
      <c r="N6" s="88">
        <v>0.4707265625</v>
      </c>
    </row>
    <row r="7" spans="1:14" x14ac:dyDescent="0.2">
      <c r="A7" s="86">
        <v>1</v>
      </c>
      <c r="B7" s="86">
        <v>9</v>
      </c>
      <c r="C7" s="86">
        <v>0.36</v>
      </c>
      <c r="D7" s="86">
        <v>2021</v>
      </c>
      <c r="E7" s="86">
        <v>123</v>
      </c>
      <c r="F7" s="86">
        <v>13.7</v>
      </c>
      <c r="G7" s="86">
        <v>8978.1</v>
      </c>
      <c r="H7" s="86">
        <v>9</v>
      </c>
      <c r="I7" s="86">
        <v>2021</v>
      </c>
      <c r="J7" s="86">
        <v>6.7699999999999996E-2</v>
      </c>
      <c r="K7" s="87">
        <v>607.81736999999998</v>
      </c>
      <c r="L7" s="86" t="s">
        <v>114</v>
      </c>
      <c r="M7" s="88">
        <v>8.9780999999999995</v>
      </c>
      <c r="N7" s="88">
        <v>0.60781737000000002</v>
      </c>
    </row>
    <row r="8" spans="1:14" x14ac:dyDescent="0.2">
      <c r="A8" s="86">
        <v>1</v>
      </c>
      <c r="B8" s="86">
        <v>9</v>
      </c>
      <c r="C8" s="86">
        <v>0.36</v>
      </c>
      <c r="D8" s="86">
        <v>2021</v>
      </c>
      <c r="E8" s="86">
        <v>62</v>
      </c>
      <c r="F8" s="86">
        <v>8.8000000000000007</v>
      </c>
      <c r="G8" s="86">
        <v>7045.454545454545</v>
      </c>
      <c r="H8" s="86">
        <v>9</v>
      </c>
      <c r="I8" s="86">
        <v>2021</v>
      </c>
      <c r="J8" s="86">
        <v>6.7699999999999996E-2</v>
      </c>
      <c r="K8" s="87">
        <v>476.97727272727269</v>
      </c>
      <c r="L8" s="86" t="s">
        <v>114</v>
      </c>
      <c r="M8" s="88">
        <v>7.045454545454545</v>
      </c>
      <c r="N8" s="88">
        <v>0.47697727272727269</v>
      </c>
    </row>
    <row r="9" spans="1:14" x14ac:dyDescent="0.2">
      <c r="A9" s="86">
        <v>1</v>
      </c>
      <c r="B9" s="86">
        <v>21</v>
      </c>
      <c r="C9" s="86">
        <v>0.36</v>
      </c>
      <c r="D9" s="86">
        <v>2004.3</v>
      </c>
      <c r="E9" s="86">
        <v>263</v>
      </c>
      <c r="F9" s="86">
        <v>27.5</v>
      </c>
      <c r="G9" s="86">
        <v>9563.6</v>
      </c>
      <c r="H9" s="86">
        <v>15</v>
      </c>
      <c r="I9" s="86">
        <v>2021</v>
      </c>
      <c r="J9" s="86">
        <v>6.7699999999999996E-2</v>
      </c>
      <c r="K9" s="87">
        <v>647.45572000000004</v>
      </c>
      <c r="L9" s="86" t="s">
        <v>114</v>
      </c>
      <c r="M9" s="88">
        <v>9.563600000000001</v>
      </c>
      <c r="N9" s="88">
        <v>0.64745572000000007</v>
      </c>
    </row>
    <row r="10" spans="1:14" x14ac:dyDescent="0.2">
      <c r="A10" s="86">
        <v>1</v>
      </c>
      <c r="B10" s="86">
        <v>31</v>
      </c>
      <c r="C10" s="86">
        <v>0.36</v>
      </c>
      <c r="D10" s="86">
        <v>1976.4</v>
      </c>
      <c r="E10" s="86">
        <v>166</v>
      </c>
      <c r="F10" s="86">
        <v>14.9</v>
      </c>
      <c r="G10" s="86">
        <v>11140.9</v>
      </c>
      <c r="H10" s="86">
        <v>15</v>
      </c>
      <c r="I10" s="86">
        <v>2021</v>
      </c>
      <c r="J10" s="86">
        <v>6.7699999999999996E-2</v>
      </c>
      <c r="K10" s="87">
        <v>754.23892999999998</v>
      </c>
      <c r="L10" s="86" t="s">
        <v>114</v>
      </c>
      <c r="M10" s="88">
        <v>11.1409</v>
      </c>
      <c r="N10" s="88">
        <v>0.75423892999999997</v>
      </c>
    </row>
    <row r="11" spans="1:14" x14ac:dyDescent="0.2">
      <c r="A11" s="86">
        <v>1</v>
      </c>
      <c r="B11" s="86">
        <v>35</v>
      </c>
      <c r="C11" s="86">
        <v>0.36</v>
      </c>
      <c r="D11" s="86">
        <v>1965.3</v>
      </c>
      <c r="E11" s="86">
        <v>141</v>
      </c>
      <c r="F11" s="86">
        <v>15.2</v>
      </c>
      <c r="G11" s="86">
        <v>9276.2999999999993</v>
      </c>
      <c r="H11" s="86">
        <v>15</v>
      </c>
      <c r="I11" s="86">
        <v>2021</v>
      </c>
      <c r="J11" s="86">
        <v>6.7699999999999996E-2</v>
      </c>
      <c r="K11" s="87">
        <v>628.00550999999996</v>
      </c>
      <c r="L11" s="86" t="s">
        <v>114</v>
      </c>
      <c r="M11" s="88">
        <v>9.2762999999999991</v>
      </c>
      <c r="N11" s="88">
        <v>0.62800550999999993</v>
      </c>
    </row>
    <row r="12" spans="1:14" x14ac:dyDescent="0.2">
      <c r="A12" s="86">
        <v>1</v>
      </c>
      <c r="B12" s="86">
        <v>41</v>
      </c>
      <c r="C12" s="86">
        <v>0.36</v>
      </c>
      <c r="D12" s="86">
        <v>1948.6</v>
      </c>
      <c r="E12" s="86">
        <v>240</v>
      </c>
      <c r="F12" s="86">
        <v>25.2</v>
      </c>
      <c r="G12" s="86">
        <v>9523.7999999999993</v>
      </c>
      <c r="H12" s="86">
        <v>15</v>
      </c>
      <c r="I12" s="86">
        <v>2021</v>
      </c>
      <c r="J12" s="86">
        <v>6.7699999999999996E-2</v>
      </c>
      <c r="K12" s="87">
        <v>644.76125999999988</v>
      </c>
      <c r="L12" s="86" t="s">
        <v>114</v>
      </c>
      <c r="M12" s="88">
        <v>9.5237999999999996</v>
      </c>
      <c r="N12" s="88">
        <v>0.64476125999999989</v>
      </c>
    </row>
    <row r="13" spans="1:14" x14ac:dyDescent="0.2">
      <c r="A13" s="86">
        <v>1</v>
      </c>
      <c r="B13" s="86">
        <v>45</v>
      </c>
      <c r="C13" s="86">
        <v>0.36</v>
      </c>
      <c r="D13" s="86">
        <v>1937.4</v>
      </c>
      <c r="E13" s="86">
        <v>129</v>
      </c>
      <c r="F13" s="86">
        <v>25.5</v>
      </c>
      <c r="G13" s="86">
        <v>5058.8</v>
      </c>
      <c r="H13" s="86">
        <v>15</v>
      </c>
      <c r="I13" s="86">
        <v>2021</v>
      </c>
      <c r="J13" s="86">
        <v>6.7699999999999996E-2</v>
      </c>
      <c r="K13" s="87">
        <v>342.48075999999998</v>
      </c>
      <c r="L13" s="86" t="s">
        <v>114</v>
      </c>
      <c r="M13" s="88">
        <v>5.0587999999999997</v>
      </c>
      <c r="N13" s="88">
        <v>0.34248076</v>
      </c>
    </row>
    <row r="14" spans="1:14" x14ac:dyDescent="0.2">
      <c r="A14" s="86">
        <v>1</v>
      </c>
      <c r="B14" s="86">
        <v>47</v>
      </c>
      <c r="C14" s="86">
        <v>0.36</v>
      </c>
      <c r="D14" s="86">
        <v>1931.9</v>
      </c>
      <c r="E14" s="86">
        <v>147</v>
      </c>
      <c r="F14" s="86">
        <v>38.700000000000003</v>
      </c>
      <c r="G14" s="86">
        <v>3798.4</v>
      </c>
      <c r="H14" s="86">
        <v>15</v>
      </c>
      <c r="I14" s="86">
        <v>2021</v>
      </c>
      <c r="J14" s="86">
        <v>6.7699999999999996E-2</v>
      </c>
      <c r="K14" s="87">
        <v>257.15168</v>
      </c>
      <c r="L14" s="86" t="s">
        <v>114</v>
      </c>
      <c r="M14" s="88">
        <v>3.7984</v>
      </c>
      <c r="N14" s="88">
        <v>0.25715167999999999</v>
      </c>
    </row>
    <row r="15" spans="1:14" x14ac:dyDescent="0.2">
      <c r="A15" s="92">
        <v>2</v>
      </c>
      <c r="B15" s="92">
        <v>1</v>
      </c>
      <c r="C15" s="92">
        <v>0.99</v>
      </c>
      <c r="D15" s="92">
        <v>2021</v>
      </c>
      <c r="E15" s="92">
        <v>66</v>
      </c>
      <c r="F15" s="92">
        <v>10.8</v>
      </c>
      <c r="G15" s="93">
        <v>6111.1111111111104</v>
      </c>
      <c r="H15" s="92">
        <v>1</v>
      </c>
      <c r="I15" s="92">
        <v>2021</v>
      </c>
      <c r="J15" s="92">
        <v>6.7699999999999996E-2</v>
      </c>
      <c r="K15" s="94">
        <v>413.72222222222217</v>
      </c>
      <c r="L15" s="92" t="s">
        <v>114</v>
      </c>
      <c r="M15" s="95">
        <v>6.1111111111111107</v>
      </c>
      <c r="N15" s="95">
        <v>0.41372222222222216</v>
      </c>
    </row>
    <row r="16" spans="1:14" x14ac:dyDescent="0.2">
      <c r="A16" s="92">
        <v>2</v>
      </c>
      <c r="B16" s="92">
        <v>1</v>
      </c>
      <c r="C16" s="92">
        <v>0.99</v>
      </c>
      <c r="D16" s="92">
        <v>2021</v>
      </c>
      <c r="E16" s="92">
        <v>57</v>
      </c>
      <c r="F16" s="92">
        <v>8.3000000000000007</v>
      </c>
      <c r="G16" s="93">
        <v>6867.4698795180711</v>
      </c>
      <c r="H16" s="92">
        <v>1</v>
      </c>
      <c r="I16" s="92">
        <v>2021</v>
      </c>
      <c r="J16" s="92">
        <v>6.7699999999999996E-2</v>
      </c>
      <c r="K16" s="94">
        <v>464.9277108433734</v>
      </c>
      <c r="L16" s="92" t="s">
        <v>114</v>
      </c>
      <c r="M16" s="95">
        <v>6.8674698795180715</v>
      </c>
      <c r="N16" s="95">
        <v>0.46492771084337342</v>
      </c>
    </row>
    <row r="17" spans="1:14" x14ac:dyDescent="0.2">
      <c r="A17" s="92">
        <v>2</v>
      </c>
      <c r="B17" s="92">
        <v>1</v>
      </c>
      <c r="C17" s="92">
        <v>0.99</v>
      </c>
      <c r="D17" s="92">
        <v>2021</v>
      </c>
      <c r="E17" s="92">
        <v>42</v>
      </c>
      <c r="F17" s="92">
        <v>14.8</v>
      </c>
      <c r="G17" s="92">
        <v>2837.8</v>
      </c>
      <c r="H17" s="92">
        <v>1</v>
      </c>
      <c r="I17" s="92">
        <v>2021</v>
      </c>
      <c r="J17" s="92">
        <v>6.7699999999999996E-2</v>
      </c>
      <c r="K17" s="94">
        <v>192.11905999999999</v>
      </c>
      <c r="L17" s="92" t="s">
        <v>114</v>
      </c>
      <c r="M17" s="95">
        <v>2.8378000000000001</v>
      </c>
      <c r="N17" s="95">
        <v>0.19211905999999998</v>
      </c>
    </row>
    <row r="18" spans="1:14" x14ac:dyDescent="0.2">
      <c r="A18" s="92">
        <v>2</v>
      </c>
      <c r="B18" s="92">
        <v>3</v>
      </c>
      <c r="C18" s="92">
        <v>0.99</v>
      </c>
      <c r="D18" s="92">
        <v>2021</v>
      </c>
      <c r="E18" s="92">
        <v>107</v>
      </c>
      <c r="F18" s="92">
        <v>11.9</v>
      </c>
      <c r="G18" s="93">
        <v>8991.5966386554628</v>
      </c>
      <c r="H18" s="92">
        <v>3</v>
      </c>
      <c r="I18" s="92">
        <v>2021</v>
      </c>
      <c r="J18" s="92">
        <v>6.7699999999999996E-2</v>
      </c>
      <c r="K18" s="94">
        <v>608.73109243697479</v>
      </c>
      <c r="L18" s="92" t="s">
        <v>114</v>
      </c>
      <c r="M18" s="95">
        <v>8.9915966386554622</v>
      </c>
      <c r="N18" s="95">
        <v>0.60873109243697476</v>
      </c>
    </row>
    <row r="19" spans="1:14" x14ac:dyDescent="0.2">
      <c r="A19" s="92">
        <v>2</v>
      </c>
      <c r="B19" s="92">
        <v>5</v>
      </c>
      <c r="C19" s="92">
        <v>0.99</v>
      </c>
      <c r="D19" s="92">
        <v>2021</v>
      </c>
      <c r="E19" s="92">
        <v>68</v>
      </c>
      <c r="F19" s="92">
        <v>9.3000000000000007</v>
      </c>
      <c r="G19" s="93">
        <v>7311.8279569892475</v>
      </c>
      <c r="H19" s="92">
        <v>5</v>
      </c>
      <c r="I19" s="92">
        <v>2021</v>
      </c>
      <c r="J19" s="92">
        <v>6.7699999999999996E-2</v>
      </c>
      <c r="K19" s="94">
        <v>495.01075268817203</v>
      </c>
      <c r="L19" s="92" t="s">
        <v>114</v>
      </c>
      <c r="M19" s="95">
        <v>7.311827956989247</v>
      </c>
      <c r="N19" s="95">
        <v>0.49501075268817202</v>
      </c>
    </row>
    <row r="20" spans="1:14" x14ac:dyDescent="0.2">
      <c r="A20" s="92">
        <v>2</v>
      </c>
      <c r="B20" s="92">
        <v>5</v>
      </c>
      <c r="C20" s="92">
        <v>0.99</v>
      </c>
      <c r="D20" s="92">
        <v>2021</v>
      </c>
      <c r="E20" s="92">
        <v>77</v>
      </c>
      <c r="F20" s="92">
        <v>19.5</v>
      </c>
      <c r="G20" s="92">
        <v>3948.7</v>
      </c>
      <c r="H20" s="92">
        <v>5</v>
      </c>
      <c r="I20" s="92">
        <v>2021</v>
      </c>
      <c r="J20" s="92">
        <v>6.7699999999999996E-2</v>
      </c>
      <c r="K20" s="94">
        <v>267.32698999999997</v>
      </c>
      <c r="L20" s="92" t="s">
        <v>114</v>
      </c>
      <c r="M20" s="95">
        <v>3.9486999999999997</v>
      </c>
      <c r="N20" s="95">
        <v>0.26732698999999999</v>
      </c>
    </row>
    <row r="21" spans="1:14" x14ac:dyDescent="0.2">
      <c r="A21" s="92">
        <v>2</v>
      </c>
      <c r="B21" s="92">
        <v>7</v>
      </c>
      <c r="C21" s="92">
        <v>0.99</v>
      </c>
      <c r="D21" s="92">
        <v>2019</v>
      </c>
      <c r="E21" s="92">
        <v>93</v>
      </c>
      <c r="F21" s="92">
        <v>11.1</v>
      </c>
      <c r="G21" s="93">
        <v>8378.3783783783783</v>
      </c>
      <c r="H21" s="92">
        <v>5</v>
      </c>
      <c r="I21" s="92">
        <v>2021</v>
      </c>
      <c r="J21" s="92">
        <v>6.7699999999999996E-2</v>
      </c>
      <c r="K21" s="94">
        <v>567.21621621621614</v>
      </c>
      <c r="L21" s="92" t="s">
        <v>114</v>
      </c>
      <c r="M21" s="95">
        <v>8.378378378378379</v>
      </c>
      <c r="N21" s="95">
        <v>0.5672162162162161</v>
      </c>
    </row>
    <row r="22" spans="1:14" x14ac:dyDescent="0.2">
      <c r="A22" s="92">
        <v>2</v>
      </c>
      <c r="B22" s="92">
        <v>7</v>
      </c>
      <c r="C22" s="92">
        <v>0.99</v>
      </c>
      <c r="D22" s="92">
        <v>2019</v>
      </c>
      <c r="E22" s="92">
        <v>67</v>
      </c>
      <c r="F22" s="92">
        <v>8.9</v>
      </c>
      <c r="G22" s="93">
        <v>7528.089887640449</v>
      </c>
      <c r="H22" s="92">
        <v>5</v>
      </c>
      <c r="I22" s="92">
        <v>2021</v>
      </c>
      <c r="J22" s="92">
        <v>6.7699999999999996E-2</v>
      </c>
      <c r="K22" s="94">
        <v>509.65168539325839</v>
      </c>
      <c r="L22" s="92" t="s">
        <v>114</v>
      </c>
      <c r="M22" s="95">
        <v>7.5280898876404487</v>
      </c>
      <c r="N22" s="95">
        <v>0.50965168539325834</v>
      </c>
    </row>
    <row r="23" spans="1:14" x14ac:dyDescent="0.2">
      <c r="A23" s="92">
        <v>2</v>
      </c>
      <c r="B23" s="92">
        <v>9</v>
      </c>
      <c r="C23" s="92">
        <v>0.99</v>
      </c>
      <c r="D23" s="92">
        <v>2017</v>
      </c>
      <c r="E23" s="92">
        <v>152</v>
      </c>
      <c r="F23" s="92">
        <v>20</v>
      </c>
      <c r="G23" s="92">
        <v>7600</v>
      </c>
      <c r="H23" s="92">
        <v>5</v>
      </c>
      <c r="I23" s="92">
        <v>2021</v>
      </c>
      <c r="J23" s="92">
        <v>6.7699999999999996E-2</v>
      </c>
      <c r="K23" s="94">
        <v>514.52</v>
      </c>
      <c r="L23" s="92" t="s">
        <v>114</v>
      </c>
      <c r="M23" s="95">
        <v>7.6</v>
      </c>
      <c r="N23" s="95">
        <v>0.51451999999999998</v>
      </c>
    </row>
    <row r="24" spans="1:14" x14ac:dyDescent="0.2">
      <c r="A24" s="92">
        <v>2</v>
      </c>
      <c r="B24" s="92">
        <v>17</v>
      </c>
      <c r="C24" s="92">
        <v>0.99</v>
      </c>
      <c r="D24" s="92">
        <v>2008.9</v>
      </c>
      <c r="E24" s="92">
        <v>60</v>
      </c>
      <c r="F24" s="92">
        <v>24.9</v>
      </c>
      <c r="G24" s="92">
        <v>2409.6</v>
      </c>
      <c r="H24" s="92">
        <v>5</v>
      </c>
      <c r="I24" s="92">
        <v>2021</v>
      </c>
      <c r="J24" s="92">
        <v>6.7699999999999996E-2</v>
      </c>
      <c r="K24" s="94">
        <v>163.12992</v>
      </c>
      <c r="L24" s="92" t="s">
        <v>114</v>
      </c>
      <c r="M24" s="95">
        <v>2.4095999999999997</v>
      </c>
      <c r="N24" s="95">
        <v>0.16312992000000001</v>
      </c>
    </row>
    <row r="25" spans="1:14" x14ac:dyDescent="0.2">
      <c r="A25" s="92">
        <v>2</v>
      </c>
      <c r="B25" s="92">
        <v>19</v>
      </c>
      <c r="C25" s="92">
        <v>0.99</v>
      </c>
      <c r="D25" s="92">
        <v>2006.9</v>
      </c>
      <c r="E25" s="92">
        <v>92</v>
      </c>
      <c r="F25" s="92">
        <v>22</v>
      </c>
      <c r="G25" s="92">
        <v>4181.8</v>
      </c>
      <c r="H25" s="92">
        <v>5</v>
      </c>
      <c r="I25" s="92">
        <v>2021</v>
      </c>
      <c r="J25" s="92">
        <v>6.7699999999999996E-2</v>
      </c>
      <c r="K25" s="94">
        <v>283.10786000000002</v>
      </c>
      <c r="L25" s="92" t="s">
        <v>114</v>
      </c>
      <c r="M25" s="95">
        <v>4.1818</v>
      </c>
      <c r="N25" s="95">
        <v>0.28310785999999999</v>
      </c>
    </row>
    <row r="26" spans="1:14" x14ac:dyDescent="0.2">
      <c r="A26" s="92">
        <v>2</v>
      </c>
      <c r="B26" s="92">
        <v>21</v>
      </c>
      <c r="C26" s="92">
        <v>0.99</v>
      </c>
      <c r="D26" s="92">
        <v>2004.9</v>
      </c>
      <c r="E26" s="92">
        <v>50</v>
      </c>
      <c r="F26" s="92">
        <v>17.5</v>
      </c>
      <c r="G26" s="92">
        <v>2857.1</v>
      </c>
      <c r="H26" s="92">
        <v>5</v>
      </c>
      <c r="I26" s="92">
        <v>2021</v>
      </c>
      <c r="J26" s="92">
        <v>6.7699999999999996E-2</v>
      </c>
      <c r="K26" s="94">
        <v>193.42567</v>
      </c>
      <c r="L26" s="92" t="s">
        <v>114</v>
      </c>
      <c r="M26" s="95">
        <v>2.8571</v>
      </c>
      <c r="N26" s="95">
        <v>0.19342566999999999</v>
      </c>
    </row>
    <row r="27" spans="1:14" x14ac:dyDescent="0.2">
      <c r="A27" s="92">
        <v>2</v>
      </c>
      <c r="B27" s="92">
        <v>25</v>
      </c>
      <c r="C27" s="92">
        <v>0.99</v>
      </c>
      <c r="D27" s="92">
        <v>2000.9</v>
      </c>
      <c r="E27" s="92">
        <v>33</v>
      </c>
      <c r="F27" s="92">
        <v>19.399999999999999</v>
      </c>
      <c r="G27" s="92">
        <v>1701</v>
      </c>
      <c r="H27" s="92">
        <v>5</v>
      </c>
      <c r="I27" s="92">
        <v>2021</v>
      </c>
      <c r="J27" s="92">
        <v>6.7699999999999996E-2</v>
      </c>
      <c r="K27" s="94">
        <v>115.15769999999999</v>
      </c>
      <c r="L27" s="92" t="s">
        <v>114</v>
      </c>
      <c r="M27" s="95">
        <v>1.7010000000000001</v>
      </c>
      <c r="N27" s="95">
        <v>0.11515769999999999</v>
      </c>
    </row>
    <row r="28" spans="1:14" x14ac:dyDescent="0.2">
      <c r="A28" s="92">
        <v>2</v>
      </c>
      <c r="B28" s="92">
        <v>29</v>
      </c>
      <c r="C28" s="92">
        <v>0.99</v>
      </c>
      <c r="D28" s="92">
        <v>1996.9</v>
      </c>
      <c r="E28" s="92">
        <v>105</v>
      </c>
      <c r="F28" s="92">
        <v>21.6</v>
      </c>
      <c r="G28" s="92">
        <v>4861.1000000000004</v>
      </c>
      <c r="H28" s="92">
        <v>5</v>
      </c>
      <c r="I28" s="92">
        <v>2021</v>
      </c>
      <c r="J28" s="92">
        <v>6.7699999999999996E-2</v>
      </c>
      <c r="K28" s="94">
        <v>329.09647000000001</v>
      </c>
      <c r="L28" s="92" t="s">
        <v>114</v>
      </c>
      <c r="M28" s="95">
        <v>4.8611000000000004</v>
      </c>
      <c r="N28" s="95">
        <v>0.32909647000000003</v>
      </c>
    </row>
    <row r="29" spans="1:14" x14ac:dyDescent="0.2">
      <c r="A29" s="92">
        <v>2</v>
      </c>
      <c r="B29" s="92">
        <v>31</v>
      </c>
      <c r="C29" s="92">
        <v>0.99</v>
      </c>
      <c r="D29" s="92">
        <v>1994.8</v>
      </c>
      <c r="E29" s="92">
        <v>74</v>
      </c>
      <c r="F29" s="92">
        <v>17.7</v>
      </c>
      <c r="G29" s="92">
        <v>4180.8</v>
      </c>
      <c r="H29" s="92">
        <v>5</v>
      </c>
      <c r="I29" s="92">
        <v>2021</v>
      </c>
      <c r="J29" s="92">
        <v>6.7699999999999996E-2</v>
      </c>
      <c r="K29" s="94">
        <v>283.04016000000001</v>
      </c>
      <c r="L29" s="92" t="s">
        <v>114</v>
      </c>
      <c r="M29" s="95">
        <v>4.1808000000000005</v>
      </c>
      <c r="N29" s="95">
        <v>0.28304016000000004</v>
      </c>
    </row>
    <row r="30" spans="1:14" x14ac:dyDescent="0.2">
      <c r="A30" s="92">
        <v>2</v>
      </c>
      <c r="B30" s="92">
        <v>33</v>
      </c>
      <c r="C30" s="92">
        <v>0.99</v>
      </c>
      <c r="D30" s="92">
        <v>1992.8</v>
      </c>
      <c r="E30" s="92">
        <v>51</v>
      </c>
      <c r="F30" s="92">
        <v>19.2</v>
      </c>
      <c r="G30" s="92">
        <v>2656.3</v>
      </c>
      <c r="H30" s="92">
        <v>5</v>
      </c>
      <c r="I30" s="92">
        <v>2021</v>
      </c>
      <c r="J30" s="92">
        <v>6.7699999999999996E-2</v>
      </c>
      <c r="K30" s="94">
        <v>179.83151000000001</v>
      </c>
      <c r="L30" s="92" t="s">
        <v>114</v>
      </c>
      <c r="M30" s="95">
        <v>2.6563000000000003</v>
      </c>
      <c r="N30" s="95">
        <v>0.17983151</v>
      </c>
    </row>
    <row r="31" spans="1:14" x14ac:dyDescent="0.2">
      <c r="A31" s="92">
        <v>2</v>
      </c>
      <c r="B31" s="92">
        <v>39</v>
      </c>
      <c r="C31" s="92">
        <v>0.99</v>
      </c>
      <c r="D31" s="92">
        <v>1986.8</v>
      </c>
      <c r="E31" s="92">
        <v>79</v>
      </c>
      <c r="F31" s="92">
        <v>20.6</v>
      </c>
      <c r="G31" s="92">
        <v>3835</v>
      </c>
      <c r="H31" s="92">
        <v>5</v>
      </c>
      <c r="I31" s="92">
        <v>2021</v>
      </c>
      <c r="J31" s="92">
        <v>6.7699999999999996E-2</v>
      </c>
      <c r="K31" s="94">
        <v>259.62950000000001</v>
      </c>
      <c r="L31" s="92" t="s">
        <v>114</v>
      </c>
      <c r="M31" s="95">
        <v>3.835</v>
      </c>
      <c r="N31" s="95">
        <v>0.25962950000000001</v>
      </c>
    </row>
    <row r="32" spans="1:14" x14ac:dyDescent="0.2">
      <c r="A32" s="92">
        <v>2</v>
      </c>
      <c r="B32" s="92">
        <v>41</v>
      </c>
      <c r="C32" s="92">
        <v>0.99</v>
      </c>
      <c r="D32" s="92">
        <v>1984.8</v>
      </c>
      <c r="E32" s="92">
        <v>48</v>
      </c>
      <c r="F32" s="92">
        <v>20.8</v>
      </c>
      <c r="G32" s="92">
        <v>2307.6999999999998</v>
      </c>
      <c r="H32" s="92">
        <v>5</v>
      </c>
      <c r="I32" s="92">
        <v>2021</v>
      </c>
      <c r="J32" s="92">
        <v>6.7699999999999996E-2</v>
      </c>
      <c r="K32" s="94">
        <v>156.23128999999997</v>
      </c>
      <c r="L32" s="92" t="s">
        <v>114</v>
      </c>
      <c r="M32" s="95">
        <v>2.3076999999999996</v>
      </c>
      <c r="N32" s="95">
        <v>0.15623128999999997</v>
      </c>
    </row>
    <row r="33" spans="1:14" x14ac:dyDescent="0.2">
      <c r="A33" s="3">
        <v>3</v>
      </c>
      <c r="B33" s="3">
        <v>1</v>
      </c>
      <c r="C33" s="3">
        <v>0.65</v>
      </c>
      <c r="D33" s="3">
        <v>2021</v>
      </c>
      <c r="E33" s="3">
        <v>8</v>
      </c>
      <c r="F33" s="3">
        <v>12.6</v>
      </c>
      <c r="G33" s="5">
        <v>634.92063492063494</v>
      </c>
      <c r="H33" s="3">
        <v>1</v>
      </c>
      <c r="I33" s="3">
        <v>2021</v>
      </c>
      <c r="J33" s="3">
        <v>6.7699999999999996E-2</v>
      </c>
      <c r="K33" s="98">
        <v>42.984126984126981</v>
      </c>
      <c r="L33" s="3" t="s">
        <v>114</v>
      </c>
      <c r="M33" s="99">
        <v>0.63492063492063489</v>
      </c>
      <c r="N33" s="99">
        <v>4.2984126984126979E-2</v>
      </c>
    </row>
    <row r="34" spans="1:14" x14ac:dyDescent="0.2">
      <c r="A34" s="3">
        <v>3</v>
      </c>
      <c r="B34" s="3">
        <v>3</v>
      </c>
      <c r="C34" s="3">
        <v>0.65</v>
      </c>
      <c r="D34" s="3">
        <v>2021</v>
      </c>
      <c r="E34" s="3">
        <v>9</v>
      </c>
      <c r="F34" s="3">
        <v>14.3</v>
      </c>
      <c r="G34" s="5">
        <v>629.37062937062933</v>
      </c>
      <c r="H34" s="3">
        <v>3</v>
      </c>
      <c r="I34" s="3">
        <v>2021</v>
      </c>
      <c r="J34" s="3">
        <v>6.7699999999999996E-2</v>
      </c>
      <c r="K34" s="98">
        <v>42.608391608391607</v>
      </c>
      <c r="L34" s="3" t="s">
        <v>114</v>
      </c>
      <c r="M34" s="99">
        <v>0.62937062937062938</v>
      </c>
      <c r="N34" s="99">
        <v>4.2608391608391603E-2</v>
      </c>
    </row>
    <row r="35" spans="1:14" x14ac:dyDescent="0.2">
      <c r="A35" s="3">
        <v>3</v>
      </c>
      <c r="B35" s="3">
        <v>5</v>
      </c>
      <c r="C35" s="3">
        <v>0.65</v>
      </c>
      <c r="D35" s="3">
        <v>2021</v>
      </c>
      <c r="E35" s="3">
        <v>21</v>
      </c>
      <c r="F35" s="3">
        <v>29.3</v>
      </c>
      <c r="G35" s="3">
        <v>717.2</v>
      </c>
      <c r="H35" s="3">
        <v>5</v>
      </c>
      <c r="I35" s="3">
        <v>2021</v>
      </c>
      <c r="J35" s="3">
        <v>6.7699999999999996E-2</v>
      </c>
      <c r="K35" s="98">
        <v>48.55444</v>
      </c>
      <c r="L35" s="3" t="s">
        <v>114</v>
      </c>
      <c r="M35" s="99">
        <v>0.71720000000000006</v>
      </c>
      <c r="N35" s="99">
        <v>4.8554439999999997E-2</v>
      </c>
    </row>
    <row r="36" spans="1:14" x14ac:dyDescent="0.2">
      <c r="A36" s="3">
        <v>3</v>
      </c>
      <c r="B36" s="3">
        <v>7</v>
      </c>
      <c r="C36" s="3">
        <v>0.65</v>
      </c>
      <c r="D36" s="3">
        <v>2017.9230769230769</v>
      </c>
      <c r="E36" s="3">
        <v>6</v>
      </c>
      <c r="F36" s="3">
        <v>10.4</v>
      </c>
      <c r="G36" s="5">
        <v>576.92307692307691</v>
      </c>
      <c r="H36" s="3">
        <v>5</v>
      </c>
      <c r="I36" s="3">
        <v>2021</v>
      </c>
      <c r="J36" s="3">
        <v>6.7699999999999996E-2</v>
      </c>
      <c r="K36" s="98">
        <v>39.057692307692307</v>
      </c>
      <c r="L36" s="3" t="s">
        <v>114</v>
      </c>
      <c r="M36" s="99">
        <v>0.57692307692307687</v>
      </c>
      <c r="N36" s="99">
        <v>3.9057692307692307E-2</v>
      </c>
    </row>
    <row r="37" spans="1:14" x14ac:dyDescent="0.2">
      <c r="A37" s="3">
        <v>3</v>
      </c>
      <c r="B37" s="3">
        <v>9</v>
      </c>
      <c r="C37" s="3">
        <v>0.65</v>
      </c>
      <c r="D37" s="3">
        <v>2014.8</v>
      </c>
      <c r="E37" s="3">
        <v>5</v>
      </c>
      <c r="F37" s="3">
        <v>9.8000000000000007</v>
      </c>
      <c r="G37" s="5">
        <v>510.20408163265307</v>
      </c>
      <c r="H37" s="3">
        <v>5</v>
      </c>
      <c r="I37" s="3">
        <v>2021</v>
      </c>
      <c r="J37" s="3">
        <v>6.7699999999999996E-2</v>
      </c>
      <c r="K37" s="98">
        <v>34.54081632653061</v>
      </c>
      <c r="L37" s="3" t="s">
        <v>114</v>
      </c>
      <c r="M37" s="99">
        <v>0.51020408163265307</v>
      </c>
      <c r="N37" s="99">
        <v>3.454081632653061E-2</v>
      </c>
    </row>
    <row r="38" spans="1:14" x14ac:dyDescent="0.2">
      <c r="A38" s="3">
        <v>3</v>
      </c>
      <c r="B38" s="3">
        <v>13</v>
      </c>
      <c r="C38" s="3">
        <v>0.65</v>
      </c>
      <c r="D38" s="3">
        <v>2008.7</v>
      </c>
      <c r="E38" s="3">
        <v>19</v>
      </c>
      <c r="F38" s="3">
        <v>41.4</v>
      </c>
      <c r="G38" s="3">
        <v>459.5</v>
      </c>
      <c r="H38" s="3">
        <v>5</v>
      </c>
      <c r="I38" s="3">
        <v>2021</v>
      </c>
      <c r="J38" s="3">
        <v>6.7699999999999996E-2</v>
      </c>
      <c r="K38" s="98">
        <v>31.108149999999998</v>
      </c>
      <c r="L38" s="3" t="s">
        <v>114</v>
      </c>
      <c r="M38" s="99">
        <v>0.45950000000000002</v>
      </c>
      <c r="N38" s="99">
        <v>3.1108149999999998E-2</v>
      </c>
    </row>
    <row r="39" spans="1:14" x14ac:dyDescent="0.2">
      <c r="A39" s="3">
        <v>3</v>
      </c>
      <c r="B39" s="3">
        <v>16.5</v>
      </c>
      <c r="C39" s="3">
        <v>0.65</v>
      </c>
      <c r="D39" s="3">
        <v>2003.3</v>
      </c>
      <c r="E39" s="3">
        <v>12</v>
      </c>
      <c r="F39" s="3">
        <v>27.2</v>
      </c>
      <c r="G39" s="3">
        <v>441.4</v>
      </c>
      <c r="H39" s="3">
        <v>5</v>
      </c>
      <c r="I39" s="3">
        <v>2021</v>
      </c>
      <c r="J39" s="3">
        <v>6.7699999999999996E-2</v>
      </c>
      <c r="K39" s="98">
        <v>29.882779999999997</v>
      </c>
      <c r="L39" s="3" t="s">
        <v>114</v>
      </c>
      <c r="M39" s="99">
        <v>0.44139999999999996</v>
      </c>
      <c r="N39" s="99">
        <v>2.9882779999999998E-2</v>
      </c>
    </row>
    <row r="40" spans="1:14" x14ac:dyDescent="0.2">
      <c r="A40" s="101">
        <v>4</v>
      </c>
      <c r="B40" s="101">
        <v>1</v>
      </c>
      <c r="C40" s="101">
        <v>0.28000000000000003</v>
      </c>
      <c r="D40" s="101">
        <v>2022</v>
      </c>
      <c r="E40" s="101">
        <v>39</v>
      </c>
      <c r="F40" s="101">
        <v>19.100000000000001</v>
      </c>
      <c r="G40" s="101">
        <v>2041.9</v>
      </c>
      <c r="H40" s="101">
        <v>1</v>
      </c>
      <c r="I40" s="101">
        <v>2022</v>
      </c>
      <c r="J40" s="101">
        <v>6.7699999999999996E-2</v>
      </c>
      <c r="K40" s="105">
        <v>138.23662999999999</v>
      </c>
      <c r="L40" s="101" t="s">
        <v>114</v>
      </c>
      <c r="M40" s="106">
        <v>2.0419</v>
      </c>
      <c r="N40" s="106">
        <v>0.13823663</v>
      </c>
    </row>
    <row r="41" spans="1:14" x14ac:dyDescent="0.2">
      <c r="A41" s="101">
        <v>4</v>
      </c>
      <c r="B41" s="101">
        <v>3</v>
      </c>
      <c r="C41" s="101">
        <v>0.28000000000000003</v>
      </c>
      <c r="D41" s="101">
        <v>2022</v>
      </c>
      <c r="E41" s="101">
        <v>21</v>
      </c>
      <c r="F41" s="101">
        <v>25.3</v>
      </c>
      <c r="G41" s="101">
        <v>830</v>
      </c>
      <c r="H41" s="101">
        <v>3</v>
      </c>
      <c r="I41" s="101">
        <v>2022</v>
      </c>
      <c r="J41" s="101">
        <v>6.7699999999999996E-2</v>
      </c>
      <c r="K41" s="105">
        <v>56.190999999999995</v>
      </c>
      <c r="L41" s="101" t="s">
        <v>114</v>
      </c>
      <c r="M41" s="106">
        <v>0.83</v>
      </c>
      <c r="N41" s="106">
        <v>5.6190999999999998E-2</v>
      </c>
    </row>
    <row r="42" spans="1:14" x14ac:dyDescent="0.2">
      <c r="A42" s="101">
        <v>4</v>
      </c>
      <c r="B42" s="101">
        <v>9</v>
      </c>
      <c r="C42" s="101">
        <v>0.28000000000000003</v>
      </c>
      <c r="D42" s="101">
        <v>2006.8</v>
      </c>
      <c r="E42" s="101">
        <v>6</v>
      </c>
      <c r="F42" s="101">
        <v>26</v>
      </c>
      <c r="G42" s="101">
        <v>230.8</v>
      </c>
      <c r="H42" s="101">
        <v>5</v>
      </c>
      <c r="I42" s="101">
        <v>2022</v>
      </c>
      <c r="J42" s="101">
        <v>6.7699999999999996E-2</v>
      </c>
      <c r="K42" s="105">
        <v>15.625159999999999</v>
      </c>
      <c r="L42" s="101" t="s">
        <v>114</v>
      </c>
      <c r="M42" s="106">
        <v>0.23080000000000001</v>
      </c>
      <c r="N42" s="106">
        <v>1.5625159999999999E-2</v>
      </c>
    </row>
    <row r="43" spans="1:14" x14ac:dyDescent="0.2">
      <c r="A43" s="101">
        <v>4</v>
      </c>
      <c r="B43" s="101">
        <v>13</v>
      </c>
      <c r="C43" s="101">
        <v>0.28000000000000003</v>
      </c>
      <c r="D43" s="101">
        <v>1992.6</v>
      </c>
      <c r="E43" s="101">
        <v>1</v>
      </c>
      <c r="F43" s="101">
        <v>30.1</v>
      </c>
      <c r="G43" s="101">
        <v>33.200000000000003</v>
      </c>
      <c r="H43" s="101">
        <v>5</v>
      </c>
      <c r="I43" s="101">
        <v>2022</v>
      </c>
      <c r="J43" s="101">
        <v>6.7699999999999996E-2</v>
      </c>
      <c r="K43" s="105">
        <v>2.2476400000000001</v>
      </c>
      <c r="L43" s="101" t="s">
        <v>114</v>
      </c>
      <c r="M43" s="106">
        <v>3.32E-2</v>
      </c>
      <c r="N43" s="106">
        <v>2.24764E-3</v>
      </c>
    </row>
    <row r="44" spans="1:14" x14ac:dyDescent="0.2">
      <c r="A44" s="101">
        <v>4</v>
      </c>
      <c r="B44" s="101">
        <v>19</v>
      </c>
      <c r="C44" s="101">
        <v>0.28000000000000003</v>
      </c>
      <c r="D44" s="101">
        <v>1971.4</v>
      </c>
      <c r="E44" s="101">
        <v>1</v>
      </c>
      <c r="F44" s="101">
        <v>20.2</v>
      </c>
      <c r="G44" s="101">
        <v>49.5</v>
      </c>
      <c r="H44" s="101">
        <v>5</v>
      </c>
      <c r="I44" s="101">
        <v>2022</v>
      </c>
      <c r="J44" s="101">
        <v>6.7699999999999996E-2</v>
      </c>
      <c r="K44" s="105">
        <v>3.3511499999999996</v>
      </c>
      <c r="L44" s="101" t="s">
        <v>114</v>
      </c>
      <c r="M44" s="106">
        <v>4.9500000000000002E-2</v>
      </c>
      <c r="N44" s="106">
        <v>3.3511499999999998E-3</v>
      </c>
    </row>
    <row r="45" spans="1:14" x14ac:dyDescent="0.2">
      <c r="A45" s="101">
        <v>4</v>
      </c>
      <c r="B45" s="101">
        <v>25</v>
      </c>
      <c r="C45" s="101">
        <v>0.28000000000000003</v>
      </c>
      <c r="D45" s="101">
        <v>1950.1</v>
      </c>
      <c r="E45" s="101">
        <v>0</v>
      </c>
      <c r="F45" s="101">
        <v>21.8</v>
      </c>
      <c r="G45" s="101">
        <v>1E-13</v>
      </c>
      <c r="H45" s="101">
        <v>5</v>
      </c>
      <c r="I45" s="101">
        <v>2022</v>
      </c>
      <c r="J45" s="101">
        <v>6.7699999999999996E-2</v>
      </c>
      <c r="K45" s="105">
        <v>6.77E-15</v>
      </c>
      <c r="L45" s="101" t="s">
        <v>114</v>
      </c>
      <c r="M45" s="106">
        <v>9.9999999999999998E-17</v>
      </c>
      <c r="N45" s="106">
        <v>6.7700000000000002E-18</v>
      </c>
    </row>
    <row r="46" spans="1:14" x14ac:dyDescent="0.2">
      <c r="A46" s="100">
        <v>5</v>
      </c>
      <c r="B46" s="100">
        <v>1</v>
      </c>
      <c r="C46" s="100">
        <v>0.34</v>
      </c>
      <c r="D46" s="100">
        <v>2022</v>
      </c>
      <c r="E46" s="100">
        <v>10</v>
      </c>
      <c r="F46" s="100">
        <v>11.6</v>
      </c>
      <c r="G46" s="100">
        <v>862.1</v>
      </c>
      <c r="H46" s="100">
        <v>1</v>
      </c>
      <c r="I46" s="100">
        <v>2022</v>
      </c>
      <c r="J46" s="100">
        <v>6.7699999999999996E-2</v>
      </c>
      <c r="K46" s="107">
        <v>58.364170000000001</v>
      </c>
      <c r="L46" s="100" t="s">
        <v>114</v>
      </c>
      <c r="M46" s="108">
        <v>0.86209999999999998</v>
      </c>
      <c r="N46" s="108">
        <v>5.836417E-2</v>
      </c>
    </row>
    <row r="47" spans="1:14" x14ac:dyDescent="0.2">
      <c r="A47" s="100">
        <v>5</v>
      </c>
      <c r="B47" s="100">
        <v>5</v>
      </c>
      <c r="C47" s="100">
        <v>0.34</v>
      </c>
      <c r="D47" s="100">
        <v>2022</v>
      </c>
      <c r="E47" s="100">
        <v>11</v>
      </c>
      <c r="F47" s="100">
        <v>26.6</v>
      </c>
      <c r="G47" s="100">
        <v>413.5</v>
      </c>
      <c r="H47" s="100">
        <v>5</v>
      </c>
      <c r="I47" s="100">
        <v>2022</v>
      </c>
      <c r="J47" s="100">
        <v>6.7699999999999996E-2</v>
      </c>
      <c r="K47" s="107">
        <v>27.993949999999998</v>
      </c>
      <c r="L47" s="100" t="s">
        <v>114</v>
      </c>
      <c r="M47" s="108">
        <v>0.41349999999999998</v>
      </c>
      <c r="N47" s="108">
        <v>2.7993949999999997E-2</v>
      </c>
    </row>
    <row r="48" spans="1:14" x14ac:dyDescent="0.2">
      <c r="A48" s="100">
        <v>5</v>
      </c>
      <c r="B48" s="100">
        <v>13</v>
      </c>
      <c r="C48" s="100">
        <v>0.34</v>
      </c>
      <c r="D48" s="100">
        <v>1997.2</v>
      </c>
      <c r="E48" s="100">
        <v>8</v>
      </c>
      <c r="F48" s="100">
        <v>40</v>
      </c>
      <c r="G48" s="100">
        <v>200</v>
      </c>
      <c r="H48" s="100">
        <v>5</v>
      </c>
      <c r="I48" s="100">
        <v>2022</v>
      </c>
      <c r="J48" s="100">
        <v>6.7699999999999996E-2</v>
      </c>
      <c r="K48" s="107">
        <v>13.54</v>
      </c>
      <c r="L48" s="100" t="s">
        <v>114</v>
      </c>
      <c r="M48" s="108">
        <v>0.2</v>
      </c>
      <c r="N48" s="108">
        <v>1.354E-2</v>
      </c>
    </row>
    <row r="49" spans="1:14" x14ac:dyDescent="0.2">
      <c r="A49" s="100">
        <v>5</v>
      </c>
      <c r="B49" s="100">
        <v>21</v>
      </c>
      <c r="C49" s="100">
        <v>0.34</v>
      </c>
      <c r="D49" s="100">
        <v>1973.4</v>
      </c>
      <c r="E49" s="100">
        <v>5</v>
      </c>
      <c r="F49" s="100">
        <v>39.299999999999997</v>
      </c>
      <c r="G49" s="100">
        <v>127.2</v>
      </c>
      <c r="H49" s="100">
        <v>5</v>
      </c>
      <c r="I49" s="100">
        <v>2022</v>
      </c>
      <c r="J49" s="100">
        <v>6.7699999999999996E-2</v>
      </c>
      <c r="K49" s="107">
        <v>8.61144</v>
      </c>
      <c r="L49" s="100" t="s">
        <v>114</v>
      </c>
      <c r="M49" s="108">
        <v>0.12720000000000001</v>
      </c>
      <c r="N49" s="108">
        <v>8.6114399999999997E-3</v>
      </c>
    </row>
    <row r="50" spans="1:14" x14ac:dyDescent="0.2">
      <c r="A50" s="102">
        <v>6</v>
      </c>
      <c r="B50" s="102">
        <v>1</v>
      </c>
      <c r="C50" s="102">
        <v>0.22</v>
      </c>
      <c r="D50" s="102">
        <v>2022</v>
      </c>
      <c r="E50" s="102">
        <v>10</v>
      </c>
      <c r="F50" s="102">
        <v>30.7</v>
      </c>
      <c r="G50" s="102">
        <v>325.7</v>
      </c>
      <c r="H50" s="102">
        <v>1</v>
      </c>
      <c r="I50" s="102">
        <v>2022</v>
      </c>
      <c r="J50" s="102">
        <v>6.7699999999999996E-2</v>
      </c>
      <c r="K50" s="109">
        <v>22.049889999999998</v>
      </c>
      <c r="L50" s="102" t="s">
        <v>114</v>
      </c>
      <c r="M50" s="110">
        <v>0.32569999999999999</v>
      </c>
      <c r="N50" s="110">
        <v>2.2049889999999999E-2</v>
      </c>
    </row>
    <row r="51" spans="1:14" x14ac:dyDescent="0.2">
      <c r="A51" s="102">
        <v>6</v>
      </c>
      <c r="B51" s="102">
        <v>5</v>
      </c>
      <c r="C51" s="102">
        <v>0.22</v>
      </c>
      <c r="D51" s="102">
        <v>2022</v>
      </c>
      <c r="E51" s="102">
        <v>6</v>
      </c>
      <c r="F51" s="102">
        <v>26.9</v>
      </c>
      <c r="G51" s="102">
        <v>223</v>
      </c>
      <c r="H51" s="102">
        <v>5</v>
      </c>
      <c r="I51" s="102">
        <v>2022</v>
      </c>
      <c r="J51" s="102">
        <v>6.7699999999999996E-2</v>
      </c>
      <c r="K51" s="109">
        <v>15.097099999999999</v>
      </c>
      <c r="L51" s="102" t="s">
        <v>114</v>
      </c>
      <c r="M51" s="110">
        <v>0.223</v>
      </c>
      <c r="N51" s="110">
        <v>1.5097099999999999E-2</v>
      </c>
    </row>
    <row r="52" spans="1:14" x14ac:dyDescent="0.2">
      <c r="A52" s="102">
        <v>6</v>
      </c>
      <c r="B52" s="102">
        <v>9</v>
      </c>
      <c r="C52" s="102">
        <v>0.22</v>
      </c>
      <c r="D52" s="102">
        <v>2003.9</v>
      </c>
      <c r="E52" s="102">
        <v>4</v>
      </c>
      <c r="F52" s="102">
        <v>24.2</v>
      </c>
      <c r="G52" s="102">
        <v>165.3</v>
      </c>
      <c r="H52" s="102">
        <v>5</v>
      </c>
      <c r="I52" s="102">
        <v>2022</v>
      </c>
      <c r="J52" s="102">
        <v>6.7699999999999996E-2</v>
      </c>
      <c r="K52" s="109">
        <v>11.190810000000001</v>
      </c>
      <c r="L52" s="102" t="s">
        <v>114</v>
      </c>
      <c r="M52" s="110">
        <v>0.1653</v>
      </c>
      <c r="N52" s="110">
        <v>1.1190810000000001E-2</v>
      </c>
    </row>
    <row r="53" spans="1:14" x14ac:dyDescent="0.2">
      <c r="A53" s="102">
        <v>6</v>
      </c>
      <c r="B53" s="102">
        <v>13</v>
      </c>
      <c r="C53" s="102">
        <v>0.22</v>
      </c>
      <c r="D53" s="102">
        <v>1985.8</v>
      </c>
      <c r="E53" s="102">
        <v>1</v>
      </c>
      <c r="F53" s="102">
        <v>31.9</v>
      </c>
      <c r="G53" s="102">
        <v>31.3</v>
      </c>
      <c r="H53" s="102">
        <v>5</v>
      </c>
      <c r="I53" s="102">
        <v>2022</v>
      </c>
      <c r="J53" s="102">
        <v>6.7699999999999996E-2</v>
      </c>
      <c r="K53" s="109">
        <v>2.1190099999999998</v>
      </c>
      <c r="L53" s="102" t="s">
        <v>114</v>
      </c>
      <c r="M53" s="110">
        <v>3.1300000000000001E-2</v>
      </c>
      <c r="N53" s="110">
        <v>2.1190099999999997E-3</v>
      </c>
    </row>
    <row r="54" spans="1:14" x14ac:dyDescent="0.2">
      <c r="A54" s="102">
        <v>6</v>
      </c>
      <c r="B54" s="102">
        <v>18.8</v>
      </c>
      <c r="C54" s="102">
        <v>0.22</v>
      </c>
      <c r="D54" s="102">
        <v>1959.8</v>
      </c>
      <c r="E54" s="102">
        <v>0</v>
      </c>
      <c r="F54" s="102">
        <v>38.200000000000003</v>
      </c>
      <c r="G54" s="101">
        <v>1E-13</v>
      </c>
      <c r="H54" s="102">
        <v>5</v>
      </c>
      <c r="I54" s="102">
        <v>2022</v>
      </c>
      <c r="J54" s="102">
        <v>6.7699999999999996E-2</v>
      </c>
      <c r="K54" s="109">
        <v>6.77E-15</v>
      </c>
      <c r="L54" s="102" t="s">
        <v>114</v>
      </c>
      <c r="M54" s="110">
        <v>9.9999999999999998E-17</v>
      </c>
      <c r="N54" s="110">
        <v>6.7700000000000002E-18</v>
      </c>
    </row>
    <row r="55" spans="1:14" x14ac:dyDescent="0.2">
      <c r="A55" s="104">
        <v>7</v>
      </c>
      <c r="B55" s="104">
        <v>0.5</v>
      </c>
      <c r="C55" s="104">
        <v>0.43</v>
      </c>
      <c r="D55" s="104">
        <v>2019</v>
      </c>
      <c r="E55" s="104">
        <v>9</v>
      </c>
      <c r="F55" s="104">
        <v>13.3</v>
      </c>
      <c r="G55" s="104">
        <v>676.7</v>
      </c>
      <c r="H55" s="104">
        <v>0.5</v>
      </c>
      <c r="I55" s="104">
        <v>2019</v>
      </c>
      <c r="J55" s="104">
        <v>6.7699999999999996E-2</v>
      </c>
      <c r="K55" s="111">
        <v>45.81259</v>
      </c>
      <c r="L55" s="104" t="s">
        <v>114</v>
      </c>
      <c r="M55" s="112">
        <v>0.67670000000000008</v>
      </c>
      <c r="N55" s="112">
        <v>4.581259E-2</v>
      </c>
    </row>
    <row r="56" spans="1:14" x14ac:dyDescent="0.2">
      <c r="A56" s="104">
        <v>7</v>
      </c>
      <c r="B56" s="104">
        <v>2.5</v>
      </c>
      <c r="C56" s="104">
        <v>0.43</v>
      </c>
      <c r="D56" s="104">
        <v>2019</v>
      </c>
      <c r="E56" s="104">
        <v>6</v>
      </c>
      <c r="F56" s="104">
        <v>10.9</v>
      </c>
      <c r="G56" s="104">
        <v>550.5</v>
      </c>
      <c r="H56" s="104">
        <v>2.5</v>
      </c>
      <c r="I56" s="104">
        <v>2019</v>
      </c>
      <c r="J56" s="104">
        <v>6.7699999999999996E-2</v>
      </c>
      <c r="K56" s="111">
        <v>37.26885</v>
      </c>
      <c r="L56" s="104" t="s">
        <v>114</v>
      </c>
      <c r="M56" s="112">
        <v>0.55049999999999999</v>
      </c>
      <c r="N56" s="112">
        <v>3.7268849999999999E-2</v>
      </c>
    </row>
    <row r="57" spans="1:14" x14ac:dyDescent="0.2">
      <c r="A57" s="104">
        <v>7</v>
      </c>
      <c r="B57" s="104">
        <v>6.5</v>
      </c>
      <c r="C57" s="104">
        <v>0.43</v>
      </c>
      <c r="D57" s="104">
        <v>2015.5</v>
      </c>
      <c r="E57" s="104">
        <v>8</v>
      </c>
      <c r="F57" s="104">
        <v>16.2</v>
      </c>
      <c r="G57" s="104">
        <v>493.8</v>
      </c>
      <c r="H57" s="104">
        <v>5</v>
      </c>
      <c r="I57" s="104">
        <v>2019</v>
      </c>
      <c r="J57" s="104">
        <v>6.7699999999999996E-2</v>
      </c>
      <c r="K57" s="111">
        <v>33.430259999999997</v>
      </c>
      <c r="L57" s="104" t="s">
        <v>114</v>
      </c>
      <c r="M57" s="112">
        <v>0.49380000000000002</v>
      </c>
      <c r="N57" s="112">
        <v>3.3430259999999996E-2</v>
      </c>
    </row>
    <row r="58" spans="1:14" x14ac:dyDescent="0.2">
      <c r="A58" s="104">
        <v>7</v>
      </c>
      <c r="B58" s="104">
        <v>8.5</v>
      </c>
      <c r="C58" s="104">
        <v>0.43</v>
      </c>
      <c r="D58" s="104">
        <v>2010.8</v>
      </c>
      <c r="E58" s="104">
        <v>6</v>
      </c>
      <c r="F58" s="104">
        <v>18.399999999999999</v>
      </c>
      <c r="G58" s="104">
        <v>326.10000000000002</v>
      </c>
      <c r="H58" s="104">
        <v>5</v>
      </c>
      <c r="I58" s="104">
        <v>2019</v>
      </c>
      <c r="J58" s="104">
        <v>6.7699999999999996E-2</v>
      </c>
      <c r="K58" s="111">
        <v>22.076969999999999</v>
      </c>
      <c r="L58" s="104" t="s">
        <v>114</v>
      </c>
      <c r="M58" s="112">
        <v>0.3261</v>
      </c>
      <c r="N58" s="112">
        <v>2.2076969999999998E-2</v>
      </c>
    </row>
    <row r="59" spans="1:14" x14ac:dyDescent="0.2">
      <c r="A59" s="104">
        <v>7</v>
      </c>
      <c r="B59" s="104">
        <v>10.5</v>
      </c>
      <c r="C59" s="104">
        <v>0.43</v>
      </c>
      <c r="D59" s="104">
        <v>2006.1</v>
      </c>
      <c r="E59" s="104">
        <v>7</v>
      </c>
      <c r="F59" s="104">
        <v>19</v>
      </c>
      <c r="G59" s="104">
        <v>368.4</v>
      </c>
      <c r="H59" s="104">
        <v>5</v>
      </c>
      <c r="I59" s="104">
        <v>2019</v>
      </c>
      <c r="J59" s="104">
        <v>6.7699999999999996E-2</v>
      </c>
      <c r="K59" s="111">
        <v>24.940679999999997</v>
      </c>
      <c r="L59" s="104" t="s">
        <v>114</v>
      </c>
      <c r="M59" s="112">
        <v>0.36839999999999995</v>
      </c>
      <c r="N59" s="112">
        <v>2.4940679999999996E-2</v>
      </c>
    </row>
    <row r="60" spans="1:14" x14ac:dyDescent="0.2">
      <c r="A60" s="104">
        <v>7</v>
      </c>
      <c r="B60" s="104">
        <v>15.5</v>
      </c>
      <c r="C60" s="104">
        <v>0.43</v>
      </c>
      <c r="D60" s="104">
        <v>1994.4</v>
      </c>
      <c r="E60" s="104">
        <v>9</v>
      </c>
      <c r="F60" s="104">
        <v>23.3</v>
      </c>
      <c r="G60" s="104">
        <v>386.3</v>
      </c>
      <c r="H60" s="104">
        <v>5</v>
      </c>
      <c r="I60" s="104">
        <v>2019</v>
      </c>
      <c r="J60" s="104">
        <v>6.7699999999999996E-2</v>
      </c>
      <c r="K60" s="111">
        <v>26.152509999999999</v>
      </c>
      <c r="L60" s="104" t="s">
        <v>114</v>
      </c>
      <c r="M60" s="112">
        <v>0.38630000000000003</v>
      </c>
      <c r="N60" s="112">
        <v>2.615251E-2</v>
      </c>
    </row>
    <row r="61" spans="1:14" x14ac:dyDescent="0.2">
      <c r="A61" s="104">
        <v>7</v>
      </c>
      <c r="B61" s="104">
        <v>20.5</v>
      </c>
      <c r="C61" s="104">
        <v>0.43</v>
      </c>
      <c r="D61" s="104">
        <v>1982.6</v>
      </c>
      <c r="E61" s="104">
        <v>2</v>
      </c>
      <c r="F61" s="104">
        <v>12.3</v>
      </c>
      <c r="G61" s="104">
        <v>162.6</v>
      </c>
      <c r="H61" s="104">
        <v>5</v>
      </c>
      <c r="I61" s="104">
        <v>2019</v>
      </c>
      <c r="J61" s="104">
        <v>6.7699999999999996E-2</v>
      </c>
      <c r="K61" s="111">
        <v>11.008019999999998</v>
      </c>
      <c r="L61" s="104" t="s">
        <v>114</v>
      </c>
      <c r="M61" s="112">
        <v>0.16259999999999999</v>
      </c>
      <c r="N61" s="112">
        <v>1.1008019999999999E-2</v>
      </c>
    </row>
    <row r="62" spans="1:14" x14ac:dyDescent="0.2">
      <c r="A62" s="104">
        <v>7</v>
      </c>
      <c r="B62" s="104">
        <v>30.5</v>
      </c>
      <c r="C62" s="104">
        <v>0.43</v>
      </c>
      <c r="D62" s="104">
        <v>1959.1</v>
      </c>
      <c r="E62" s="104">
        <v>2</v>
      </c>
      <c r="F62" s="104">
        <v>31.5</v>
      </c>
      <c r="G62" s="104">
        <v>63.5</v>
      </c>
      <c r="H62" s="104">
        <v>5</v>
      </c>
      <c r="I62" s="104">
        <v>2019</v>
      </c>
      <c r="J62" s="104">
        <v>6.7699999999999996E-2</v>
      </c>
      <c r="K62" s="111">
        <v>4.2989499999999996</v>
      </c>
      <c r="L62" s="104" t="s">
        <v>114</v>
      </c>
      <c r="M62" s="112">
        <v>6.3500000000000001E-2</v>
      </c>
      <c r="N62" s="112">
        <v>4.2989499999999993E-3</v>
      </c>
    </row>
    <row r="63" spans="1:14" x14ac:dyDescent="0.2">
      <c r="A63" s="104">
        <v>7</v>
      </c>
      <c r="B63" s="104">
        <v>40.5</v>
      </c>
      <c r="C63" s="104">
        <v>0.43</v>
      </c>
      <c r="D63" s="104">
        <v>1935.7</v>
      </c>
      <c r="E63" s="104">
        <v>0</v>
      </c>
      <c r="F63" s="104">
        <v>27.5</v>
      </c>
      <c r="G63" s="101">
        <v>1E-13</v>
      </c>
      <c r="H63" s="104">
        <v>5</v>
      </c>
      <c r="I63" s="104">
        <v>2019</v>
      </c>
      <c r="J63" s="104">
        <v>6.7699999999999996E-2</v>
      </c>
      <c r="K63" s="111">
        <v>6.77E-15</v>
      </c>
      <c r="L63" s="104" t="s">
        <v>114</v>
      </c>
      <c r="M63" s="112">
        <v>9.9999999999999998E-17</v>
      </c>
      <c r="N63" s="112">
        <v>6.7700000000000002E-18</v>
      </c>
    </row>
    <row r="64" spans="1:14" x14ac:dyDescent="0.2">
      <c r="A64" s="90" t="s">
        <v>6</v>
      </c>
      <c r="B64" s="90">
        <v>1</v>
      </c>
      <c r="C64" s="90">
        <v>0.3</v>
      </c>
      <c r="D64" s="90">
        <v>2022</v>
      </c>
      <c r="E64" s="90">
        <v>70</v>
      </c>
      <c r="F64" s="90">
        <v>2.2999999999999998</v>
      </c>
      <c r="G64" s="90">
        <v>30854.400000000001</v>
      </c>
      <c r="H64" s="90">
        <v>5</v>
      </c>
      <c r="I64" s="90">
        <v>2022</v>
      </c>
      <c r="J64" s="90">
        <v>6.7699999999999996E-2</v>
      </c>
      <c r="K64" s="113">
        <v>2088.8428800000002</v>
      </c>
      <c r="L64" s="90" t="s">
        <v>115</v>
      </c>
      <c r="M64" s="114">
        <v>30.854400000000002</v>
      </c>
      <c r="N64" s="114">
        <v>2.0888428800000001</v>
      </c>
    </row>
    <row r="65" spans="1:14" x14ac:dyDescent="0.2">
      <c r="A65" s="90" t="s">
        <v>6</v>
      </c>
      <c r="B65" s="90">
        <v>9</v>
      </c>
      <c r="C65" s="90">
        <v>0.3</v>
      </c>
      <c r="D65" s="90">
        <v>2008.7</v>
      </c>
      <c r="E65" s="90">
        <v>69</v>
      </c>
      <c r="F65" s="90">
        <v>5.2</v>
      </c>
      <c r="G65" s="90">
        <v>13236</v>
      </c>
      <c r="H65" s="90">
        <v>5</v>
      </c>
      <c r="I65" s="90">
        <v>2022</v>
      </c>
      <c r="J65" s="90">
        <v>6.7699999999999996E-2</v>
      </c>
      <c r="K65" s="113">
        <v>896.07719999999995</v>
      </c>
      <c r="L65" s="90" t="s">
        <v>115</v>
      </c>
      <c r="M65" s="114">
        <v>13.236000000000001</v>
      </c>
      <c r="N65" s="114">
        <v>0.89607719999999991</v>
      </c>
    </row>
    <row r="66" spans="1:14" x14ac:dyDescent="0.2">
      <c r="A66" s="90" t="s">
        <v>6</v>
      </c>
      <c r="B66" s="90">
        <v>21</v>
      </c>
      <c r="C66" s="90">
        <v>0.3</v>
      </c>
      <c r="D66" s="90">
        <v>1968.7</v>
      </c>
      <c r="E66" s="90">
        <v>24</v>
      </c>
      <c r="F66" s="90">
        <v>6</v>
      </c>
      <c r="G66" s="90">
        <v>3988.1</v>
      </c>
      <c r="H66" s="90">
        <v>5</v>
      </c>
      <c r="I66" s="90">
        <v>2022</v>
      </c>
      <c r="J66" s="90">
        <v>6.7699999999999996E-2</v>
      </c>
      <c r="K66" s="113">
        <v>269.99437</v>
      </c>
      <c r="L66" s="90" t="s">
        <v>115</v>
      </c>
      <c r="M66" s="114">
        <v>3.9880999999999998</v>
      </c>
      <c r="N66" s="114">
        <v>0.26999436999999998</v>
      </c>
    </row>
    <row r="67" spans="1:14" x14ac:dyDescent="0.2">
      <c r="A67" s="90" t="s">
        <v>6</v>
      </c>
      <c r="B67" s="90">
        <v>29</v>
      </c>
      <c r="C67" s="90">
        <v>0.3</v>
      </c>
      <c r="D67" s="90">
        <v>1942</v>
      </c>
      <c r="E67" s="90">
        <v>4</v>
      </c>
      <c r="F67" s="90">
        <v>18.3</v>
      </c>
      <c r="G67" s="90">
        <v>219.1</v>
      </c>
      <c r="H67" s="90">
        <v>5</v>
      </c>
      <c r="I67" s="90">
        <v>2022</v>
      </c>
      <c r="J67" s="90">
        <v>6.7699999999999996E-2</v>
      </c>
      <c r="K67" s="113">
        <v>14.833069999999999</v>
      </c>
      <c r="L67" s="90" t="s">
        <v>115</v>
      </c>
      <c r="M67" s="114">
        <v>0.21909999999999999</v>
      </c>
      <c r="N67" s="114">
        <v>1.4833069999999999E-2</v>
      </c>
    </row>
    <row r="68" spans="1:14" x14ac:dyDescent="0.2">
      <c r="A68" s="90" t="s">
        <v>6</v>
      </c>
      <c r="B68" s="90">
        <v>37</v>
      </c>
      <c r="C68" s="90">
        <v>0.3</v>
      </c>
      <c r="D68" s="90">
        <v>1915.3</v>
      </c>
      <c r="E68" s="90">
        <v>0</v>
      </c>
      <c r="F68" s="90">
        <v>33</v>
      </c>
      <c r="G68" s="101">
        <v>1E-13</v>
      </c>
      <c r="H68" s="90">
        <v>5</v>
      </c>
      <c r="I68" s="90">
        <v>2022</v>
      </c>
      <c r="J68" s="90">
        <v>6.7699999999999996E-2</v>
      </c>
      <c r="K68" s="113">
        <v>6.77E-15</v>
      </c>
      <c r="L68" s="90" t="s">
        <v>115</v>
      </c>
      <c r="M68" s="114">
        <v>9.9999999999999998E-17</v>
      </c>
      <c r="N68" s="114">
        <v>6.7700000000000002E-18</v>
      </c>
    </row>
    <row r="69" spans="1:14" x14ac:dyDescent="0.2">
      <c r="A69" s="90" t="s">
        <v>6</v>
      </c>
      <c r="B69" s="90">
        <v>49</v>
      </c>
      <c r="C69" s="90">
        <v>0.3</v>
      </c>
      <c r="D69" s="90">
        <v>1875.3</v>
      </c>
      <c r="E69" s="90">
        <v>0</v>
      </c>
      <c r="F69" s="90">
        <v>30.2</v>
      </c>
      <c r="G69" s="101">
        <v>1E-13</v>
      </c>
      <c r="H69" s="90">
        <v>5</v>
      </c>
      <c r="I69" s="90">
        <v>2022</v>
      </c>
      <c r="J69" s="90">
        <v>6.7699999999999996E-2</v>
      </c>
      <c r="K69" s="113">
        <v>6.77E-15</v>
      </c>
      <c r="L69" s="90" t="s">
        <v>115</v>
      </c>
      <c r="M69" s="114">
        <v>9.9999999999999998E-17</v>
      </c>
      <c r="N69" s="114">
        <v>6.7700000000000002E-18</v>
      </c>
    </row>
    <row r="70" spans="1:14" x14ac:dyDescent="0.2">
      <c r="A70" s="91" t="s">
        <v>7</v>
      </c>
      <c r="B70" s="91">
        <v>1</v>
      </c>
      <c r="C70" s="91">
        <v>0.5</v>
      </c>
      <c r="D70" s="91">
        <v>2022</v>
      </c>
      <c r="E70" s="91">
        <v>102</v>
      </c>
      <c r="F70" s="91">
        <v>5.9</v>
      </c>
      <c r="G70" s="91">
        <v>17267.599999999999</v>
      </c>
      <c r="H70" s="91">
        <v>1</v>
      </c>
      <c r="I70" s="91">
        <v>2022</v>
      </c>
      <c r="J70" s="91">
        <v>6.7699999999999996E-2</v>
      </c>
      <c r="K70" s="115">
        <v>1169.0165199999999</v>
      </c>
      <c r="L70" s="91" t="s">
        <v>115</v>
      </c>
      <c r="M70" s="116">
        <v>17.267599999999998</v>
      </c>
      <c r="N70" s="116">
        <v>1.16901652</v>
      </c>
    </row>
    <row r="71" spans="1:14" x14ac:dyDescent="0.2">
      <c r="A71" s="91" t="s">
        <v>7</v>
      </c>
      <c r="B71" s="91">
        <v>5</v>
      </c>
      <c r="C71" s="91">
        <v>0.5</v>
      </c>
      <c r="D71" s="91">
        <v>2022</v>
      </c>
      <c r="E71" s="91">
        <v>37</v>
      </c>
      <c r="F71" s="91">
        <v>10.8</v>
      </c>
      <c r="G71" s="91">
        <v>3438.5</v>
      </c>
      <c r="H71" s="91">
        <v>5</v>
      </c>
      <c r="I71" s="91">
        <v>2022</v>
      </c>
      <c r="J71" s="91">
        <v>6.7699999999999996E-2</v>
      </c>
      <c r="K71" s="115">
        <v>232.78644999999997</v>
      </c>
      <c r="L71" s="91" t="s">
        <v>115</v>
      </c>
      <c r="M71" s="116">
        <v>3.4384999999999999</v>
      </c>
      <c r="N71" s="116">
        <v>0.23278644999999998</v>
      </c>
    </row>
    <row r="72" spans="1:14" x14ac:dyDescent="0.2">
      <c r="A72" s="91" t="s">
        <v>7</v>
      </c>
      <c r="B72" s="91">
        <v>15</v>
      </c>
      <c r="C72" s="91">
        <v>0.5</v>
      </c>
      <c r="D72" s="91">
        <v>2002</v>
      </c>
      <c r="E72" s="91">
        <v>12</v>
      </c>
      <c r="F72" s="91">
        <v>4.3</v>
      </c>
      <c r="G72" s="91">
        <v>2761</v>
      </c>
      <c r="H72" s="91">
        <v>5</v>
      </c>
      <c r="I72" s="91">
        <v>2022</v>
      </c>
      <c r="J72" s="91">
        <v>6.7699999999999996E-2</v>
      </c>
      <c r="K72" s="115">
        <v>186.91969999999998</v>
      </c>
      <c r="L72" s="91" t="s">
        <v>115</v>
      </c>
      <c r="M72" s="116">
        <v>2.7610000000000001</v>
      </c>
      <c r="N72" s="116">
        <v>0.18691969999999997</v>
      </c>
    </row>
    <row r="73" spans="1:14" x14ac:dyDescent="0.2">
      <c r="A73" s="91" t="s">
        <v>7</v>
      </c>
      <c r="B73" s="91">
        <v>21</v>
      </c>
      <c r="C73" s="91">
        <v>0.5</v>
      </c>
      <c r="D73" s="91">
        <v>1990</v>
      </c>
      <c r="E73" s="91">
        <v>24</v>
      </c>
      <c r="F73" s="91">
        <v>4.3</v>
      </c>
      <c r="G73" s="91">
        <v>5561.3</v>
      </c>
      <c r="H73" s="91">
        <v>5</v>
      </c>
      <c r="I73" s="91">
        <v>2022</v>
      </c>
      <c r="J73" s="91">
        <v>6.7699999999999996E-2</v>
      </c>
      <c r="K73" s="115">
        <v>376.50000999999997</v>
      </c>
      <c r="L73" s="91" t="s">
        <v>115</v>
      </c>
      <c r="M73" s="116">
        <v>5.5613000000000001</v>
      </c>
      <c r="N73" s="116">
        <v>0.37650001</v>
      </c>
    </row>
    <row r="74" spans="1:14" x14ac:dyDescent="0.2">
      <c r="A74" s="91" t="s">
        <v>7</v>
      </c>
      <c r="B74" s="91">
        <v>25</v>
      </c>
      <c r="C74" s="91">
        <v>0.5</v>
      </c>
      <c r="D74" s="91">
        <v>1982</v>
      </c>
      <c r="E74" s="91">
        <v>2</v>
      </c>
      <c r="F74" s="91">
        <v>3.5</v>
      </c>
      <c r="G74" s="91">
        <v>578.29999999999995</v>
      </c>
      <c r="H74" s="91">
        <v>5</v>
      </c>
      <c r="I74" s="91">
        <v>2022</v>
      </c>
      <c r="J74" s="91">
        <v>6.7699999999999996E-2</v>
      </c>
      <c r="K74" s="115">
        <v>39.150909999999996</v>
      </c>
      <c r="L74" s="91" t="s">
        <v>115</v>
      </c>
      <c r="M74" s="116">
        <v>0.57829999999999993</v>
      </c>
      <c r="N74" s="116">
        <v>3.9150909999999997E-2</v>
      </c>
    </row>
    <row r="75" spans="1:14" x14ac:dyDescent="0.2">
      <c r="A75" s="91" t="s">
        <v>7</v>
      </c>
      <c r="B75" s="91">
        <v>31</v>
      </c>
      <c r="C75" s="91">
        <v>0.5</v>
      </c>
      <c r="D75" s="91">
        <v>1970</v>
      </c>
      <c r="E75" s="91">
        <v>4</v>
      </c>
      <c r="F75" s="91">
        <v>7.4</v>
      </c>
      <c r="G75" s="91">
        <v>539.9</v>
      </c>
      <c r="H75" s="91">
        <v>5</v>
      </c>
      <c r="I75" s="91">
        <v>2022</v>
      </c>
      <c r="J75" s="91">
        <v>6.7699999999999996E-2</v>
      </c>
      <c r="K75" s="115">
        <v>36.551229999999997</v>
      </c>
      <c r="L75" s="91" t="s">
        <v>115</v>
      </c>
      <c r="M75" s="116">
        <v>0.53989999999999994</v>
      </c>
      <c r="N75" s="116">
        <v>3.6551229999999997E-2</v>
      </c>
    </row>
    <row r="76" spans="1:14" x14ac:dyDescent="0.2">
      <c r="A76" s="91" t="s">
        <v>7</v>
      </c>
      <c r="B76" s="91">
        <v>37</v>
      </c>
      <c r="C76" s="91">
        <v>0.5</v>
      </c>
      <c r="D76" s="91">
        <v>1958</v>
      </c>
      <c r="E76" s="91">
        <v>2</v>
      </c>
      <c r="F76" s="91">
        <v>8.5</v>
      </c>
      <c r="G76" s="91">
        <v>235.3</v>
      </c>
      <c r="H76" s="91">
        <v>5</v>
      </c>
      <c r="I76" s="91">
        <v>2022</v>
      </c>
      <c r="J76" s="91">
        <v>6.7699999999999996E-2</v>
      </c>
      <c r="K76" s="115">
        <v>15.92981</v>
      </c>
      <c r="L76" s="91" t="s">
        <v>115</v>
      </c>
      <c r="M76" s="116">
        <v>0.23530000000000001</v>
      </c>
      <c r="N76" s="116">
        <v>1.5929809999999999E-2</v>
      </c>
    </row>
    <row r="77" spans="1:14" x14ac:dyDescent="0.2">
      <c r="A77" s="91" t="s">
        <v>7</v>
      </c>
      <c r="B77" s="91">
        <v>41</v>
      </c>
      <c r="C77" s="91">
        <v>0.5</v>
      </c>
      <c r="D77" s="91">
        <v>1950</v>
      </c>
      <c r="E77" s="91">
        <v>2</v>
      </c>
      <c r="F77" s="91">
        <v>8</v>
      </c>
      <c r="G77" s="91">
        <v>248.7</v>
      </c>
      <c r="H77" s="91">
        <v>5</v>
      </c>
      <c r="I77" s="91">
        <v>2022</v>
      </c>
      <c r="J77" s="91">
        <v>6.7699999999999996E-2</v>
      </c>
      <c r="K77" s="115">
        <v>16.836989999999997</v>
      </c>
      <c r="L77" s="91" t="s">
        <v>115</v>
      </c>
      <c r="M77" s="116">
        <v>0.24869999999999998</v>
      </c>
      <c r="N77" s="116">
        <v>1.6836989999999996E-2</v>
      </c>
    </row>
    <row r="78" spans="1:14" x14ac:dyDescent="0.2">
      <c r="A78" s="91" t="s">
        <v>7</v>
      </c>
      <c r="B78" s="91">
        <v>49</v>
      </c>
      <c r="C78" s="91">
        <v>0.5</v>
      </c>
      <c r="D78" s="91">
        <v>1934</v>
      </c>
      <c r="E78" s="91">
        <v>0</v>
      </c>
      <c r="F78" s="91">
        <v>4</v>
      </c>
      <c r="G78" s="101">
        <v>1E-13</v>
      </c>
      <c r="H78" s="91">
        <v>5</v>
      </c>
      <c r="I78" s="91">
        <v>2022</v>
      </c>
      <c r="J78" s="91">
        <v>6.7699999999999996E-2</v>
      </c>
      <c r="K78" s="115">
        <v>6.77E-15</v>
      </c>
      <c r="L78" s="91" t="s">
        <v>115</v>
      </c>
      <c r="M78" s="116">
        <v>9.9999999999999998E-17</v>
      </c>
      <c r="N78" s="116">
        <v>6.7700000000000002E-18</v>
      </c>
    </row>
    <row r="79" spans="1:14" x14ac:dyDescent="0.2">
      <c r="A79" s="117" t="s">
        <v>8</v>
      </c>
      <c r="B79" s="118">
        <v>1</v>
      </c>
      <c r="C79" s="119">
        <v>0.3</v>
      </c>
      <c r="D79" s="117">
        <v>2022</v>
      </c>
      <c r="E79" s="117">
        <v>18</v>
      </c>
      <c r="F79" s="117">
        <v>5.5</v>
      </c>
      <c r="G79" s="120">
        <v>3272.727272727273</v>
      </c>
      <c r="H79" s="117">
        <v>5</v>
      </c>
      <c r="I79" s="117">
        <v>2022</v>
      </c>
      <c r="J79" s="117">
        <v>6.7699999999999996E-2</v>
      </c>
      <c r="K79" s="120">
        <v>221.56363636363636</v>
      </c>
      <c r="L79" s="117" t="s">
        <v>115</v>
      </c>
      <c r="M79" s="117">
        <v>3.2727272727272729</v>
      </c>
      <c r="N79" s="117">
        <v>0.22156363636363635</v>
      </c>
    </row>
    <row r="80" spans="1:14" x14ac:dyDescent="0.2">
      <c r="A80" s="117" t="s">
        <v>8</v>
      </c>
      <c r="B80" s="118">
        <v>5</v>
      </c>
      <c r="C80" s="119">
        <v>0.3</v>
      </c>
      <c r="D80" s="117">
        <v>2022</v>
      </c>
      <c r="E80" s="117">
        <v>27</v>
      </c>
      <c r="F80" s="117">
        <v>6.7</v>
      </c>
      <c r="G80" s="120">
        <v>4029.8507462686562</v>
      </c>
      <c r="H80" s="117">
        <v>5</v>
      </c>
      <c r="I80" s="117">
        <v>2022</v>
      </c>
      <c r="J80" s="117">
        <v>6.7699999999999996E-2</v>
      </c>
      <c r="K80" s="120">
        <v>272.82089552238801</v>
      </c>
      <c r="L80" s="117" t="s">
        <v>115</v>
      </c>
      <c r="M80" s="117">
        <v>4.0298507462686564</v>
      </c>
      <c r="N80" s="117">
        <v>0.27282089552238803</v>
      </c>
    </row>
    <row r="81" spans="1:14" x14ac:dyDescent="0.2">
      <c r="A81" s="117" t="s">
        <v>8</v>
      </c>
      <c r="B81" s="123">
        <v>9</v>
      </c>
      <c r="C81" s="119">
        <v>0.3</v>
      </c>
      <c r="D81" s="120">
        <v>2008.6666666666667</v>
      </c>
      <c r="E81" s="117">
        <v>2</v>
      </c>
      <c r="F81" s="117">
        <v>3.7</v>
      </c>
      <c r="G81" s="120">
        <v>540.54054054054041</v>
      </c>
      <c r="H81" s="117">
        <v>5</v>
      </c>
      <c r="I81" s="117">
        <v>2022</v>
      </c>
      <c r="J81" s="117">
        <v>6.7699999999999996E-2</v>
      </c>
      <c r="K81" s="120">
        <v>36.594594594594582</v>
      </c>
      <c r="L81" s="117" t="s">
        <v>115</v>
      </c>
      <c r="M81" s="117">
        <v>0.54054054054054046</v>
      </c>
      <c r="N81" s="117">
        <v>3.6594594594594583E-2</v>
      </c>
    </row>
    <row r="82" spans="1:14" x14ac:dyDescent="0.2">
      <c r="A82" s="117" t="s">
        <v>8</v>
      </c>
      <c r="B82" s="123">
        <v>15</v>
      </c>
      <c r="C82" s="119">
        <v>0.3</v>
      </c>
      <c r="D82" s="120">
        <v>1988.6666666666667</v>
      </c>
      <c r="E82" s="117">
        <v>1</v>
      </c>
      <c r="F82" s="117">
        <v>4</v>
      </c>
      <c r="G82" s="120">
        <v>250</v>
      </c>
      <c r="H82" s="117">
        <v>5</v>
      </c>
      <c r="I82" s="117">
        <v>2022</v>
      </c>
      <c r="J82" s="117">
        <v>6.7699999999999996E-2</v>
      </c>
      <c r="K82" s="120">
        <v>16.925000000000001</v>
      </c>
      <c r="L82" s="117" t="s">
        <v>115</v>
      </c>
      <c r="M82" s="117">
        <v>0.25</v>
      </c>
      <c r="N82" s="117">
        <v>1.6924999999999999E-2</v>
      </c>
    </row>
    <row r="83" spans="1:14" x14ac:dyDescent="0.2">
      <c r="A83" s="117" t="s">
        <v>8</v>
      </c>
      <c r="B83" s="123">
        <v>21</v>
      </c>
      <c r="C83" s="119">
        <v>0.3</v>
      </c>
      <c r="D83" s="120">
        <v>1968.6666666666667</v>
      </c>
      <c r="E83" s="117">
        <v>1</v>
      </c>
      <c r="F83" s="117">
        <v>8</v>
      </c>
      <c r="G83" s="120">
        <v>125</v>
      </c>
      <c r="H83" s="117">
        <v>5</v>
      </c>
      <c r="I83" s="117">
        <v>2022</v>
      </c>
      <c r="J83" s="117">
        <v>6.7699999999999996E-2</v>
      </c>
      <c r="K83" s="120">
        <v>8.4625000000000004</v>
      </c>
      <c r="L83" s="117" t="s">
        <v>115</v>
      </c>
      <c r="M83" s="117">
        <v>0.125</v>
      </c>
      <c r="N83" s="117">
        <v>8.4624999999999995E-3</v>
      </c>
    </row>
    <row r="84" spans="1:14" x14ac:dyDescent="0.2">
      <c r="A84" s="117" t="s">
        <v>8</v>
      </c>
      <c r="B84" s="123">
        <v>25</v>
      </c>
      <c r="C84" s="119">
        <v>0.3</v>
      </c>
      <c r="D84" s="120">
        <v>1955.3333333333333</v>
      </c>
      <c r="E84" s="117">
        <v>1</v>
      </c>
      <c r="F84" s="117">
        <v>23.8</v>
      </c>
      <c r="G84" s="120">
        <v>42.016806722689076</v>
      </c>
      <c r="H84" s="117">
        <v>5</v>
      </c>
      <c r="I84" s="117">
        <v>2022</v>
      </c>
      <c r="J84" s="117">
        <v>6.7699999999999996E-2</v>
      </c>
      <c r="K84" s="120">
        <v>2.8445378151260501</v>
      </c>
      <c r="L84" s="117" t="s">
        <v>115</v>
      </c>
      <c r="M84" s="117">
        <v>4.2016806722689079E-2</v>
      </c>
      <c r="N84" s="117">
        <v>2.8445378151260503E-3</v>
      </c>
    </row>
    <row r="85" spans="1:14" x14ac:dyDescent="0.2">
      <c r="A85" s="117" t="s">
        <v>8</v>
      </c>
      <c r="B85" s="123">
        <v>31</v>
      </c>
      <c r="C85" s="119">
        <v>0.3</v>
      </c>
      <c r="D85" s="120">
        <v>1935.3333333333333</v>
      </c>
      <c r="E85" s="117">
        <v>2</v>
      </c>
      <c r="F85" s="117">
        <v>26.3</v>
      </c>
      <c r="G85" s="120">
        <v>76.045627376425855</v>
      </c>
      <c r="H85" s="117">
        <v>5</v>
      </c>
      <c r="I85" s="117">
        <v>2022</v>
      </c>
      <c r="J85" s="117">
        <v>6.7699999999999996E-2</v>
      </c>
      <c r="K85" s="120">
        <v>5.1482889733840302</v>
      </c>
      <c r="L85" s="117" t="s">
        <v>115</v>
      </c>
      <c r="M85" s="117">
        <v>7.6045627376425853E-2</v>
      </c>
      <c r="N85" s="117">
        <v>5.1482889733840305E-3</v>
      </c>
    </row>
    <row r="86" spans="1:14" x14ac:dyDescent="0.2">
      <c r="A86" s="117" t="s">
        <v>8</v>
      </c>
      <c r="B86" s="123">
        <v>37</v>
      </c>
      <c r="C86" s="119">
        <v>0.3</v>
      </c>
      <c r="D86" s="120">
        <v>1915.3333333333333</v>
      </c>
      <c r="E86" s="117">
        <v>0</v>
      </c>
      <c r="F86" s="117">
        <v>8</v>
      </c>
      <c r="G86" s="120">
        <v>0</v>
      </c>
      <c r="H86" s="117">
        <v>5</v>
      </c>
      <c r="I86" s="117">
        <v>2022</v>
      </c>
      <c r="J86" s="117">
        <v>6.7699999999999996E-2</v>
      </c>
      <c r="K86" s="120">
        <v>0</v>
      </c>
      <c r="L86" s="117" t="s">
        <v>115</v>
      </c>
      <c r="M86" s="117">
        <v>0</v>
      </c>
      <c r="N86" s="117">
        <v>0</v>
      </c>
    </row>
    <row r="87" spans="1:14" x14ac:dyDescent="0.2">
      <c r="A87" s="117" t="s">
        <v>8</v>
      </c>
      <c r="B87" s="123">
        <v>41</v>
      </c>
      <c r="C87" s="119">
        <v>0.3</v>
      </c>
      <c r="D87" s="117">
        <v>1902</v>
      </c>
      <c r="E87" s="117">
        <v>0</v>
      </c>
      <c r="F87" s="117">
        <v>8</v>
      </c>
      <c r="G87" s="120">
        <v>0</v>
      </c>
      <c r="H87" s="117">
        <v>5</v>
      </c>
      <c r="I87" s="117">
        <v>2022</v>
      </c>
      <c r="J87" s="117">
        <v>6.7699999999999996E-2</v>
      </c>
      <c r="K87" s="120">
        <v>0</v>
      </c>
      <c r="L87" s="117" t="s">
        <v>115</v>
      </c>
      <c r="M87" s="117">
        <v>0</v>
      </c>
      <c r="N87" s="117">
        <v>0</v>
      </c>
    </row>
    <row r="88" spans="1:14" x14ac:dyDescent="0.2">
      <c r="A88" s="117" t="s">
        <v>8</v>
      </c>
      <c r="B88" s="123">
        <v>49</v>
      </c>
      <c r="C88" s="119">
        <v>0.3</v>
      </c>
      <c r="D88" s="117">
        <v>1887</v>
      </c>
      <c r="E88" s="117">
        <v>0</v>
      </c>
      <c r="F88" s="117">
        <v>17.8</v>
      </c>
      <c r="G88" s="120">
        <v>0</v>
      </c>
      <c r="H88" s="117">
        <v>5</v>
      </c>
      <c r="I88" s="117">
        <v>2022</v>
      </c>
      <c r="J88" s="117">
        <v>6.7699999999999996E-2</v>
      </c>
      <c r="K88" s="120">
        <v>0</v>
      </c>
      <c r="L88" s="117" t="s">
        <v>115</v>
      </c>
      <c r="M88" s="117">
        <v>0</v>
      </c>
      <c r="N88" s="117">
        <v>0</v>
      </c>
    </row>
    <row r="90" spans="1:14" x14ac:dyDescent="0.2">
      <c r="K90"/>
    </row>
    <row r="91" spans="1:14" x14ac:dyDescent="0.2">
      <c r="K91"/>
    </row>
    <row r="92" spans="1:14" x14ac:dyDescent="0.2">
      <c r="K92"/>
    </row>
    <row r="93" spans="1:14" x14ac:dyDescent="0.2">
      <c r="K93"/>
    </row>
    <row r="94" spans="1:14" x14ac:dyDescent="0.2">
      <c r="K94"/>
    </row>
    <row r="95" spans="1:14" x14ac:dyDescent="0.2">
      <c r="K95"/>
    </row>
    <row r="96" spans="1:14" x14ac:dyDescent="0.2">
      <c r="K96"/>
    </row>
    <row r="97" spans="11:11" x14ac:dyDescent="0.2">
      <c r="K97"/>
    </row>
    <row r="98" spans="11:11" x14ac:dyDescent="0.2">
      <c r="K98"/>
    </row>
    <row r="99" spans="11:11" x14ac:dyDescent="0.2">
      <c r="K99"/>
    </row>
    <row r="100" spans="11:11" x14ac:dyDescent="0.2">
      <c r="K100"/>
    </row>
    <row r="101" spans="11:11" x14ac:dyDescent="0.2">
      <c r="K101"/>
    </row>
    <row r="102" spans="11:11" x14ac:dyDescent="0.2">
      <c r="K102"/>
    </row>
    <row r="103" spans="11:11" x14ac:dyDescent="0.2">
      <c r="K103"/>
    </row>
    <row r="104" spans="11:11" x14ac:dyDescent="0.2">
      <c r="K104"/>
    </row>
    <row r="105" spans="11:11" x14ac:dyDescent="0.2">
      <c r="K105"/>
    </row>
    <row r="106" spans="11:11" x14ac:dyDescent="0.2">
      <c r="K106"/>
    </row>
    <row r="107" spans="11:11" x14ac:dyDescent="0.2">
      <c r="K10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6FA89-CF1F-EA42-865B-0D6C2407A91B}">
  <dimension ref="A1:AG107"/>
  <sheetViews>
    <sheetView workbookViewId="0">
      <selection activeCell="R1" activeCellId="13" sqref="A1:A1048576 B1:B1048576 C1:C1048576 I1:I1048576 J1:J1048576 K1:K1048576 L1:L1048576 M1:M1048576 N1:N1048576 O1:O1048576 P1:P1048576 Q1:Q1048576 S1:S1048576 R1:R1048576"/>
    </sheetView>
  </sheetViews>
  <sheetFormatPr baseColWidth="10" defaultRowHeight="16" x14ac:dyDescent="0.2"/>
  <cols>
    <col min="9" max="9" width="12.6640625" bestFit="1" customWidth="1"/>
    <col min="10" max="10" width="15.6640625" bestFit="1" customWidth="1"/>
    <col min="16" max="16" width="10.83203125" style="83"/>
    <col min="20" max="20" width="19.33203125" customWidth="1"/>
    <col min="21" max="21" width="5.33203125" bestFit="1" customWidth="1"/>
    <col min="22" max="22" width="4.6640625" bestFit="1" customWidth="1"/>
    <col min="23" max="23" width="11" bestFit="1" customWidth="1"/>
    <col min="24" max="24" width="13.6640625" bestFit="1" customWidth="1"/>
    <col min="25" max="25" width="13.33203125" bestFit="1" customWidth="1"/>
    <col min="26" max="26" width="11" bestFit="1" customWidth="1"/>
    <col min="27" max="27" width="27.1640625" bestFit="1" customWidth="1"/>
  </cols>
  <sheetData>
    <row r="1" spans="1:33" ht="34" x14ac:dyDescent="0.2">
      <c r="E1" s="82" t="s">
        <v>91</v>
      </c>
      <c r="F1" s="82"/>
      <c r="G1" s="82"/>
      <c r="H1" s="82"/>
      <c r="L1" s="11" t="s">
        <v>92</v>
      </c>
      <c r="T1" s="84" t="s">
        <v>93</v>
      </c>
      <c r="AA1" s="11" t="s">
        <v>93</v>
      </c>
    </row>
    <row r="2" spans="1:33" s="11" customFormat="1" ht="17" x14ac:dyDescent="0.2">
      <c r="A2" s="11" t="s">
        <v>94</v>
      </c>
      <c r="B2" s="11" t="s">
        <v>95</v>
      </c>
      <c r="C2" s="11" t="s">
        <v>96</v>
      </c>
      <c r="D2" s="11" t="s">
        <v>97</v>
      </c>
      <c r="E2" s="85" t="s">
        <v>87</v>
      </c>
      <c r="F2" s="85" t="s">
        <v>88</v>
      </c>
      <c r="G2" s="85" t="s">
        <v>89</v>
      </c>
      <c r="H2" s="85" t="s">
        <v>90</v>
      </c>
      <c r="I2" s="11" t="s">
        <v>10</v>
      </c>
      <c r="J2" s="11" t="s">
        <v>98</v>
      </c>
      <c r="K2" s="11" t="s">
        <v>99</v>
      </c>
      <c r="L2" s="11" t="s">
        <v>100</v>
      </c>
      <c r="M2" s="11" t="s">
        <v>101</v>
      </c>
      <c r="N2" s="11" t="s">
        <v>102</v>
      </c>
      <c r="O2" s="11" t="s">
        <v>103</v>
      </c>
      <c r="P2" s="11" t="s">
        <v>104</v>
      </c>
      <c r="Q2" s="11" t="s">
        <v>105</v>
      </c>
      <c r="R2" s="11" t="s">
        <v>106</v>
      </c>
      <c r="S2" s="11" t="s">
        <v>107</v>
      </c>
      <c r="T2" s="11" t="s">
        <v>108</v>
      </c>
      <c r="U2" s="11" t="s">
        <v>109</v>
      </c>
      <c r="V2" s="11" t="s">
        <v>110</v>
      </c>
      <c r="W2" s="11" t="s">
        <v>111</v>
      </c>
      <c r="X2" s="11" t="s">
        <v>112</v>
      </c>
      <c r="Y2" s="11" t="s">
        <v>113</v>
      </c>
      <c r="Z2" s="11" t="s">
        <v>82</v>
      </c>
      <c r="AA2" s="11" t="s">
        <v>112</v>
      </c>
    </row>
    <row r="3" spans="1:33" s="86" customFormat="1" x14ac:dyDescent="0.2">
      <c r="A3" s="86">
        <v>1</v>
      </c>
      <c r="B3" s="86">
        <v>1</v>
      </c>
      <c r="C3" s="86">
        <v>0.36</v>
      </c>
      <c r="D3" s="86">
        <v>0</v>
      </c>
      <c r="E3" s="86" t="s">
        <v>54</v>
      </c>
      <c r="F3" s="86" t="s">
        <v>54</v>
      </c>
      <c r="G3" s="86" t="s">
        <v>54</v>
      </c>
      <c r="H3" s="86" t="s">
        <v>54</v>
      </c>
      <c r="I3" s="86">
        <v>2021</v>
      </c>
      <c r="J3" s="86">
        <v>209</v>
      </c>
      <c r="K3" s="86">
        <v>20</v>
      </c>
      <c r="L3" s="86">
        <v>10450</v>
      </c>
      <c r="M3" s="86">
        <v>1</v>
      </c>
      <c r="N3" s="86">
        <v>2021</v>
      </c>
      <c r="O3" s="86">
        <v>6.7699999999999996E-2</v>
      </c>
      <c r="P3" s="87">
        <f>L3*O3</f>
        <v>707.46499999999992</v>
      </c>
      <c r="Q3" s="86" t="s">
        <v>114</v>
      </c>
      <c r="R3" s="88">
        <f>L3/1000</f>
        <v>10.45</v>
      </c>
      <c r="S3" s="88">
        <f>P3/1000</f>
        <v>0.7074649999999999</v>
      </c>
      <c r="T3" s="86" t="s">
        <v>54</v>
      </c>
      <c r="U3" s="86" t="s">
        <v>54</v>
      </c>
      <c r="V3" s="88">
        <f>S3/R3</f>
        <v>6.7699999999999996E-2</v>
      </c>
      <c r="W3" s="86" t="s">
        <v>54</v>
      </c>
      <c r="X3" s="86" t="s">
        <v>54</v>
      </c>
      <c r="Y3" s="86" t="s">
        <v>54</v>
      </c>
      <c r="Z3" s="86">
        <v>0.36</v>
      </c>
      <c r="AA3" s="86" t="s">
        <v>54</v>
      </c>
    </row>
    <row r="4" spans="1:33" s="89" customFormat="1" x14ac:dyDescent="0.2">
      <c r="A4" s="86">
        <v>1</v>
      </c>
      <c r="B4" s="86">
        <v>1</v>
      </c>
      <c r="C4" s="86">
        <v>0.36</v>
      </c>
      <c r="D4" s="86">
        <v>0</v>
      </c>
      <c r="E4" s="86" t="s">
        <v>54</v>
      </c>
      <c r="F4" s="86" t="s">
        <v>54</v>
      </c>
      <c r="G4" s="86" t="s">
        <v>54</v>
      </c>
      <c r="H4" s="86" t="s">
        <v>54</v>
      </c>
      <c r="I4" s="86">
        <v>2021</v>
      </c>
      <c r="J4" s="86">
        <v>189</v>
      </c>
      <c r="K4" s="86">
        <v>17.2</v>
      </c>
      <c r="L4" s="86">
        <f>(J4/K4)*1000</f>
        <v>10988.372093023258</v>
      </c>
      <c r="M4" s="86">
        <v>1</v>
      </c>
      <c r="N4" s="86">
        <v>2021</v>
      </c>
      <c r="O4" s="86">
        <v>6.7699999999999996E-2</v>
      </c>
      <c r="P4" s="87">
        <f t="shared" ref="P4:P67" si="0">L4*O4</f>
        <v>743.9127906976745</v>
      </c>
      <c r="Q4" s="86" t="s">
        <v>114</v>
      </c>
      <c r="R4" s="88">
        <f t="shared" ref="R4:R67" si="1">L4/1000</f>
        <v>10.988372093023257</v>
      </c>
      <c r="S4" s="88">
        <f t="shared" ref="S4:S67" si="2">P4/1000</f>
        <v>0.74391279069767446</v>
      </c>
      <c r="T4" s="86" t="s">
        <v>54</v>
      </c>
      <c r="U4" s="86" t="s">
        <v>54</v>
      </c>
      <c r="V4" s="88">
        <f t="shared" ref="V4:V67" si="3">S4/R4</f>
        <v>6.7699999999999996E-2</v>
      </c>
      <c r="W4" s="86" t="s">
        <v>54</v>
      </c>
      <c r="X4" s="86" t="s">
        <v>54</v>
      </c>
      <c r="Y4" s="86" t="s">
        <v>54</v>
      </c>
      <c r="Z4" s="86">
        <v>0.36</v>
      </c>
      <c r="AA4" s="86" t="s">
        <v>54</v>
      </c>
      <c r="AB4" s="86"/>
      <c r="AC4" s="86"/>
      <c r="AD4" s="86"/>
      <c r="AF4" s="90"/>
      <c r="AG4" s="90"/>
    </row>
    <row r="5" spans="1:33" s="89" customFormat="1" x14ac:dyDescent="0.2">
      <c r="A5" s="86">
        <v>1</v>
      </c>
      <c r="B5" s="86">
        <v>3</v>
      </c>
      <c r="C5" s="86">
        <v>0.36</v>
      </c>
      <c r="D5" s="86">
        <v>0</v>
      </c>
      <c r="E5" s="86" t="s">
        <v>54</v>
      </c>
      <c r="F5" s="86" t="s">
        <v>54</v>
      </c>
      <c r="G5" s="86" t="s">
        <v>54</v>
      </c>
      <c r="H5" s="86" t="s">
        <v>54</v>
      </c>
      <c r="I5" s="86">
        <v>2021</v>
      </c>
      <c r="J5" s="86">
        <v>58</v>
      </c>
      <c r="K5" s="86">
        <v>9.1999999999999993</v>
      </c>
      <c r="L5" s="86">
        <f>(J5/K5)*1000</f>
        <v>6304.347826086957</v>
      </c>
      <c r="M5" s="86">
        <v>3</v>
      </c>
      <c r="N5" s="86">
        <v>2021</v>
      </c>
      <c r="O5" s="86">
        <v>6.7699999999999996E-2</v>
      </c>
      <c r="P5" s="87">
        <f t="shared" si="0"/>
        <v>426.80434782608694</v>
      </c>
      <c r="Q5" s="86" t="s">
        <v>114</v>
      </c>
      <c r="R5" s="88">
        <f t="shared" si="1"/>
        <v>6.304347826086957</v>
      </c>
      <c r="S5" s="88">
        <f t="shared" si="2"/>
        <v>0.42680434782608695</v>
      </c>
      <c r="T5" s="86" t="s">
        <v>54</v>
      </c>
      <c r="U5" s="86" t="s">
        <v>54</v>
      </c>
      <c r="V5" s="88">
        <f t="shared" si="3"/>
        <v>6.7699999999999996E-2</v>
      </c>
      <c r="W5" s="86" t="s">
        <v>54</v>
      </c>
      <c r="X5" s="86" t="s">
        <v>54</v>
      </c>
      <c r="Y5" s="86" t="s">
        <v>54</v>
      </c>
      <c r="Z5" s="86">
        <v>0.36</v>
      </c>
      <c r="AA5" s="86" t="s">
        <v>54</v>
      </c>
      <c r="AB5" s="86"/>
      <c r="AC5" s="86"/>
      <c r="AF5" s="90"/>
      <c r="AG5" s="90"/>
    </row>
    <row r="6" spans="1:33" s="89" customFormat="1" x14ac:dyDescent="0.2">
      <c r="A6" s="86">
        <v>1</v>
      </c>
      <c r="B6" s="86">
        <v>3</v>
      </c>
      <c r="C6" s="86">
        <v>0.36</v>
      </c>
      <c r="D6" s="86">
        <v>0</v>
      </c>
      <c r="E6" s="86" t="s">
        <v>54</v>
      </c>
      <c r="F6" s="86" t="s">
        <v>54</v>
      </c>
      <c r="G6" s="86" t="s">
        <v>54</v>
      </c>
      <c r="H6" s="86" t="s">
        <v>54</v>
      </c>
      <c r="I6" s="86">
        <v>2021</v>
      </c>
      <c r="J6" s="86">
        <v>89</v>
      </c>
      <c r="K6" s="86">
        <v>12.8</v>
      </c>
      <c r="L6" s="86">
        <f>(J6/K6)*1000</f>
        <v>6953.125</v>
      </c>
      <c r="M6" s="86">
        <v>3</v>
      </c>
      <c r="N6" s="86">
        <v>2021</v>
      </c>
      <c r="O6" s="86">
        <v>6.7699999999999996E-2</v>
      </c>
      <c r="P6" s="87">
        <f t="shared" si="0"/>
        <v>470.7265625</v>
      </c>
      <c r="Q6" s="86" t="s">
        <v>114</v>
      </c>
      <c r="R6" s="88">
        <f t="shared" si="1"/>
        <v>6.953125</v>
      </c>
      <c r="S6" s="88">
        <f t="shared" si="2"/>
        <v>0.4707265625</v>
      </c>
      <c r="T6" s="86" t="s">
        <v>54</v>
      </c>
      <c r="U6" s="86" t="s">
        <v>54</v>
      </c>
      <c r="V6" s="88">
        <f t="shared" si="3"/>
        <v>6.7699999999999996E-2</v>
      </c>
      <c r="W6" s="86" t="s">
        <v>54</v>
      </c>
      <c r="X6" s="86" t="s">
        <v>54</v>
      </c>
      <c r="Y6" s="86" t="s">
        <v>54</v>
      </c>
      <c r="Z6" s="86">
        <v>0.36</v>
      </c>
      <c r="AA6" s="86" t="s">
        <v>54</v>
      </c>
      <c r="AB6" s="86"/>
      <c r="AC6" s="86"/>
      <c r="AF6" s="90"/>
      <c r="AG6" s="90"/>
    </row>
    <row r="7" spans="1:33" s="86" customFormat="1" ht="17" customHeight="1" x14ac:dyDescent="0.2">
      <c r="A7" s="86">
        <v>1</v>
      </c>
      <c r="B7" s="86">
        <v>9</v>
      </c>
      <c r="C7" s="86">
        <v>0.36</v>
      </c>
      <c r="D7" s="86">
        <v>0</v>
      </c>
      <c r="E7" s="86" t="s">
        <v>54</v>
      </c>
      <c r="F7" s="86" t="s">
        <v>54</v>
      </c>
      <c r="G7" s="86" t="s">
        <v>54</v>
      </c>
      <c r="H7" s="86" t="s">
        <v>54</v>
      </c>
      <c r="I7" s="86">
        <v>2021</v>
      </c>
      <c r="J7" s="86">
        <v>123</v>
      </c>
      <c r="K7" s="86">
        <v>13.7</v>
      </c>
      <c r="L7" s="86">
        <v>8978.1</v>
      </c>
      <c r="M7" s="86">
        <v>9</v>
      </c>
      <c r="N7" s="86">
        <v>2021</v>
      </c>
      <c r="O7" s="86">
        <v>6.7699999999999996E-2</v>
      </c>
      <c r="P7" s="87">
        <f t="shared" si="0"/>
        <v>607.81736999999998</v>
      </c>
      <c r="Q7" s="86" t="s">
        <v>114</v>
      </c>
      <c r="R7" s="88">
        <f t="shared" si="1"/>
        <v>8.9780999999999995</v>
      </c>
      <c r="S7" s="88">
        <f t="shared" si="2"/>
        <v>0.60781737000000002</v>
      </c>
      <c r="T7" s="86" t="s">
        <v>54</v>
      </c>
      <c r="U7" s="86" t="s">
        <v>54</v>
      </c>
      <c r="V7" s="88">
        <f t="shared" si="3"/>
        <v>6.770000000000001E-2</v>
      </c>
      <c r="W7" s="86" t="s">
        <v>54</v>
      </c>
      <c r="X7" s="86" t="s">
        <v>54</v>
      </c>
      <c r="Y7" s="86" t="s">
        <v>54</v>
      </c>
      <c r="Z7" s="86">
        <v>0.36</v>
      </c>
      <c r="AA7" s="86" t="s">
        <v>54</v>
      </c>
      <c r="AD7" s="89"/>
      <c r="AF7" s="90"/>
      <c r="AG7" s="90"/>
    </row>
    <row r="8" spans="1:33" s="89" customFormat="1" ht="17" customHeight="1" x14ac:dyDescent="0.2">
      <c r="A8" s="86">
        <v>1</v>
      </c>
      <c r="B8" s="86">
        <v>9</v>
      </c>
      <c r="C8" s="86">
        <v>0.36</v>
      </c>
      <c r="D8" s="86">
        <v>0</v>
      </c>
      <c r="E8" s="86" t="s">
        <v>54</v>
      </c>
      <c r="F8" s="86" t="s">
        <v>54</v>
      </c>
      <c r="G8" s="86" t="s">
        <v>54</v>
      </c>
      <c r="H8" s="86" t="s">
        <v>54</v>
      </c>
      <c r="I8" s="86">
        <v>2021</v>
      </c>
      <c r="J8" s="86">
        <v>62</v>
      </c>
      <c r="K8" s="86">
        <v>8.8000000000000007</v>
      </c>
      <c r="L8" s="86">
        <f>(J8/K8)*1000</f>
        <v>7045.454545454545</v>
      </c>
      <c r="M8" s="86">
        <v>9</v>
      </c>
      <c r="N8" s="86">
        <v>2021</v>
      </c>
      <c r="O8" s="86">
        <v>6.7699999999999996E-2</v>
      </c>
      <c r="P8" s="87">
        <f t="shared" si="0"/>
        <v>476.97727272727269</v>
      </c>
      <c r="Q8" s="86" t="s">
        <v>114</v>
      </c>
      <c r="R8" s="88">
        <f t="shared" si="1"/>
        <v>7.045454545454545</v>
      </c>
      <c r="S8" s="88">
        <f t="shared" si="2"/>
        <v>0.47697727272727269</v>
      </c>
      <c r="T8" s="86" t="s">
        <v>54</v>
      </c>
      <c r="U8" s="86" t="s">
        <v>54</v>
      </c>
      <c r="V8" s="88">
        <f t="shared" si="3"/>
        <v>6.7699999999999996E-2</v>
      </c>
      <c r="W8" s="86" t="s">
        <v>54</v>
      </c>
      <c r="X8" s="86" t="s">
        <v>54</v>
      </c>
      <c r="Y8" s="86" t="s">
        <v>54</v>
      </c>
      <c r="Z8" s="86">
        <v>0.36</v>
      </c>
      <c r="AA8" s="86" t="s">
        <v>54</v>
      </c>
      <c r="AB8" s="86"/>
      <c r="AC8" s="86"/>
      <c r="AD8" s="86"/>
      <c r="AF8" s="90"/>
      <c r="AG8" s="90"/>
    </row>
    <row r="9" spans="1:33" s="86" customFormat="1" x14ac:dyDescent="0.2">
      <c r="A9" s="86">
        <v>1</v>
      </c>
      <c r="B9" s="86">
        <v>21</v>
      </c>
      <c r="C9" s="86">
        <v>0.36</v>
      </c>
      <c r="D9" s="86">
        <v>16.71</v>
      </c>
      <c r="E9" s="86" t="s">
        <v>54</v>
      </c>
      <c r="F9" s="86" t="s">
        <v>54</v>
      </c>
      <c r="G9" s="86" t="s">
        <v>54</v>
      </c>
      <c r="H9" s="86" t="s">
        <v>54</v>
      </c>
      <c r="I9" s="86">
        <v>2004.3</v>
      </c>
      <c r="J9" s="86">
        <v>263</v>
      </c>
      <c r="K9" s="86">
        <v>27.5</v>
      </c>
      <c r="L9" s="86">
        <v>9563.6</v>
      </c>
      <c r="M9" s="86">
        <v>15</v>
      </c>
      <c r="N9" s="86">
        <v>2021</v>
      </c>
      <c r="O9" s="86">
        <v>6.7699999999999996E-2</v>
      </c>
      <c r="P9" s="87">
        <f t="shared" si="0"/>
        <v>647.45572000000004</v>
      </c>
      <c r="Q9" s="86" t="s">
        <v>114</v>
      </c>
      <c r="R9" s="88">
        <f t="shared" si="1"/>
        <v>9.563600000000001</v>
      </c>
      <c r="S9" s="88">
        <f t="shared" si="2"/>
        <v>0.64745572000000007</v>
      </c>
      <c r="T9" s="86" t="s">
        <v>54</v>
      </c>
      <c r="U9" s="86" t="s">
        <v>54</v>
      </c>
      <c r="V9" s="88">
        <f t="shared" si="3"/>
        <v>6.7699999999999996E-2</v>
      </c>
      <c r="W9" s="86" t="s">
        <v>54</v>
      </c>
      <c r="X9" s="86" t="s">
        <v>54</v>
      </c>
      <c r="Y9" s="86" t="s">
        <v>54</v>
      </c>
      <c r="Z9" s="86">
        <v>0.36</v>
      </c>
      <c r="AA9" s="86" t="s">
        <v>54</v>
      </c>
      <c r="AF9" s="90"/>
      <c r="AG9" s="90"/>
    </row>
    <row r="10" spans="1:33" s="86" customFormat="1" x14ac:dyDescent="0.2">
      <c r="A10" s="86">
        <v>1</v>
      </c>
      <c r="B10" s="86">
        <v>31</v>
      </c>
      <c r="C10" s="86">
        <v>0.36</v>
      </c>
      <c r="D10" s="86">
        <v>44.57</v>
      </c>
      <c r="E10" s="86" t="s">
        <v>54</v>
      </c>
      <c r="F10" s="86" t="s">
        <v>54</v>
      </c>
      <c r="G10" s="86" t="s">
        <v>54</v>
      </c>
      <c r="H10" s="86" t="s">
        <v>54</v>
      </c>
      <c r="I10" s="86">
        <v>1976.4</v>
      </c>
      <c r="J10" s="86">
        <v>166</v>
      </c>
      <c r="K10" s="86">
        <v>14.9</v>
      </c>
      <c r="L10" s="86">
        <v>11140.9</v>
      </c>
      <c r="M10" s="86">
        <v>15</v>
      </c>
      <c r="N10" s="86">
        <v>2021</v>
      </c>
      <c r="O10" s="86">
        <v>6.7699999999999996E-2</v>
      </c>
      <c r="P10" s="87">
        <f t="shared" si="0"/>
        <v>754.23892999999998</v>
      </c>
      <c r="Q10" s="86" t="s">
        <v>114</v>
      </c>
      <c r="R10" s="88">
        <f t="shared" si="1"/>
        <v>11.1409</v>
      </c>
      <c r="S10" s="88">
        <f t="shared" si="2"/>
        <v>0.75423892999999997</v>
      </c>
      <c r="T10" s="86" t="s">
        <v>54</v>
      </c>
      <c r="U10" s="86" t="s">
        <v>54</v>
      </c>
      <c r="V10" s="88">
        <f t="shared" si="3"/>
        <v>6.7699999999999996E-2</v>
      </c>
      <c r="W10" s="86" t="s">
        <v>54</v>
      </c>
      <c r="X10" s="86" t="s">
        <v>54</v>
      </c>
      <c r="Y10" s="86" t="s">
        <v>54</v>
      </c>
      <c r="Z10" s="86">
        <v>0.36</v>
      </c>
      <c r="AA10" s="86" t="s">
        <v>54</v>
      </c>
      <c r="AF10" s="91"/>
      <c r="AG10" s="91"/>
    </row>
    <row r="11" spans="1:33" s="86" customFormat="1" x14ac:dyDescent="0.2">
      <c r="A11" s="86">
        <v>1</v>
      </c>
      <c r="B11" s="86">
        <v>35</v>
      </c>
      <c r="C11" s="86">
        <v>0.36</v>
      </c>
      <c r="D11" s="86">
        <v>55.71</v>
      </c>
      <c r="E11" s="86" t="s">
        <v>54</v>
      </c>
      <c r="F11" s="86" t="s">
        <v>54</v>
      </c>
      <c r="G11" s="86" t="s">
        <v>54</v>
      </c>
      <c r="H11" s="86" t="s">
        <v>54</v>
      </c>
      <c r="I11" s="86">
        <v>1965.3</v>
      </c>
      <c r="J11" s="86">
        <v>141</v>
      </c>
      <c r="K11" s="86">
        <v>15.2</v>
      </c>
      <c r="L11" s="86">
        <v>9276.2999999999993</v>
      </c>
      <c r="M11" s="86">
        <v>15</v>
      </c>
      <c r="N11" s="86">
        <v>2021</v>
      </c>
      <c r="O11" s="86">
        <v>6.7699999999999996E-2</v>
      </c>
      <c r="P11" s="87">
        <f t="shared" si="0"/>
        <v>628.00550999999996</v>
      </c>
      <c r="Q11" s="86" t="s">
        <v>114</v>
      </c>
      <c r="R11" s="88">
        <f t="shared" si="1"/>
        <v>9.2762999999999991</v>
      </c>
      <c r="S11" s="88">
        <f t="shared" si="2"/>
        <v>0.62800550999999993</v>
      </c>
      <c r="T11" s="86" t="s">
        <v>54</v>
      </c>
      <c r="U11" s="86" t="s">
        <v>54</v>
      </c>
      <c r="V11" s="88">
        <f t="shared" si="3"/>
        <v>6.7699999999999996E-2</v>
      </c>
      <c r="W11" s="86" t="s">
        <v>54</v>
      </c>
      <c r="X11" s="86" t="s">
        <v>54</v>
      </c>
      <c r="Y11" s="86" t="s">
        <v>54</v>
      </c>
      <c r="Z11" s="86">
        <v>0.36</v>
      </c>
      <c r="AA11" s="86" t="s">
        <v>54</v>
      </c>
      <c r="AF11" s="91"/>
      <c r="AG11" s="91"/>
    </row>
    <row r="12" spans="1:33" s="86" customFormat="1" x14ac:dyDescent="0.2">
      <c r="A12" s="86">
        <v>1</v>
      </c>
      <c r="B12" s="86">
        <v>41</v>
      </c>
      <c r="C12" s="86">
        <v>0.36</v>
      </c>
      <c r="D12" s="86">
        <v>72.42</v>
      </c>
      <c r="E12" s="86" t="s">
        <v>54</v>
      </c>
      <c r="F12" s="86" t="s">
        <v>54</v>
      </c>
      <c r="G12" s="86" t="s">
        <v>54</v>
      </c>
      <c r="H12" s="86" t="s">
        <v>54</v>
      </c>
      <c r="I12" s="86">
        <v>1948.6</v>
      </c>
      <c r="J12" s="86">
        <v>240</v>
      </c>
      <c r="K12" s="86">
        <v>25.2</v>
      </c>
      <c r="L12" s="86">
        <v>9523.7999999999993</v>
      </c>
      <c r="M12" s="86">
        <v>15</v>
      </c>
      <c r="N12" s="86">
        <v>2021</v>
      </c>
      <c r="O12" s="86">
        <v>6.7699999999999996E-2</v>
      </c>
      <c r="P12" s="87">
        <f t="shared" si="0"/>
        <v>644.76125999999988</v>
      </c>
      <c r="Q12" s="86" t="s">
        <v>114</v>
      </c>
      <c r="R12" s="88">
        <f t="shared" si="1"/>
        <v>9.5237999999999996</v>
      </c>
      <c r="S12" s="88">
        <f t="shared" si="2"/>
        <v>0.64476125999999989</v>
      </c>
      <c r="T12" s="86" t="s">
        <v>54</v>
      </c>
      <c r="U12" s="86" t="s">
        <v>54</v>
      </c>
      <c r="V12" s="88">
        <f t="shared" si="3"/>
        <v>6.7699999999999996E-2</v>
      </c>
      <c r="W12" s="86" t="s">
        <v>54</v>
      </c>
      <c r="X12" s="86" t="s">
        <v>54</v>
      </c>
      <c r="Y12" s="86" t="s">
        <v>54</v>
      </c>
      <c r="Z12" s="86">
        <v>0.36</v>
      </c>
      <c r="AA12" s="86" t="s">
        <v>54</v>
      </c>
      <c r="AF12" s="91"/>
      <c r="AG12" s="91"/>
    </row>
    <row r="13" spans="1:33" s="86" customFormat="1" x14ac:dyDescent="0.2">
      <c r="A13" s="86">
        <v>1</v>
      </c>
      <c r="B13" s="86">
        <v>45</v>
      </c>
      <c r="C13" s="86">
        <v>0.36</v>
      </c>
      <c r="D13" s="86">
        <v>83.57</v>
      </c>
      <c r="E13" s="86" t="s">
        <v>54</v>
      </c>
      <c r="F13" s="86" t="s">
        <v>54</v>
      </c>
      <c r="G13" s="86" t="s">
        <v>54</v>
      </c>
      <c r="H13" s="86" t="s">
        <v>54</v>
      </c>
      <c r="I13" s="86">
        <v>1937.4</v>
      </c>
      <c r="J13" s="86">
        <v>129</v>
      </c>
      <c r="K13" s="86">
        <v>25.5</v>
      </c>
      <c r="L13" s="86">
        <v>5058.8</v>
      </c>
      <c r="M13" s="86">
        <v>15</v>
      </c>
      <c r="N13" s="86">
        <v>2021</v>
      </c>
      <c r="O13" s="86">
        <v>6.7699999999999996E-2</v>
      </c>
      <c r="P13" s="87">
        <f t="shared" si="0"/>
        <v>342.48075999999998</v>
      </c>
      <c r="Q13" s="86" t="s">
        <v>114</v>
      </c>
      <c r="R13" s="88">
        <f t="shared" si="1"/>
        <v>5.0587999999999997</v>
      </c>
      <c r="S13" s="88">
        <f t="shared" si="2"/>
        <v>0.34248076</v>
      </c>
      <c r="T13" s="86" t="s">
        <v>54</v>
      </c>
      <c r="U13" s="86" t="s">
        <v>54</v>
      </c>
      <c r="V13" s="88">
        <f t="shared" si="3"/>
        <v>6.7699999999999996E-2</v>
      </c>
      <c r="W13" s="86" t="s">
        <v>54</v>
      </c>
      <c r="X13" s="86" t="s">
        <v>54</v>
      </c>
      <c r="Y13" s="86" t="s">
        <v>54</v>
      </c>
      <c r="Z13" s="86">
        <v>0.36</v>
      </c>
      <c r="AA13" s="86" t="s">
        <v>54</v>
      </c>
      <c r="AF13" s="91"/>
      <c r="AG13" s="91"/>
    </row>
    <row r="14" spans="1:33" s="86" customFormat="1" x14ac:dyDescent="0.2">
      <c r="A14" s="86">
        <v>1</v>
      </c>
      <c r="B14" s="86">
        <v>47</v>
      </c>
      <c r="C14" s="86">
        <v>0.36</v>
      </c>
      <c r="D14" s="86">
        <v>89.14</v>
      </c>
      <c r="E14" s="86" t="s">
        <v>54</v>
      </c>
      <c r="F14" s="86" t="s">
        <v>54</v>
      </c>
      <c r="G14" s="86" t="s">
        <v>54</v>
      </c>
      <c r="H14" s="86" t="s">
        <v>54</v>
      </c>
      <c r="I14" s="86">
        <v>1931.9</v>
      </c>
      <c r="J14" s="86">
        <v>147</v>
      </c>
      <c r="K14" s="86">
        <v>38.700000000000003</v>
      </c>
      <c r="L14" s="86">
        <v>3798.4</v>
      </c>
      <c r="M14" s="86">
        <v>15</v>
      </c>
      <c r="N14" s="86">
        <v>2021</v>
      </c>
      <c r="O14" s="86">
        <v>6.7699999999999996E-2</v>
      </c>
      <c r="P14" s="87">
        <f t="shared" si="0"/>
        <v>257.15168</v>
      </c>
      <c r="Q14" s="86" t="s">
        <v>114</v>
      </c>
      <c r="R14" s="88">
        <f t="shared" si="1"/>
        <v>3.7984</v>
      </c>
      <c r="S14" s="88">
        <f t="shared" si="2"/>
        <v>0.25715167999999999</v>
      </c>
      <c r="T14" s="86" t="s">
        <v>54</v>
      </c>
      <c r="U14" s="86" t="s">
        <v>54</v>
      </c>
      <c r="V14" s="88">
        <f t="shared" si="3"/>
        <v>6.7699999999999996E-2</v>
      </c>
      <c r="W14" s="86" t="s">
        <v>54</v>
      </c>
      <c r="X14" s="86" t="s">
        <v>54</v>
      </c>
      <c r="Y14" s="86" t="s">
        <v>54</v>
      </c>
      <c r="Z14" s="86">
        <v>0.36</v>
      </c>
      <c r="AA14" s="86" t="s">
        <v>54</v>
      </c>
      <c r="AF14" s="91"/>
      <c r="AG14" s="91"/>
    </row>
    <row r="15" spans="1:33" s="96" customFormat="1" x14ac:dyDescent="0.2">
      <c r="A15" s="92">
        <v>2</v>
      </c>
      <c r="B15" s="92">
        <v>1</v>
      </c>
      <c r="C15" s="92">
        <v>0.99</v>
      </c>
      <c r="D15" s="92">
        <v>0</v>
      </c>
      <c r="E15" s="92">
        <v>0.38318172918163851</v>
      </c>
      <c r="F15" s="92">
        <v>-5.046479113712922E-2</v>
      </c>
      <c r="G15" s="92">
        <v>0.43364652031876771</v>
      </c>
      <c r="H15" s="92">
        <v>0.3327169380445093</v>
      </c>
      <c r="I15" s="92">
        <f>2021-D15</f>
        <v>2021</v>
      </c>
      <c r="J15" s="92">
        <v>66</v>
      </c>
      <c r="K15" s="92">
        <v>10.8</v>
      </c>
      <c r="L15" s="93">
        <v>6111.1111111111104</v>
      </c>
      <c r="M15" s="92">
        <v>1</v>
      </c>
      <c r="N15" s="92">
        <v>2021</v>
      </c>
      <c r="O15" s="92">
        <v>6.7699999999999996E-2</v>
      </c>
      <c r="P15" s="94">
        <f t="shared" si="0"/>
        <v>413.72222222222217</v>
      </c>
      <c r="Q15" s="92" t="s">
        <v>114</v>
      </c>
      <c r="R15" s="95">
        <f>L15/1000</f>
        <v>6.1111111111111107</v>
      </c>
      <c r="S15" s="95">
        <f t="shared" si="2"/>
        <v>0.41372222222222216</v>
      </c>
      <c r="T15" s="95">
        <f>E15*R15</f>
        <v>2.3416661227766795</v>
      </c>
      <c r="U15" s="95">
        <f t="shared" ref="U15:U78" si="4">F15/E15</f>
        <v>-0.13169936689024006</v>
      </c>
      <c r="V15" s="95">
        <f t="shared" si="3"/>
        <v>6.7699999999999996E-2</v>
      </c>
      <c r="W15" s="95">
        <f t="shared" ref="W15:W78" si="5">(U15+V15)*T15</f>
        <v>-0.14986514932603065</v>
      </c>
      <c r="X15" s="95">
        <f>T15*10000</f>
        <v>23416.661227766795</v>
      </c>
      <c r="Y15" s="95">
        <f>W15*10000</f>
        <v>-1498.6514932603066</v>
      </c>
      <c r="Z15" s="95">
        <v>0.99</v>
      </c>
      <c r="AA15" s="95">
        <v>23416.661227766795</v>
      </c>
      <c r="AB15" s="92"/>
      <c r="AC15" s="92"/>
      <c r="AF15" s="91"/>
      <c r="AG15" s="91"/>
    </row>
    <row r="16" spans="1:33" s="96" customFormat="1" x14ac:dyDescent="0.2">
      <c r="A16" s="92">
        <v>2</v>
      </c>
      <c r="B16" s="92">
        <v>1</v>
      </c>
      <c r="C16" s="92">
        <v>0.99</v>
      </c>
      <c r="D16" s="92">
        <v>0</v>
      </c>
      <c r="E16" s="92">
        <v>0.38318172918163851</v>
      </c>
      <c r="F16" s="92">
        <v>-5.046479113712922E-2</v>
      </c>
      <c r="G16" s="92">
        <v>0.43364652031876771</v>
      </c>
      <c r="H16" s="92">
        <v>0.3327169380445093</v>
      </c>
      <c r="I16" s="92">
        <f>2021-D16</f>
        <v>2021</v>
      </c>
      <c r="J16" s="92">
        <v>57</v>
      </c>
      <c r="K16" s="92">
        <v>8.3000000000000007</v>
      </c>
      <c r="L16" s="93">
        <v>6867.4698795180711</v>
      </c>
      <c r="M16" s="92">
        <v>1</v>
      </c>
      <c r="N16" s="92">
        <v>2021</v>
      </c>
      <c r="O16" s="92">
        <v>6.7699999999999996E-2</v>
      </c>
      <c r="P16" s="94">
        <f t="shared" si="0"/>
        <v>464.9277108433734</v>
      </c>
      <c r="Q16" s="92" t="s">
        <v>114</v>
      </c>
      <c r="R16" s="95">
        <f t="shared" si="1"/>
        <v>6.8674698795180715</v>
      </c>
      <c r="S16" s="95">
        <f t="shared" si="2"/>
        <v>0.46492771084337342</v>
      </c>
      <c r="T16" s="95">
        <f t="shared" ref="T16:T78" si="6">E16*R16</f>
        <v>2.6314889835365531</v>
      </c>
      <c r="U16" s="95">
        <f t="shared" si="4"/>
        <v>-0.13169936689024006</v>
      </c>
      <c r="V16" s="95">
        <f t="shared" si="3"/>
        <v>6.7699999999999996E-2</v>
      </c>
      <c r="W16" s="95">
        <f t="shared" si="5"/>
        <v>-0.16841362892498077</v>
      </c>
      <c r="X16" s="95">
        <f t="shared" ref="X16:X78" si="7">T16*10000</f>
        <v>26314.889835365531</v>
      </c>
      <c r="Y16" s="95">
        <f t="shared" ref="Y16:Y78" si="8">W16*10000</f>
        <v>-1684.1362892498078</v>
      </c>
      <c r="Z16" s="95">
        <v>0.99</v>
      </c>
      <c r="AA16" s="95">
        <v>26314.889835365531</v>
      </c>
      <c r="AB16" s="92"/>
      <c r="AC16" s="92"/>
      <c r="AF16" s="91"/>
      <c r="AG16" s="91"/>
    </row>
    <row r="17" spans="1:33" s="96" customFormat="1" x14ac:dyDescent="0.2">
      <c r="A17" s="92">
        <v>2</v>
      </c>
      <c r="B17" s="92">
        <v>1</v>
      </c>
      <c r="C17" s="92">
        <v>0.99</v>
      </c>
      <c r="D17" s="92">
        <v>0</v>
      </c>
      <c r="E17" s="92">
        <v>0.38318172918163851</v>
      </c>
      <c r="F17" s="92">
        <v>-5.046479113712922E-2</v>
      </c>
      <c r="G17" s="92">
        <v>0.43364652031876771</v>
      </c>
      <c r="H17" s="92">
        <v>0.3327169380445093</v>
      </c>
      <c r="I17" s="92">
        <v>2021</v>
      </c>
      <c r="J17" s="92">
        <v>42</v>
      </c>
      <c r="K17" s="92">
        <v>14.8</v>
      </c>
      <c r="L17" s="92">
        <v>2837.8</v>
      </c>
      <c r="M17" s="92">
        <v>1</v>
      </c>
      <c r="N17" s="92">
        <v>2021</v>
      </c>
      <c r="O17" s="92">
        <v>6.7699999999999996E-2</v>
      </c>
      <c r="P17" s="94">
        <f t="shared" si="0"/>
        <v>192.11905999999999</v>
      </c>
      <c r="Q17" s="92" t="s">
        <v>114</v>
      </c>
      <c r="R17" s="95">
        <f t="shared" si="1"/>
        <v>2.8378000000000001</v>
      </c>
      <c r="S17" s="95">
        <f t="shared" si="2"/>
        <v>0.19211905999999998</v>
      </c>
      <c r="T17" s="95">
        <f t="shared" si="6"/>
        <v>1.0873931110716537</v>
      </c>
      <c r="U17" s="95">
        <f t="shared" si="4"/>
        <v>-0.13169936689024006</v>
      </c>
      <c r="V17" s="95">
        <f t="shared" si="3"/>
        <v>6.7699999999999996E-2</v>
      </c>
      <c r="W17" s="95">
        <f t="shared" si="5"/>
        <v>-6.9592470669394335E-2</v>
      </c>
      <c r="X17" s="95">
        <f t="shared" si="7"/>
        <v>10873.931110716538</v>
      </c>
      <c r="Y17" s="95">
        <f t="shared" si="8"/>
        <v>-695.92470669394334</v>
      </c>
      <c r="Z17" s="95">
        <v>0.99</v>
      </c>
      <c r="AA17" s="95">
        <v>10873.931110716538</v>
      </c>
      <c r="AB17" s="92"/>
      <c r="AC17" s="92"/>
      <c r="AF17" s="91"/>
      <c r="AG17" s="91"/>
    </row>
    <row r="18" spans="1:33" s="96" customFormat="1" x14ac:dyDescent="0.2">
      <c r="A18" s="92">
        <v>2</v>
      </c>
      <c r="B18" s="92">
        <v>3</v>
      </c>
      <c r="C18" s="92">
        <v>0.99</v>
      </c>
      <c r="D18" s="92">
        <v>0</v>
      </c>
      <c r="E18" s="92">
        <v>0.48574112596850411</v>
      </c>
      <c r="F18" s="92">
        <v>-6.3971798762604337E-2</v>
      </c>
      <c r="G18" s="92">
        <v>0.54971292473110844</v>
      </c>
      <c r="H18" s="92">
        <v>0.42176932720589977</v>
      </c>
      <c r="I18" s="92">
        <f>2021-D18</f>
        <v>2021</v>
      </c>
      <c r="J18" s="92">
        <v>107</v>
      </c>
      <c r="K18" s="92">
        <v>11.9</v>
      </c>
      <c r="L18" s="93">
        <v>8991.5966386554628</v>
      </c>
      <c r="M18" s="92">
        <v>3</v>
      </c>
      <c r="N18" s="92">
        <v>2021</v>
      </c>
      <c r="O18" s="92">
        <v>6.7699999999999996E-2</v>
      </c>
      <c r="P18" s="94">
        <f t="shared" si="0"/>
        <v>608.73109243697479</v>
      </c>
      <c r="Q18" s="92" t="s">
        <v>114</v>
      </c>
      <c r="R18" s="95">
        <f t="shared" si="1"/>
        <v>8.9915966386554622</v>
      </c>
      <c r="S18" s="95">
        <f t="shared" si="2"/>
        <v>0.60873109243697476</v>
      </c>
      <c r="T18" s="95">
        <f t="shared" si="6"/>
        <v>4.3675882755151214</v>
      </c>
      <c r="U18" s="95">
        <f t="shared" si="4"/>
        <v>-0.13169936689024006</v>
      </c>
      <c r="V18" s="95">
        <f t="shared" si="3"/>
        <v>6.7699999999999996E-2</v>
      </c>
      <c r="W18" s="95">
        <f t="shared" si="5"/>
        <v>-0.27952288447020318</v>
      </c>
      <c r="X18" s="95">
        <f t="shared" si="7"/>
        <v>43675.882755151215</v>
      </c>
      <c r="Y18" s="95">
        <f t="shared" si="8"/>
        <v>-2795.2288447020319</v>
      </c>
      <c r="Z18" s="95">
        <v>0.99</v>
      </c>
      <c r="AA18" s="95">
        <v>43675.882755151215</v>
      </c>
      <c r="AB18" s="92"/>
      <c r="AC18" s="92"/>
      <c r="AF18" s="91"/>
      <c r="AG18" s="91"/>
    </row>
    <row r="19" spans="1:33" s="96" customFormat="1" x14ac:dyDescent="0.2">
      <c r="A19" s="92">
        <v>2</v>
      </c>
      <c r="B19" s="92">
        <v>5</v>
      </c>
      <c r="C19" s="92">
        <v>0.99</v>
      </c>
      <c r="D19" s="92">
        <v>0</v>
      </c>
      <c r="E19" s="92">
        <v>0.48574112596850411</v>
      </c>
      <c r="F19" s="92">
        <v>-6.3971798762604337E-2</v>
      </c>
      <c r="G19" s="92">
        <v>0.54971292473110844</v>
      </c>
      <c r="H19" s="92">
        <v>0.42176932720589977</v>
      </c>
      <c r="I19" s="92">
        <f>2021-D19</f>
        <v>2021</v>
      </c>
      <c r="J19" s="92">
        <v>68</v>
      </c>
      <c r="K19" s="92">
        <v>9.3000000000000007</v>
      </c>
      <c r="L19" s="93">
        <v>7311.8279569892475</v>
      </c>
      <c r="M19" s="92">
        <v>5</v>
      </c>
      <c r="N19" s="92">
        <v>2021</v>
      </c>
      <c r="O19" s="92">
        <v>6.7699999999999996E-2</v>
      </c>
      <c r="P19" s="94">
        <f t="shared" si="0"/>
        <v>495.01075268817203</v>
      </c>
      <c r="Q19" s="92" t="s">
        <v>114</v>
      </c>
      <c r="R19" s="95">
        <f t="shared" si="1"/>
        <v>7.311827956989247</v>
      </c>
      <c r="S19" s="95">
        <f t="shared" si="2"/>
        <v>0.49501075268817202</v>
      </c>
      <c r="T19" s="95">
        <f t="shared" si="6"/>
        <v>3.5516555447159437</v>
      </c>
      <c r="U19" s="95">
        <f t="shared" si="4"/>
        <v>-0.13169936689024006</v>
      </c>
      <c r="V19" s="95">
        <f t="shared" si="3"/>
        <v>6.7699999999999996E-2</v>
      </c>
      <c r="W19" s="95">
        <f t="shared" si="5"/>
        <v>-0.2273037062740311</v>
      </c>
      <c r="X19" s="95">
        <f t="shared" si="7"/>
        <v>35516.555447159437</v>
      </c>
      <c r="Y19" s="95">
        <f t="shared" si="8"/>
        <v>-2273.0370627403108</v>
      </c>
      <c r="Z19" s="95">
        <v>0.99</v>
      </c>
      <c r="AA19" s="95">
        <v>35516.555447159437</v>
      </c>
      <c r="AB19" s="92"/>
      <c r="AC19" s="92"/>
      <c r="AF19" s="97"/>
      <c r="AG19" s="97"/>
    </row>
    <row r="20" spans="1:33" s="96" customFormat="1" x14ac:dyDescent="0.2">
      <c r="A20" s="92">
        <v>2</v>
      </c>
      <c r="B20" s="92">
        <v>5</v>
      </c>
      <c r="C20" s="92">
        <v>0.99</v>
      </c>
      <c r="D20" s="92">
        <v>0</v>
      </c>
      <c r="E20" s="92">
        <v>0.48574112596850411</v>
      </c>
      <c r="F20" s="92">
        <v>-6.3971798762604337E-2</v>
      </c>
      <c r="G20" s="92">
        <v>0.54971292473110844</v>
      </c>
      <c r="H20" s="92">
        <v>0.42176932720589977</v>
      </c>
      <c r="I20" s="92">
        <v>2021</v>
      </c>
      <c r="J20" s="92">
        <v>77</v>
      </c>
      <c r="K20" s="92">
        <v>19.5</v>
      </c>
      <c r="L20" s="92">
        <v>3948.7</v>
      </c>
      <c r="M20" s="92">
        <v>5</v>
      </c>
      <c r="N20" s="92">
        <v>2021</v>
      </c>
      <c r="O20" s="92">
        <v>6.7699999999999996E-2</v>
      </c>
      <c r="P20" s="94">
        <f t="shared" si="0"/>
        <v>267.32698999999997</v>
      </c>
      <c r="Q20" s="92" t="s">
        <v>114</v>
      </c>
      <c r="R20" s="95">
        <f t="shared" si="1"/>
        <v>3.9486999999999997</v>
      </c>
      <c r="S20" s="95">
        <f t="shared" si="2"/>
        <v>0.26732698999999999</v>
      </c>
      <c r="T20" s="95">
        <f t="shared" si="6"/>
        <v>1.918045984111832</v>
      </c>
      <c r="U20" s="95">
        <f t="shared" si="4"/>
        <v>-0.13169936689024006</v>
      </c>
      <c r="V20" s="95">
        <f t="shared" si="3"/>
        <v>6.7699999999999996E-2</v>
      </c>
      <c r="W20" s="95">
        <f t="shared" si="5"/>
        <v>-0.1227537286495247</v>
      </c>
      <c r="X20" s="95">
        <f t="shared" si="7"/>
        <v>19180.459841118321</v>
      </c>
      <c r="Y20" s="95">
        <f t="shared" si="8"/>
        <v>-1227.5372864952471</v>
      </c>
      <c r="Z20" s="95">
        <v>0.99</v>
      </c>
      <c r="AA20" s="95">
        <v>19180.459841118321</v>
      </c>
      <c r="AB20" s="92"/>
      <c r="AC20" s="92"/>
      <c r="AF20" s="97"/>
      <c r="AG20" s="97"/>
    </row>
    <row r="21" spans="1:33" s="92" customFormat="1" x14ac:dyDescent="0.2">
      <c r="A21" s="92">
        <v>2</v>
      </c>
      <c r="B21" s="92">
        <v>7</v>
      </c>
      <c r="C21" s="92">
        <v>0.99</v>
      </c>
      <c r="D21" s="92">
        <v>2.0099999999999998</v>
      </c>
      <c r="E21" s="92">
        <v>0.295510524057151</v>
      </c>
      <c r="F21" s="92">
        <v>-3.8918548927729849E-2</v>
      </c>
      <c r="G21" s="92">
        <v>0.33442907298488089</v>
      </c>
      <c r="H21" s="92">
        <v>0.25659197512942117</v>
      </c>
      <c r="I21" s="92">
        <v>2019</v>
      </c>
      <c r="J21" s="92">
        <v>93</v>
      </c>
      <c r="K21" s="92">
        <v>11.1</v>
      </c>
      <c r="L21" s="93">
        <v>8378.3783783783783</v>
      </c>
      <c r="M21" s="92">
        <v>5</v>
      </c>
      <c r="N21" s="92">
        <v>2021</v>
      </c>
      <c r="O21" s="92">
        <v>6.7699999999999996E-2</v>
      </c>
      <c r="P21" s="94">
        <f t="shared" si="0"/>
        <v>567.21621621621614</v>
      </c>
      <c r="Q21" s="92" t="s">
        <v>114</v>
      </c>
      <c r="R21" s="95">
        <f t="shared" si="1"/>
        <v>8.378378378378379</v>
      </c>
      <c r="S21" s="95">
        <f t="shared" si="2"/>
        <v>0.5672162162162161</v>
      </c>
      <c r="T21" s="95">
        <f t="shared" si="6"/>
        <v>2.4758989853436977</v>
      </c>
      <c r="U21" s="95">
        <f t="shared" si="4"/>
        <v>-0.13169936689024009</v>
      </c>
      <c r="V21" s="95">
        <f t="shared" si="3"/>
        <v>6.7699999999999982E-2</v>
      </c>
      <c r="W21" s="95">
        <f t="shared" si="5"/>
        <v>-0.15845596754618452</v>
      </c>
      <c r="X21" s="95">
        <f t="shared" si="7"/>
        <v>24758.989853436979</v>
      </c>
      <c r="Y21" s="95">
        <f t="shared" si="8"/>
        <v>-1584.5596754618452</v>
      </c>
      <c r="Z21" s="95">
        <v>0.99</v>
      </c>
      <c r="AA21" s="95">
        <v>24758.989853436979</v>
      </c>
      <c r="AF21" s="97"/>
      <c r="AG21" s="97"/>
    </row>
    <row r="22" spans="1:33" s="92" customFormat="1" x14ac:dyDescent="0.2">
      <c r="A22" s="92">
        <v>2</v>
      </c>
      <c r="B22" s="92">
        <v>7</v>
      </c>
      <c r="C22" s="92">
        <v>0.99</v>
      </c>
      <c r="D22" s="92">
        <v>2.0099999999999998</v>
      </c>
      <c r="E22" s="92">
        <v>0.295510524057151</v>
      </c>
      <c r="F22" s="92">
        <v>-3.8918548927729849E-2</v>
      </c>
      <c r="G22" s="92">
        <v>0.33442907298488089</v>
      </c>
      <c r="H22" s="92">
        <v>0.25659197512942117</v>
      </c>
      <c r="I22" s="92">
        <v>2019</v>
      </c>
      <c r="J22" s="92">
        <v>67</v>
      </c>
      <c r="K22" s="92">
        <v>8.9</v>
      </c>
      <c r="L22" s="93">
        <v>7528.089887640449</v>
      </c>
      <c r="M22" s="92">
        <v>5</v>
      </c>
      <c r="N22" s="92">
        <v>2021</v>
      </c>
      <c r="O22" s="92">
        <v>6.7699999999999996E-2</v>
      </c>
      <c r="P22" s="94">
        <f t="shared" si="0"/>
        <v>509.65168539325839</v>
      </c>
      <c r="Q22" s="92" t="s">
        <v>114</v>
      </c>
      <c r="R22" s="95">
        <f t="shared" si="1"/>
        <v>7.5280898876404487</v>
      </c>
      <c r="S22" s="95">
        <f t="shared" si="2"/>
        <v>0.50965168539325834</v>
      </c>
      <c r="T22" s="95">
        <f t="shared" si="6"/>
        <v>2.2246297878459682</v>
      </c>
      <c r="U22" s="95">
        <f t="shared" si="4"/>
        <v>-0.13169936689024009</v>
      </c>
      <c r="V22" s="95">
        <f t="shared" si="3"/>
        <v>6.7699999999999996E-2</v>
      </c>
      <c r="W22" s="95">
        <f t="shared" si="5"/>
        <v>-0.14237489798731109</v>
      </c>
      <c r="X22" s="95">
        <f t="shared" si="7"/>
        <v>22246.297878459682</v>
      </c>
      <c r="Y22" s="95">
        <f t="shared" si="8"/>
        <v>-1423.748979873111</v>
      </c>
      <c r="Z22" s="95">
        <v>0.99</v>
      </c>
      <c r="AA22" s="95">
        <v>22246.297878459682</v>
      </c>
      <c r="AF22" s="97"/>
      <c r="AG22" s="97"/>
    </row>
    <row r="23" spans="1:33" s="92" customFormat="1" x14ac:dyDescent="0.2">
      <c r="A23" s="92">
        <v>2</v>
      </c>
      <c r="B23" s="92">
        <v>9</v>
      </c>
      <c r="C23" s="92">
        <v>0.99</v>
      </c>
      <c r="D23" s="92">
        <v>4.0199999999999996</v>
      </c>
      <c r="E23" s="92">
        <v>0.47236725769575511</v>
      </c>
      <c r="F23" s="92">
        <v>-6.2210468778209835E-2</v>
      </c>
      <c r="G23" s="92">
        <v>0.53457772647396495</v>
      </c>
      <c r="H23" s="92">
        <v>0.41015678891754531</v>
      </c>
      <c r="I23" s="92">
        <v>2017</v>
      </c>
      <c r="J23" s="92">
        <v>152</v>
      </c>
      <c r="K23" s="92">
        <v>20</v>
      </c>
      <c r="L23" s="92">
        <v>7600</v>
      </c>
      <c r="M23" s="92">
        <v>5</v>
      </c>
      <c r="N23" s="92">
        <v>2021</v>
      </c>
      <c r="O23" s="92">
        <v>6.7699999999999996E-2</v>
      </c>
      <c r="P23" s="94">
        <f t="shared" si="0"/>
        <v>514.52</v>
      </c>
      <c r="Q23" s="92" t="s">
        <v>114</v>
      </c>
      <c r="R23" s="95">
        <f t="shared" si="1"/>
        <v>7.6</v>
      </c>
      <c r="S23" s="95">
        <f t="shared" si="2"/>
        <v>0.51451999999999998</v>
      </c>
      <c r="T23" s="95">
        <f t="shared" si="6"/>
        <v>3.5899911584877384</v>
      </c>
      <c r="U23" s="95">
        <f t="shared" si="4"/>
        <v>-0.13169936689024009</v>
      </c>
      <c r="V23" s="95">
        <f t="shared" si="3"/>
        <v>6.7699999999999996E-2</v>
      </c>
      <c r="W23" s="95">
        <f t="shared" si="5"/>
        <v>-0.22975716128477483</v>
      </c>
      <c r="X23" s="95">
        <f t="shared" si="7"/>
        <v>35899.911584877387</v>
      </c>
      <c r="Y23" s="95">
        <f t="shared" si="8"/>
        <v>-2297.5716128477484</v>
      </c>
      <c r="Z23" s="95">
        <v>0.99</v>
      </c>
      <c r="AA23" s="95">
        <v>35899.911584877387</v>
      </c>
      <c r="AF23" s="97"/>
      <c r="AG23" s="97"/>
    </row>
    <row r="24" spans="1:33" s="92" customFormat="1" x14ac:dyDescent="0.2">
      <c r="A24" s="92">
        <v>2</v>
      </c>
      <c r="B24" s="92">
        <v>17</v>
      </c>
      <c r="C24" s="92">
        <v>0.99</v>
      </c>
      <c r="D24" s="92">
        <v>12.07</v>
      </c>
      <c r="E24" s="92">
        <v>0.79420215658335702</v>
      </c>
      <c r="F24" s="92">
        <v>-0.10459592120489143</v>
      </c>
      <c r="G24" s="92">
        <v>0.89879807778824861</v>
      </c>
      <c r="H24" s="92">
        <v>0.68960623537846566</v>
      </c>
      <c r="I24" s="92">
        <v>2008.9</v>
      </c>
      <c r="J24" s="92">
        <v>60</v>
      </c>
      <c r="K24" s="92">
        <v>24.9</v>
      </c>
      <c r="L24" s="92">
        <v>2409.6</v>
      </c>
      <c r="M24" s="92">
        <v>5</v>
      </c>
      <c r="N24" s="92">
        <v>2021</v>
      </c>
      <c r="O24" s="92">
        <v>6.7699999999999996E-2</v>
      </c>
      <c r="P24" s="94">
        <f t="shared" si="0"/>
        <v>163.12992</v>
      </c>
      <c r="Q24" s="92" t="s">
        <v>114</v>
      </c>
      <c r="R24" s="95">
        <f t="shared" si="1"/>
        <v>2.4095999999999997</v>
      </c>
      <c r="S24" s="95">
        <f t="shared" si="2"/>
        <v>0.16312992000000001</v>
      </c>
      <c r="T24" s="95">
        <f t="shared" si="6"/>
        <v>1.9137095165032569</v>
      </c>
      <c r="U24" s="95">
        <f t="shared" si="4"/>
        <v>-0.13169936689024006</v>
      </c>
      <c r="V24" s="95">
        <f t="shared" si="3"/>
        <v>6.770000000000001E-2</v>
      </c>
      <c r="W24" s="95">
        <f t="shared" si="5"/>
        <v>-0.12247619746803584</v>
      </c>
      <c r="X24" s="95">
        <f t="shared" si="7"/>
        <v>19137.09516503257</v>
      </c>
      <c r="Y24" s="95">
        <f t="shared" si="8"/>
        <v>-1224.7619746803584</v>
      </c>
      <c r="Z24" s="95">
        <v>0.99</v>
      </c>
      <c r="AA24" s="95">
        <v>19137.09516503257</v>
      </c>
      <c r="AF24" s="97"/>
      <c r="AG24" s="97"/>
    </row>
    <row r="25" spans="1:33" s="92" customFormat="1" x14ac:dyDescent="0.2">
      <c r="A25" s="92">
        <v>2</v>
      </c>
      <c r="B25" s="92">
        <v>19</v>
      </c>
      <c r="C25" s="92">
        <v>0.99</v>
      </c>
      <c r="D25" s="92">
        <v>14.08</v>
      </c>
      <c r="E25" s="92">
        <v>0.70030497548157522</v>
      </c>
      <c r="F25" s="92">
        <v>-9.222972190100856E-2</v>
      </c>
      <c r="G25" s="92">
        <v>0.79253469738258386</v>
      </c>
      <c r="H25" s="92">
        <v>0.60807525358056669</v>
      </c>
      <c r="I25" s="92">
        <v>2006.9</v>
      </c>
      <c r="J25" s="92">
        <v>92</v>
      </c>
      <c r="K25" s="92">
        <v>22</v>
      </c>
      <c r="L25" s="92">
        <v>4181.8</v>
      </c>
      <c r="M25" s="92">
        <v>5</v>
      </c>
      <c r="N25" s="92">
        <v>2021</v>
      </c>
      <c r="O25" s="92">
        <v>6.7699999999999996E-2</v>
      </c>
      <c r="P25" s="94">
        <f t="shared" si="0"/>
        <v>283.10786000000002</v>
      </c>
      <c r="Q25" s="92" t="s">
        <v>114</v>
      </c>
      <c r="R25" s="95">
        <f t="shared" si="1"/>
        <v>4.1818</v>
      </c>
      <c r="S25" s="95">
        <f t="shared" si="2"/>
        <v>0.28310785999999999</v>
      </c>
      <c r="T25" s="95">
        <f t="shared" si="6"/>
        <v>2.9285353464688511</v>
      </c>
      <c r="U25" s="95">
        <f t="shared" si="4"/>
        <v>-0.13169936689024009</v>
      </c>
      <c r="V25" s="95">
        <f t="shared" si="3"/>
        <v>6.7699999999999996E-2</v>
      </c>
      <c r="W25" s="95">
        <f t="shared" si="5"/>
        <v>-0.18742440808969638</v>
      </c>
      <c r="X25" s="95">
        <f t="shared" si="7"/>
        <v>29285.353464688509</v>
      </c>
      <c r="Y25" s="95">
        <f t="shared" si="8"/>
        <v>-1874.2440808969639</v>
      </c>
      <c r="Z25" s="95">
        <v>0.99</v>
      </c>
      <c r="AA25" s="95">
        <v>29285.353464688509</v>
      </c>
      <c r="AF25" s="97"/>
      <c r="AG25" s="97"/>
    </row>
    <row r="26" spans="1:33" s="92" customFormat="1" x14ac:dyDescent="0.2">
      <c r="A26" s="92">
        <v>2</v>
      </c>
      <c r="B26" s="92">
        <v>21</v>
      </c>
      <c r="C26" s="92">
        <v>0.99</v>
      </c>
      <c r="D26" s="92">
        <v>16.100000000000001</v>
      </c>
      <c r="E26" s="92">
        <v>0.47018322160619325</v>
      </c>
      <c r="F26" s="92">
        <v>-6.1922832607949098E-2</v>
      </c>
      <c r="G26" s="92">
        <v>0.53210605421414237</v>
      </c>
      <c r="H26" s="92">
        <v>0.40826038899824418</v>
      </c>
      <c r="I26" s="92">
        <v>2004.9</v>
      </c>
      <c r="J26" s="92">
        <v>50</v>
      </c>
      <c r="K26" s="92">
        <v>17.5</v>
      </c>
      <c r="L26" s="92">
        <v>2857.1</v>
      </c>
      <c r="M26" s="92">
        <v>5</v>
      </c>
      <c r="N26" s="92">
        <v>2021</v>
      </c>
      <c r="O26" s="92">
        <v>6.7699999999999996E-2</v>
      </c>
      <c r="P26" s="94">
        <f t="shared" si="0"/>
        <v>193.42567</v>
      </c>
      <c r="Q26" s="92" t="s">
        <v>114</v>
      </c>
      <c r="R26" s="95">
        <f t="shared" si="1"/>
        <v>2.8571</v>
      </c>
      <c r="S26" s="95">
        <f t="shared" si="2"/>
        <v>0.19342566999999999</v>
      </c>
      <c r="T26" s="95">
        <f t="shared" si="6"/>
        <v>1.3433604824510548</v>
      </c>
      <c r="U26" s="95">
        <f t="shared" si="4"/>
        <v>-0.13169936689024006</v>
      </c>
      <c r="V26" s="95">
        <f t="shared" si="3"/>
        <v>6.7699999999999996E-2</v>
      </c>
      <c r="W26" s="95">
        <f t="shared" si="5"/>
        <v>-8.5974220382234956E-2</v>
      </c>
      <c r="X26" s="95">
        <f t="shared" si="7"/>
        <v>13433.604824510548</v>
      </c>
      <c r="Y26" s="95">
        <f t="shared" si="8"/>
        <v>-859.74220382234955</v>
      </c>
      <c r="Z26" s="95">
        <v>0.99</v>
      </c>
      <c r="AA26" s="95">
        <v>13433.604824510548</v>
      </c>
      <c r="AF26" s="97"/>
      <c r="AG26" s="97"/>
    </row>
    <row r="27" spans="1:33" s="92" customFormat="1" x14ac:dyDescent="0.2">
      <c r="A27" s="92">
        <v>2</v>
      </c>
      <c r="B27" s="92">
        <v>25</v>
      </c>
      <c r="C27" s="92">
        <v>0.99</v>
      </c>
      <c r="D27" s="92">
        <v>20.12</v>
      </c>
      <c r="E27" s="92">
        <v>0.5293702604341185</v>
      </c>
      <c r="F27" s="92">
        <v>-6.9717728149694916E-2</v>
      </c>
      <c r="G27" s="92">
        <v>0.59908798858381351</v>
      </c>
      <c r="H27" s="92">
        <v>0.4596525322844236</v>
      </c>
      <c r="I27" s="92">
        <v>2000.9</v>
      </c>
      <c r="J27" s="92">
        <v>33</v>
      </c>
      <c r="K27" s="92">
        <v>19.399999999999999</v>
      </c>
      <c r="L27" s="92">
        <v>1701</v>
      </c>
      <c r="M27" s="92">
        <v>5</v>
      </c>
      <c r="N27" s="92">
        <v>2021</v>
      </c>
      <c r="O27" s="92">
        <v>6.7699999999999996E-2</v>
      </c>
      <c r="P27" s="94">
        <f t="shared" si="0"/>
        <v>115.15769999999999</v>
      </c>
      <c r="Q27" s="92" t="s">
        <v>114</v>
      </c>
      <c r="R27" s="95">
        <f t="shared" si="1"/>
        <v>1.7010000000000001</v>
      </c>
      <c r="S27" s="95">
        <f t="shared" si="2"/>
        <v>0.11515769999999999</v>
      </c>
      <c r="T27" s="95">
        <f t="shared" si="6"/>
        <v>0.90045881299843555</v>
      </c>
      <c r="U27" s="95">
        <f t="shared" si="4"/>
        <v>-0.13169936689024009</v>
      </c>
      <c r="V27" s="95">
        <f t="shared" si="3"/>
        <v>6.7699999999999996E-2</v>
      </c>
      <c r="W27" s="95">
        <f t="shared" si="5"/>
        <v>-5.7628793942636973E-2</v>
      </c>
      <c r="X27" s="95">
        <f t="shared" si="7"/>
        <v>9004.588129984355</v>
      </c>
      <c r="Y27" s="95">
        <f t="shared" si="8"/>
        <v>-576.28793942636969</v>
      </c>
      <c r="Z27" s="95">
        <v>0.99</v>
      </c>
      <c r="AA27" s="95">
        <v>9004.588129984355</v>
      </c>
      <c r="AF27" s="97"/>
      <c r="AG27" s="97"/>
    </row>
    <row r="28" spans="1:33" s="92" customFormat="1" x14ac:dyDescent="0.2">
      <c r="A28" s="92">
        <v>2</v>
      </c>
      <c r="B28" s="92">
        <v>29</v>
      </c>
      <c r="C28" s="92">
        <v>0.99</v>
      </c>
      <c r="D28" s="92">
        <v>24.14</v>
      </c>
      <c r="E28" s="92">
        <v>0.55635049830128891</v>
      </c>
      <c r="F28" s="92">
        <v>-7.3271008395349349E-2</v>
      </c>
      <c r="G28" s="92">
        <v>0.6296215066966383</v>
      </c>
      <c r="H28" s="92">
        <v>0.48307948990593963</v>
      </c>
      <c r="I28" s="92">
        <v>1996.9</v>
      </c>
      <c r="J28" s="92">
        <v>105</v>
      </c>
      <c r="K28" s="92">
        <v>21.6</v>
      </c>
      <c r="L28" s="92">
        <v>4861.1000000000004</v>
      </c>
      <c r="M28" s="92">
        <v>5</v>
      </c>
      <c r="N28" s="92">
        <v>2021</v>
      </c>
      <c r="O28" s="92">
        <v>6.7699999999999996E-2</v>
      </c>
      <c r="P28" s="94">
        <f t="shared" si="0"/>
        <v>329.09647000000001</v>
      </c>
      <c r="Q28" s="92" t="s">
        <v>114</v>
      </c>
      <c r="R28" s="95">
        <f t="shared" si="1"/>
        <v>4.8611000000000004</v>
      </c>
      <c r="S28" s="95">
        <f t="shared" si="2"/>
        <v>0.32909647000000003</v>
      </c>
      <c r="T28" s="95">
        <f t="shared" si="6"/>
        <v>2.7044754072923958</v>
      </c>
      <c r="U28" s="95">
        <f t="shared" si="4"/>
        <v>-0.13169936689024009</v>
      </c>
      <c r="V28" s="95">
        <f t="shared" si="3"/>
        <v>6.7699999999999996E-2</v>
      </c>
      <c r="W28" s="95">
        <f t="shared" si="5"/>
        <v>-0.17308471383693755</v>
      </c>
      <c r="X28" s="95">
        <f t="shared" si="7"/>
        <v>27044.754072923959</v>
      </c>
      <c r="Y28" s="95">
        <f t="shared" si="8"/>
        <v>-1730.8471383693754</v>
      </c>
      <c r="Z28" s="95">
        <v>0.99</v>
      </c>
      <c r="AA28" s="95">
        <v>27044.754072923959</v>
      </c>
      <c r="AF28" s="97"/>
      <c r="AG28" s="97"/>
    </row>
    <row r="29" spans="1:33" s="92" customFormat="1" x14ac:dyDescent="0.2">
      <c r="A29" s="92">
        <v>2</v>
      </c>
      <c r="B29" s="92">
        <v>31</v>
      </c>
      <c r="C29" s="92">
        <v>0.99</v>
      </c>
      <c r="D29" s="92">
        <v>26.16</v>
      </c>
      <c r="E29" s="92">
        <v>0.54017960996061265</v>
      </c>
      <c r="F29" s="92">
        <v>-7.1141312638829501E-2</v>
      </c>
      <c r="G29" s="92">
        <v>0.61132092259944215</v>
      </c>
      <c r="H29" s="92">
        <v>0.46903829732178309</v>
      </c>
      <c r="I29" s="92">
        <v>1994.8</v>
      </c>
      <c r="J29" s="92">
        <v>74</v>
      </c>
      <c r="K29" s="92">
        <v>17.7</v>
      </c>
      <c r="L29" s="92">
        <v>4180.8</v>
      </c>
      <c r="M29" s="92">
        <v>5</v>
      </c>
      <c r="N29" s="92">
        <v>2021</v>
      </c>
      <c r="O29" s="92">
        <v>6.7699999999999996E-2</v>
      </c>
      <c r="P29" s="94">
        <f t="shared" si="0"/>
        <v>283.04016000000001</v>
      </c>
      <c r="Q29" s="92" t="s">
        <v>114</v>
      </c>
      <c r="R29" s="95">
        <f t="shared" si="1"/>
        <v>4.1808000000000005</v>
      </c>
      <c r="S29" s="95">
        <f t="shared" si="2"/>
        <v>0.28304016000000004</v>
      </c>
      <c r="T29" s="95">
        <f t="shared" si="6"/>
        <v>2.2583829133233295</v>
      </c>
      <c r="U29" s="95">
        <f t="shared" si="4"/>
        <v>-0.13169936689024006</v>
      </c>
      <c r="V29" s="95">
        <f t="shared" si="3"/>
        <v>6.7699999999999996E-2</v>
      </c>
      <c r="W29" s="95">
        <f t="shared" si="5"/>
        <v>-0.14453507664842899</v>
      </c>
      <c r="X29" s="95">
        <f t="shared" si="7"/>
        <v>22583.829133233296</v>
      </c>
      <c r="Y29" s="95">
        <f t="shared" si="8"/>
        <v>-1445.3507664842898</v>
      </c>
      <c r="Z29" s="95">
        <v>0.99</v>
      </c>
      <c r="AA29" s="95">
        <v>22583.829133233296</v>
      </c>
    </row>
    <row r="30" spans="1:33" s="92" customFormat="1" x14ac:dyDescent="0.2">
      <c r="A30" s="92">
        <v>2</v>
      </c>
      <c r="B30" s="92">
        <v>33</v>
      </c>
      <c r="C30" s="92">
        <v>0.99</v>
      </c>
      <c r="D30" s="92">
        <v>28.17</v>
      </c>
      <c r="E30" s="92">
        <v>0.58403458967430777</v>
      </c>
      <c r="F30" s="92">
        <v>-7.6916985702107477E-2</v>
      </c>
      <c r="G30" s="92">
        <v>0.66095157537641525</v>
      </c>
      <c r="H30" s="92">
        <v>0.50711760397220029</v>
      </c>
      <c r="I30" s="92">
        <v>1992.8</v>
      </c>
      <c r="J30" s="92">
        <v>51</v>
      </c>
      <c r="K30" s="92">
        <v>19.2</v>
      </c>
      <c r="L30" s="92">
        <v>2656.3</v>
      </c>
      <c r="M30" s="92">
        <v>5</v>
      </c>
      <c r="N30" s="92">
        <v>2021</v>
      </c>
      <c r="O30" s="92">
        <v>6.7699999999999996E-2</v>
      </c>
      <c r="P30" s="94">
        <f t="shared" si="0"/>
        <v>179.83151000000001</v>
      </c>
      <c r="Q30" s="92" t="s">
        <v>114</v>
      </c>
      <c r="R30" s="95">
        <f t="shared" si="1"/>
        <v>2.6563000000000003</v>
      </c>
      <c r="S30" s="95">
        <f t="shared" si="2"/>
        <v>0.17983151</v>
      </c>
      <c r="T30" s="95">
        <f t="shared" si="6"/>
        <v>1.5513710805518639</v>
      </c>
      <c r="U30" s="95">
        <f t="shared" si="4"/>
        <v>-0.13169936689024009</v>
      </c>
      <c r="V30" s="95">
        <f t="shared" si="3"/>
        <v>6.7699999999999996E-2</v>
      </c>
      <c r="W30" s="95">
        <f t="shared" si="5"/>
        <v>-9.9286766967146958E-2</v>
      </c>
      <c r="X30" s="95">
        <f t="shared" si="7"/>
        <v>15513.710805518638</v>
      </c>
      <c r="Y30" s="95">
        <f t="shared" si="8"/>
        <v>-992.86766967146957</v>
      </c>
      <c r="Z30" s="95">
        <v>0.99</v>
      </c>
      <c r="AA30" s="95">
        <v>15513.710805518638</v>
      </c>
    </row>
    <row r="31" spans="1:33" s="92" customFormat="1" x14ac:dyDescent="0.2">
      <c r="A31" s="92">
        <v>2</v>
      </c>
      <c r="B31" s="92">
        <v>39</v>
      </c>
      <c r="C31" s="92">
        <v>0.99</v>
      </c>
      <c r="D31" s="92">
        <v>34.21</v>
      </c>
      <c r="E31" s="92">
        <v>0.66652908123251209</v>
      </c>
      <c r="F31" s="92">
        <v>-8.7781458012255231E-2</v>
      </c>
      <c r="G31" s="92">
        <v>0.75431053924476732</v>
      </c>
      <c r="H31" s="92">
        <v>0.57874762322025686</v>
      </c>
      <c r="I31" s="92">
        <v>1986.8</v>
      </c>
      <c r="J31" s="92">
        <v>79</v>
      </c>
      <c r="K31" s="92">
        <v>20.6</v>
      </c>
      <c r="L31" s="92">
        <v>3835</v>
      </c>
      <c r="M31" s="92">
        <v>5</v>
      </c>
      <c r="N31" s="92">
        <v>2021</v>
      </c>
      <c r="O31" s="92">
        <v>6.7699999999999996E-2</v>
      </c>
      <c r="P31" s="94">
        <f t="shared" si="0"/>
        <v>259.62950000000001</v>
      </c>
      <c r="Q31" s="92" t="s">
        <v>114</v>
      </c>
      <c r="R31" s="95">
        <f t="shared" si="1"/>
        <v>3.835</v>
      </c>
      <c r="S31" s="95">
        <f t="shared" si="2"/>
        <v>0.25962950000000001</v>
      </c>
      <c r="T31" s="95">
        <f t="shared" si="6"/>
        <v>2.5561390265266839</v>
      </c>
      <c r="U31" s="95">
        <f t="shared" si="4"/>
        <v>-0.13169936689024006</v>
      </c>
      <c r="V31" s="95">
        <f t="shared" si="3"/>
        <v>6.770000000000001E-2</v>
      </c>
      <c r="W31" s="95">
        <f t="shared" si="5"/>
        <v>-0.16359127938114229</v>
      </c>
      <c r="X31" s="95">
        <f t="shared" si="7"/>
        <v>25561.39026526684</v>
      </c>
      <c r="Y31" s="95">
        <f t="shared" si="8"/>
        <v>-1635.9127938114229</v>
      </c>
      <c r="Z31" s="95">
        <v>0.99</v>
      </c>
      <c r="AA31" s="95">
        <v>25561.39026526684</v>
      </c>
    </row>
    <row r="32" spans="1:33" s="92" customFormat="1" x14ac:dyDescent="0.2">
      <c r="A32" s="92">
        <v>2</v>
      </c>
      <c r="B32" s="92">
        <v>41</v>
      </c>
      <c r="C32" s="92">
        <v>0.99</v>
      </c>
      <c r="D32" s="92">
        <v>36.22</v>
      </c>
      <c r="E32" s="92">
        <v>0.76545231698051297</v>
      </c>
      <c r="F32" s="92">
        <v>-0.10080958553100092</v>
      </c>
      <c r="G32" s="92">
        <v>0.86626190251151391</v>
      </c>
      <c r="H32" s="92">
        <v>0.66464273144951203</v>
      </c>
      <c r="I32" s="92">
        <v>1984.8</v>
      </c>
      <c r="J32" s="92">
        <v>48</v>
      </c>
      <c r="K32" s="92">
        <v>20.8</v>
      </c>
      <c r="L32" s="92">
        <v>2307.6999999999998</v>
      </c>
      <c r="M32" s="92">
        <v>5</v>
      </c>
      <c r="N32" s="92">
        <v>2021</v>
      </c>
      <c r="O32" s="92">
        <v>6.7699999999999996E-2</v>
      </c>
      <c r="P32" s="94">
        <f t="shared" si="0"/>
        <v>156.23128999999997</v>
      </c>
      <c r="Q32" s="92" t="s">
        <v>114</v>
      </c>
      <c r="R32" s="95">
        <f t="shared" si="1"/>
        <v>2.3076999999999996</v>
      </c>
      <c r="S32" s="95">
        <f t="shared" si="2"/>
        <v>0.15623128999999997</v>
      </c>
      <c r="T32" s="95">
        <f t="shared" si="6"/>
        <v>1.7664343118959296</v>
      </c>
      <c r="U32" s="95">
        <f t="shared" si="4"/>
        <v>-0.13169936689024006</v>
      </c>
      <c r="V32" s="95">
        <f t="shared" si="3"/>
        <v>6.7699999999999996E-2</v>
      </c>
      <c r="W32" s="95">
        <f t="shared" si="5"/>
        <v>-0.11305067761453634</v>
      </c>
      <c r="X32" s="95">
        <f t="shared" si="7"/>
        <v>17664.343118959296</v>
      </c>
      <c r="Y32" s="95">
        <f t="shared" si="8"/>
        <v>-1130.5067761453633</v>
      </c>
      <c r="Z32" s="95">
        <v>0.99</v>
      </c>
      <c r="AA32" s="95">
        <v>17664.343118959296</v>
      </c>
    </row>
    <row r="33" spans="1:33" s="3" customFormat="1" x14ac:dyDescent="0.2">
      <c r="A33" s="3">
        <v>3</v>
      </c>
      <c r="B33" s="3">
        <v>1</v>
      </c>
      <c r="C33" s="3">
        <v>0.65</v>
      </c>
      <c r="D33" s="3">
        <v>0</v>
      </c>
      <c r="E33" s="3">
        <v>0.41514343204085985</v>
      </c>
      <c r="F33" s="3">
        <v>-0.18470060922071049</v>
      </c>
      <c r="G33" s="3">
        <v>0.59984404126157032</v>
      </c>
      <c r="H33" s="3">
        <v>0.23044282282014933</v>
      </c>
      <c r="I33" s="3">
        <v>2021</v>
      </c>
      <c r="J33" s="3">
        <v>8</v>
      </c>
      <c r="K33" s="3">
        <v>12.6</v>
      </c>
      <c r="L33" s="5">
        <v>634.92063492063494</v>
      </c>
      <c r="M33" s="3">
        <v>1</v>
      </c>
      <c r="N33" s="3">
        <v>2021</v>
      </c>
      <c r="O33" s="3">
        <v>6.7699999999999996E-2</v>
      </c>
      <c r="P33" s="98">
        <f t="shared" si="0"/>
        <v>42.984126984126981</v>
      </c>
      <c r="Q33" s="3" t="s">
        <v>114</v>
      </c>
      <c r="R33" s="99">
        <f t="shared" si="1"/>
        <v>0.63492063492063489</v>
      </c>
      <c r="S33" s="99">
        <f t="shared" si="2"/>
        <v>4.2984126984126979E-2</v>
      </c>
      <c r="T33" s="99">
        <f t="shared" si="6"/>
        <v>0.26358313145451417</v>
      </c>
      <c r="U33" s="99">
        <f t="shared" si="4"/>
        <v>-0.44490794016110469</v>
      </c>
      <c r="V33" s="99">
        <f t="shared" si="3"/>
        <v>6.7699999999999996E-2</v>
      </c>
      <c r="W33" s="99">
        <f t="shared" si="5"/>
        <v>-9.9425650077170982E-2</v>
      </c>
      <c r="X33" s="95">
        <f t="shared" si="7"/>
        <v>2635.8313145451416</v>
      </c>
      <c r="Y33" s="95">
        <f t="shared" si="8"/>
        <v>-994.25650077170985</v>
      </c>
      <c r="Z33" s="99">
        <v>0.65</v>
      </c>
      <c r="AA33" s="99">
        <v>2635.8313145451416</v>
      </c>
      <c r="AD33" s="86"/>
      <c r="AG33" s="92"/>
    </row>
    <row r="34" spans="1:33" s="3" customFormat="1" x14ac:dyDescent="0.2">
      <c r="A34" s="3">
        <v>3</v>
      </c>
      <c r="B34" s="3">
        <v>3</v>
      </c>
      <c r="C34" s="3">
        <v>0.65</v>
      </c>
      <c r="D34" s="3">
        <v>0</v>
      </c>
      <c r="E34" s="3">
        <v>0.58194548895555132</v>
      </c>
      <c r="F34" s="3">
        <v>-0.2589121687772612</v>
      </c>
      <c r="G34" s="3">
        <v>0.84085765773281251</v>
      </c>
      <c r="H34" s="3">
        <v>0.32303332017829006</v>
      </c>
      <c r="I34" s="3">
        <v>2021</v>
      </c>
      <c r="J34" s="3">
        <v>9</v>
      </c>
      <c r="K34" s="3">
        <v>14.3</v>
      </c>
      <c r="L34" s="5">
        <v>629.37062937062933</v>
      </c>
      <c r="M34" s="3">
        <v>3</v>
      </c>
      <c r="N34" s="3">
        <v>2021</v>
      </c>
      <c r="O34" s="3">
        <v>6.7699999999999996E-2</v>
      </c>
      <c r="P34" s="98">
        <f t="shared" si="0"/>
        <v>42.608391608391607</v>
      </c>
      <c r="Q34" s="3" t="s">
        <v>114</v>
      </c>
      <c r="R34" s="99">
        <f t="shared" si="1"/>
        <v>0.62937062937062938</v>
      </c>
      <c r="S34" s="99">
        <f t="shared" si="2"/>
        <v>4.2608391608391603E-2</v>
      </c>
      <c r="T34" s="99">
        <f t="shared" si="6"/>
        <v>0.36625939864335399</v>
      </c>
      <c r="U34" s="99">
        <f t="shared" si="4"/>
        <v>-0.44490794016110463</v>
      </c>
      <c r="V34" s="99">
        <f t="shared" si="3"/>
        <v>6.7699999999999996E-2</v>
      </c>
      <c r="W34" s="99">
        <f t="shared" si="5"/>
        <v>-0.13815595332690445</v>
      </c>
      <c r="X34" s="95">
        <f t="shared" si="7"/>
        <v>3662.5939864335401</v>
      </c>
      <c r="Y34" s="95">
        <f t="shared" si="8"/>
        <v>-1381.5595332690446</v>
      </c>
      <c r="Z34" s="99">
        <v>0.65</v>
      </c>
      <c r="AA34" s="99">
        <v>3662.5939864335401</v>
      </c>
      <c r="AG34" s="100"/>
    </row>
    <row r="35" spans="1:33" s="3" customFormat="1" x14ac:dyDescent="0.2">
      <c r="A35" s="3">
        <v>3</v>
      </c>
      <c r="B35" s="3">
        <v>5</v>
      </c>
      <c r="C35" s="3">
        <v>0.65</v>
      </c>
      <c r="D35" s="3">
        <v>0</v>
      </c>
      <c r="E35" s="3">
        <v>0.58194548895555132</v>
      </c>
      <c r="F35" s="3">
        <v>-0.2589121687772612</v>
      </c>
      <c r="G35" s="3">
        <v>0.84085765773281251</v>
      </c>
      <c r="H35" s="3">
        <v>0.32303332017829006</v>
      </c>
      <c r="I35" s="3">
        <v>2021</v>
      </c>
      <c r="J35" s="3">
        <v>21</v>
      </c>
      <c r="K35" s="3">
        <v>29.3</v>
      </c>
      <c r="L35" s="3">
        <v>717.2</v>
      </c>
      <c r="M35" s="3">
        <v>5</v>
      </c>
      <c r="N35" s="3">
        <v>2021</v>
      </c>
      <c r="O35" s="3">
        <v>6.7699999999999996E-2</v>
      </c>
      <c r="P35" s="98">
        <f t="shared" si="0"/>
        <v>48.55444</v>
      </c>
      <c r="Q35" s="3" t="s">
        <v>114</v>
      </c>
      <c r="R35" s="99">
        <f t="shared" si="1"/>
        <v>0.71720000000000006</v>
      </c>
      <c r="S35" s="99">
        <f t="shared" si="2"/>
        <v>4.8554439999999997E-2</v>
      </c>
      <c r="T35" s="99">
        <f t="shared" si="6"/>
        <v>0.41737130467892142</v>
      </c>
      <c r="U35" s="99">
        <f t="shared" si="4"/>
        <v>-0.44490794016110463</v>
      </c>
      <c r="V35" s="99">
        <f t="shared" si="3"/>
        <v>6.7699999999999996E-2</v>
      </c>
      <c r="W35" s="99">
        <f t="shared" si="5"/>
        <v>-0.15743577012028875</v>
      </c>
      <c r="X35" s="95">
        <f t="shared" si="7"/>
        <v>4173.7130467892139</v>
      </c>
      <c r="Y35" s="95">
        <f t="shared" si="8"/>
        <v>-1574.3577012028875</v>
      </c>
      <c r="Z35" s="99">
        <v>0.65</v>
      </c>
      <c r="AA35" s="99">
        <v>4173.7130467892139</v>
      </c>
      <c r="AG35" s="101"/>
    </row>
    <row r="36" spans="1:33" s="3" customFormat="1" x14ac:dyDescent="0.2">
      <c r="A36" s="3">
        <v>3</v>
      </c>
      <c r="B36" s="3">
        <v>7</v>
      </c>
      <c r="C36" s="3">
        <v>0.65</v>
      </c>
      <c r="D36" s="3">
        <f>2/C36</f>
        <v>3.0769230769230766</v>
      </c>
      <c r="E36" s="3">
        <v>0.45702641416238915</v>
      </c>
      <c r="F36" s="3">
        <v>-0.20333468052420448</v>
      </c>
      <c r="G36" s="3">
        <v>0.66036109468659365</v>
      </c>
      <c r="H36" s="3">
        <v>0.25369173363818465</v>
      </c>
      <c r="I36" s="3">
        <f>2021-D36</f>
        <v>2017.9230769230769</v>
      </c>
      <c r="J36" s="3">
        <v>6</v>
      </c>
      <c r="K36" s="3">
        <v>10.4</v>
      </c>
      <c r="L36" s="5">
        <v>576.92307692307691</v>
      </c>
      <c r="M36" s="3">
        <v>5</v>
      </c>
      <c r="N36" s="3">
        <v>2021</v>
      </c>
      <c r="O36" s="3">
        <v>6.7699999999999996E-2</v>
      </c>
      <c r="P36" s="98">
        <f t="shared" si="0"/>
        <v>39.057692307692307</v>
      </c>
      <c r="Q36" s="3" t="s">
        <v>114</v>
      </c>
      <c r="R36" s="99">
        <f t="shared" si="1"/>
        <v>0.57692307692307687</v>
      </c>
      <c r="S36" s="99">
        <f t="shared" si="2"/>
        <v>3.9057692307692307E-2</v>
      </c>
      <c r="T36" s="99">
        <f t="shared" si="6"/>
        <v>0.26366908509368603</v>
      </c>
      <c r="U36" s="99">
        <f t="shared" si="4"/>
        <v>-0.44490794016110469</v>
      </c>
      <c r="V36" s="99">
        <f t="shared" si="3"/>
        <v>6.770000000000001E-2</v>
      </c>
      <c r="W36" s="99">
        <f t="shared" si="5"/>
        <v>-9.9458072472352346E-2</v>
      </c>
      <c r="X36" s="95">
        <f t="shared" si="7"/>
        <v>2636.6908509368604</v>
      </c>
      <c r="Y36" s="95">
        <f t="shared" si="8"/>
        <v>-994.58072472352342</v>
      </c>
      <c r="Z36" s="99">
        <v>0.65</v>
      </c>
      <c r="AA36" s="99">
        <v>2636.6908509368604</v>
      </c>
      <c r="AG36" s="102"/>
    </row>
    <row r="37" spans="1:33" s="103" customFormat="1" x14ac:dyDescent="0.2">
      <c r="A37" s="3">
        <v>3</v>
      </c>
      <c r="B37" s="3">
        <v>9</v>
      </c>
      <c r="C37" s="3">
        <v>0.65</v>
      </c>
      <c r="D37" s="3">
        <v>6.16</v>
      </c>
      <c r="E37" s="3">
        <v>0.45702641416238915</v>
      </c>
      <c r="F37" s="3">
        <v>-0.20333468052420448</v>
      </c>
      <c r="G37" s="3">
        <v>0.66036109468659365</v>
      </c>
      <c r="H37" s="3">
        <v>0.25369173363818465</v>
      </c>
      <c r="I37" s="3">
        <v>2014.8</v>
      </c>
      <c r="J37" s="3">
        <v>5</v>
      </c>
      <c r="K37" s="3">
        <v>9.8000000000000007</v>
      </c>
      <c r="L37" s="5">
        <v>510.20408163265307</v>
      </c>
      <c r="M37" s="3">
        <v>5</v>
      </c>
      <c r="N37" s="3">
        <v>2021</v>
      </c>
      <c r="O37" s="3">
        <v>6.7699999999999996E-2</v>
      </c>
      <c r="P37" s="98">
        <f t="shared" si="0"/>
        <v>34.54081632653061</v>
      </c>
      <c r="Q37" s="3" t="s">
        <v>114</v>
      </c>
      <c r="R37" s="99">
        <f t="shared" si="1"/>
        <v>0.51020408163265307</v>
      </c>
      <c r="S37" s="99">
        <f t="shared" si="2"/>
        <v>3.454081632653061E-2</v>
      </c>
      <c r="T37" s="99">
        <f t="shared" si="6"/>
        <v>0.23317674191958632</v>
      </c>
      <c r="U37" s="99">
        <f t="shared" si="4"/>
        <v>-0.44490794016110469</v>
      </c>
      <c r="V37" s="99">
        <f t="shared" si="3"/>
        <v>6.7699999999999996E-2</v>
      </c>
      <c r="W37" s="99">
        <f t="shared" si="5"/>
        <v>-8.7956118512964671E-2</v>
      </c>
      <c r="X37" s="95">
        <f t="shared" si="7"/>
        <v>2331.7674191958631</v>
      </c>
      <c r="Y37" s="95">
        <f t="shared" si="8"/>
        <v>-879.56118512964667</v>
      </c>
      <c r="Z37" s="99">
        <v>0.65</v>
      </c>
      <c r="AA37" s="99">
        <v>2331.7674191958631</v>
      </c>
      <c r="AB37" s="3"/>
      <c r="AC37" s="3"/>
      <c r="AG37" s="104"/>
    </row>
    <row r="38" spans="1:33" s="103" customFormat="1" x14ac:dyDescent="0.2">
      <c r="A38" s="3">
        <v>3</v>
      </c>
      <c r="B38" s="3">
        <v>13</v>
      </c>
      <c r="C38" s="3">
        <v>0.65</v>
      </c>
      <c r="D38" s="3">
        <v>12.33</v>
      </c>
      <c r="E38" s="3">
        <v>1.056743223274603</v>
      </c>
      <c r="F38" s="3">
        <v>-0.47015345074630993</v>
      </c>
      <c r="G38" s="3">
        <v>1.5268966740209129</v>
      </c>
      <c r="H38" s="3">
        <v>0.58658977252829303</v>
      </c>
      <c r="I38" s="3">
        <v>2008.7</v>
      </c>
      <c r="J38" s="3">
        <v>19</v>
      </c>
      <c r="K38" s="3">
        <v>41.4</v>
      </c>
      <c r="L38" s="3">
        <v>459.5</v>
      </c>
      <c r="M38" s="3">
        <v>5</v>
      </c>
      <c r="N38" s="3">
        <v>2021</v>
      </c>
      <c r="O38" s="3">
        <v>6.7699999999999996E-2</v>
      </c>
      <c r="P38" s="98">
        <f t="shared" si="0"/>
        <v>31.108149999999998</v>
      </c>
      <c r="Q38" s="3" t="s">
        <v>114</v>
      </c>
      <c r="R38" s="99">
        <f t="shared" si="1"/>
        <v>0.45950000000000002</v>
      </c>
      <c r="S38" s="99">
        <f t="shared" si="2"/>
        <v>3.1108149999999998E-2</v>
      </c>
      <c r="T38" s="99">
        <f t="shared" si="6"/>
        <v>0.48557351109468011</v>
      </c>
      <c r="U38" s="99">
        <f t="shared" si="4"/>
        <v>-0.44490794016110463</v>
      </c>
      <c r="V38" s="99">
        <f t="shared" si="3"/>
        <v>6.7699999999999996E-2</v>
      </c>
      <c r="W38" s="99">
        <f t="shared" si="5"/>
        <v>-0.18316218391681957</v>
      </c>
      <c r="X38" s="95">
        <f t="shared" si="7"/>
        <v>4855.7351109468009</v>
      </c>
      <c r="Y38" s="95">
        <f t="shared" si="8"/>
        <v>-1831.6218391681957</v>
      </c>
      <c r="Z38" s="99">
        <v>0.65</v>
      </c>
      <c r="AA38" s="99">
        <v>4855.7351109468009</v>
      </c>
      <c r="AB38" s="3"/>
      <c r="AC38" s="3"/>
      <c r="AG38" s="90"/>
    </row>
    <row r="39" spans="1:33" s="103" customFormat="1" x14ac:dyDescent="0.2">
      <c r="A39" s="3">
        <v>3</v>
      </c>
      <c r="B39" s="3">
        <v>16.5</v>
      </c>
      <c r="C39" s="3">
        <v>0.65</v>
      </c>
      <c r="D39" s="3">
        <v>17.72</v>
      </c>
      <c r="E39" s="3">
        <v>0.59158075773014485</v>
      </c>
      <c r="F39" s="3">
        <v>-0.26319897636066425</v>
      </c>
      <c r="G39" s="3">
        <v>0.8547797340908091</v>
      </c>
      <c r="H39" s="3">
        <v>0.3283817813694806</v>
      </c>
      <c r="I39" s="3">
        <v>2003.3</v>
      </c>
      <c r="J39" s="3">
        <v>12</v>
      </c>
      <c r="K39" s="3">
        <v>27.2</v>
      </c>
      <c r="L39" s="3">
        <v>441.4</v>
      </c>
      <c r="M39" s="3">
        <v>5</v>
      </c>
      <c r="N39" s="3">
        <v>2021</v>
      </c>
      <c r="O39" s="3">
        <v>6.7699999999999996E-2</v>
      </c>
      <c r="P39" s="98">
        <f t="shared" si="0"/>
        <v>29.882779999999997</v>
      </c>
      <c r="Q39" s="3" t="s">
        <v>114</v>
      </c>
      <c r="R39" s="99">
        <f t="shared" si="1"/>
        <v>0.44139999999999996</v>
      </c>
      <c r="S39" s="99">
        <f t="shared" si="2"/>
        <v>2.9882779999999998E-2</v>
      </c>
      <c r="T39" s="99">
        <f t="shared" si="6"/>
        <v>0.26112374646208591</v>
      </c>
      <c r="U39" s="99">
        <f t="shared" si="4"/>
        <v>-0.44490794016110469</v>
      </c>
      <c r="V39" s="99">
        <f t="shared" si="3"/>
        <v>6.7699999999999996E-2</v>
      </c>
      <c r="W39" s="99">
        <f t="shared" si="5"/>
        <v>-9.8497950530113981E-2</v>
      </c>
      <c r="X39" s="95">
        <f t="shared" si="7"/>
        <v>2611.2374646208591</v>
      </c>
      <c r="Y39" s="95">
        <f t="shared" si="8"/>
        <v>-984.97950530113985</v>
      </c>
      <c r="Z39" s="99">
        <v>0.65</v>
      </c>
      <c r="AA39" s="99">
        <v>2611.2374646208591</v>
      </c>
      <c r="AB39" s="3"/>
      <c r="AC39" s="3"/>
    </row>
    <row r="40" spans="1:33" s="101" customFormat="1" x14ac:dyDescent="0.2">
      <c r="A40" s="101">
        <v>4</v>
      </c>
      <c r="B40" s="101">
        <v>1</v>
      </c>
      <c r="C40" s="101">
        <v>0.28000000000000003</v>
      </c>
      <c r="D40" s="101">
        <v>0</v>
      </c>
      <c r="E40" s="101">
        <v>0.21426965517728075</v>
      </c>
      <c r="F40" s="101">
        <v>-2.9336873648656999E-2</v>
      </c>
      <c r="G40" s="101">
        <v>0.24360652882593775</v>
      </c>
      <c r="H40" s="101">
        <v>0.18493278152862377</v>
      </c>
      <c r="I40" s="101">
        <v>2022</v>
      </c>
      <c r="J40" s="101">
        <v>39</v>
      </c>
      <c r="K40" s="101">
        <v>19.100000000000001</v>
      </c>
      <c r="L40" s="101">
        <v>2041.9</v>
      </c>
      <c r="M40" s="101">
        <v>1</v>
      </c>
      <c r="N40" s="101">
        <v>2022</v>
      </c>
      <c r="O40" s="101">
        <v>6.7699999999999996E-2</v>
      </c>
      <c r="P40" s="105">
        <f t="shared" si="0"/>
        <v>138.23662999999999</v>
      </c>
      <c r="Q40" s="101" t="s">
        <v>114</v>
      </c>
      <c r="R40" s="106">
        <f t="shared" si="1"/>
        <v>2.0419</v>
      </c>
      <c r="S40" s="106">
        <f t="shared" si="2"/>
        <v>0.13823663</v>
      </c>
      <c r="T40" s="106">
        <f t="shared" si="6"/>
        <v>0.4375172089064896</v>
      </c>
      <c r="U40" s="106">
        <f t="shared" si="4"/>
        <v>-0.13691567116391021</v>
      </c>
      <c r="V40" s="106">
        <f t="shared" si="3"/>
        <v>6.7699999999999996E-2</v>
      </c>
      <c r="W40" s="106">
        <f t="shared" si="5"/>
        <v>-3.0283047260223392E-2</v>
      </c>
      <c r="X40" s="95">
        <f t="shared" si="7"/>
        <v>4375.1720890648958</v>
      </c>
      <c r="Y40" s="95">
        <f t="shared" si="8"/>
        <v>-302.8304726022339</v>
      </c>
      <c r="Z40" s="106">
        <v>0.28000000000000003</v>
      </c>
      <c r="AA40" s="106">
        <v>4375.1720890648958</v>
      </c>
    </row>
    <row r="41" spans="1:33" s="101" customFormat="1" x14ac:dyDescent="0.2">
      <c r="A41" s="101">
        <v>4</v>
      </c>
      <c r="B41" s="101">
        <v>3</v>
      </c>
      <c r="C41" s="101">
        <v>0.28000000000000003</v>
      </c>
      <c r="D41" s="101">
        <v>0</v>
      </c>
      <c r="E41" s="101">
        <v>0.21062632925618224</v>
      </c>
      <c r="F41" s="101">
        <v>-2.8838045234900925E-2</v>
      </c>
      <c r="G41" s="101">
        <v>0.23946437449108315</v>
      </c>
      <c r="H41" s="101">
        <v>0.1817882840212813</v>
      </c>
      <c r="I41" s="101">
        <v>2022</v>
      </c>
      <c r="J41" s="101">
        <v>21</v>
      </c>
      <c r="K41" s="101">
        <v>25.3</v>
      </c>
      <c r="L41" s="101">
        <v>830</v>
      </c>
      <c r="M41" s="101">
        <v>3</v>
      </c>
      <c r="N41" s="101">
        <v>2022</v>
      </c>
      <c r="O41" s="101">
        <v>6.7699999999999996E-2</v>
      </c>
      <c r="P41" s="105">
        <f t="shared" si="0"/>
        <v>56.190999999999995</v>
      </c>
      <c r="Q41" s="101" t="s">
        <v>114</v>
      </c>
      <c r="R41" s="106">
        <f t="shared" si="1"/>
        <v>0.83</v>
      </c>
      <c r="S41" s="106">
        <f t="shared" si="2"/>
        <v>5.6190999999999998E-2</v>
      </c>
      <c r="T41" s="106">
        <f t="shared" si="6"/>
        <v>0.17481985328263125</v>
      </c>
      <c r="U41" s="106">
        <f t="shared" si="4"/>
        <v>-0.13691567116391018</v>
      </c>
      <c r="V41" s="106">
        <f t="shared" si="3"/>
        <v>6.7699999999999996E-2</v>
      </c>
      <c r="W41" s="106">
        <f t="shared" si="5"/>
        <v>-1.2100273477733629E-2</v>
      </c>
      <c r="X41" s="95">
        <f t="shared" si="7"/>
        <v>1748.1985328263124</v>
      </c>
      <c r="Y41" s="95">
        <f t="shared" si="8"/>
        <v>-121.00273477733629</v>
      </c>
      <c r="Z41" s="106">
        <v>0.28000000000000003</v>
      </c>
      <c r="AA41" s="106">
        <v>1748.1985328263124</v>
      </c>
    </row>
    <row r="42" spans="1:33" s="101" customFormat="1" x14ac:dyDescent="0.2">
      <c r="A42" s="101">
        <v>4</v>
      </c>
      <c r="B42" s="101">
        <v>9</v>
      </c>
      <c r="C42" s="101">
        <v>0.28000000000000003</v>
      </c>
      <c r="D42" s="101">
        <v>14.18</v>
      </c>
      <c r="E42" s="101">
        <v>0.25245338549310598</v>
      </c>
      <c r="F42" s="101">
        <v>-3.4564824712389947E-2</v>
      </c>
      <c r="G42" s="101">
        <v>0.28701821020549589</v>
      </c>
      <c r="H42" s="101">
        <v>0.217888560780716</v>
      </c>
      <c r="I42" s="101">
        <v>2006.8</v>
      </c>
      <c r="J42" s="101">
        <v>6</v>
      </c>
      <c r="K42" s="101">
        <v>26</v>
      </c>
      <c r="L42" s="101">
        <v>230.8</v>
      </c>
      <c r="M42" s="101">
        <v>5</v>
      </c>
      <c r="N42" s="101">
        <v>2022</v>
      </c>
      <c r="O42" s="101">
        <v>6.7699999999999996E-2</v>
      </c>
      <c r="P42" s="105">
        <f t="shared" si="0"/>
        <v>15.625159999999999</v>
      </c>
      <c r="Q42" s="101" t="s">
        <v>114</v>
      </c>
      <c r="R42" s="106">
        <f t="shared" si="1"/>
        <v>0.23080000000000001</v>
      </c>
      <c r="S42" s="106">
        <f t="shared" si="2"/>
        <v>1.5625159999999999E-2</v>
      </c>
      <c r="T42" s="106">
        <f t="shared" si="6"/>
        <v>5.8266241371808858E-2</v>
      </c>
      <c r="U42" s="106">
        <f t="shared" si="4"/>
        <v>-0.13691567116391015</v>
      </c>
      <c r="V42" s="106">
        <f t="shared" si="3"/>
        <v>6.7699999999999996E-2</v>
      </c>
      <c r="W42" s="106">
        <f t="shared" si="5"/>
        <v>-4.0329370027481388E-3</v>
      </c>
      <c r="X42" s="95">
        <f t="shared" si="7"/>
        <v>582.6624137180886</v>
      </c>
      <c r="Y42" s="95">
        <f t="shared" si="8"/>
        <v>-40.329370027481389</v>
      </c>
      <c r="Z42" s="106">
        <v>0.28000000000000003</v>
      </c>
      <c r="AA42" s="106">
        <v>582.6624137180886</v>
      </c>
    </row>
    <row r="43" spans="1:33" s="101" customFormat="1" x14ac:dyDescent="0.2">
      <c r="A43" s="101">
        <v>4</v>
      </c>
      <c r="B43" s="101">
        <v>13</v>
      </c>
      <c r="C43" s="101">
        <v>0.28000000000000003</v>
      </c>
      <c r="D43" s="101">
        <v>28.37</v>
      </c>
      <c r="E43" s="101">
        <v>0.25054302016448704</v>
      </c>
      <c r="F43" s="101">
        <v>-3.430326576125383E-2</v>
      </c>
      <c r="G43" s="101">
        <v>0.28484628592574085</v>
      </c>
      <c r="H43" s="101">
        <v>0.21623975440323323</v>
      </c>
      <c r="I43" s="101">
        <v>1992.6</v>
      </c>
      <c r="J43" s="101">
        <v>1</v>
      </c>
      <c r="K43" s="101">
        <v>30.1</v>
      </c>
      <c r="L43" s="101">
        <v>33.200000000000003</v>
      </c>
      <c r="M43" s="101">
        <v>5</v>
      </c>
      <c r="N43" s="101">
        <v>2022</v>
      </c>
      <c r="O43" s="101">
        <v>6.7699999999999996E-2</v>
      </c>
      <c r="P43" s="105">
        <f t="shared" si="0"/>
        <v>2.2476400000000001</v>
      </c>
      <c r="Q43" s="101" t="s">
        <v>114</v>
      </c>
      <c r="R43" s="106">
        <f t="shared" si="1"/>
        <v>3.32E-2</v>
      </c>
      <c r="S43" s="106">
        <f t="shared" si="2"/>
        <v>2.24764E-3</v>
      </c>
      <c r="T43" s="106">
        <f t="shared" si="6"/>
        <v>8.318028269460969E-3</v>
      </c>
      <c r="U43" s="106">
        <f t="shared" si="4"/>
        <v>-0.13691567116391021</v>
      </c>
      <c r="V43" s="106">
        <f t="shared" si="3"/>
        <v>6.7699999999999996E-2</v>
      </c>
      <c r="W43" s="106">
        <f t="shared" si="5"/>
        <v>-5.757379094311196E-4</v>
      </c>
      <c r="X43" s="95">
        <f t="shared" si="7"/>
        <v>83.180282694609687</v>
      </c>
      <c r="Y43" s="95">
        <f t="shared" si="8"/>
        <v>-5.7573790943111955</v>
      </c>
      <c r="Z43" s="106">
        <v>0.28000000000000003</v>
      </c>
      <c r="AA43" s="106">
        <v>83.180282694609687</v>
      </c>
    </row>
    <row r="44" spans="1:33" s="101" customFormat="1" x14ac:dyDescent="0.2">
      <c r="A44" s="101">
        <v>4</v>
      </c>
      <c r="B44" s="101">
        <v>19</v>
      </c>
      <c r="C44" s="101">
        <v>0.28000000000000003</v>
      </c>
      <c r="D44" s="101">
        <v>49.65</v>
      </c>
      <c r="E44" s="101">
        <v>0.23422116221031505</v>
      </c>
      <c r="F44" s="101">
        <v>-3.2068547624816361E-2</v>
      </c>
      <c r="G44" s="101">
        <v>0.26628970983513139</v>
      </c>
      <c r="H44" s="101">
        <v>0.20215261458549869</v>
      </c>
      <c r="I44" s="101">
        <v>1971.4</v>
      </c>
      <c r="J44" s="101">
        <v>1</v>
      </c>
      <c r="K44" s="101">
        <v>20.2</v>
      </c>
      <c r="L44" s="101">
        <v>49.5</v>
      </c>
      <c r="M44" s="101">
        <v>5</v>
      </c>
      <c r="N44" s="101">
        <v>2022</v>
      </c>
      <c r="O44" s="101">
        <v>6.7699999999999996E-2</v>
      </c>
      <c r="P44" s="105">
        <f t="shared" si="0"/>
        <v>3.3511499999999996</v>
      </c>
      <c r="Q44" s="101" t="s">
        <v>114</v>
      </c>
      <c r="R44" s="106">
        <f t="shared" si="1"/>
        <v>4.9500000000000002E-2</v>
      </c>
      <c r="S44" s="106">
        <f t="shared" si="2"/>
        <v>3.3511499999999998E-3</v>
      </c>
      <c r="T44" s="106">
        <f t="shared" si="6"/>
        <v>1.1593947529410596E-2</v>
      </c>
      <c r="U44" s="106">
        <f t="shared" si="4"/>
        <v>-0.13691567116391018</v>
      </c>
      <c r="V44" s="106">
        <f t="shared" si="3"/>
        <v>6.7699999999999996E-2</v>
      </c>
      <c r="W44" s="106">
        <f t="shared" si="5"/>
        <v>-8.0248285968731264E-4</v>
      </c>
      <c r="X44" s="95">
        <f t="shared" si="7"/>
        <v>115.93947529410596</v>
      </c>
      <c r="Y44" s="95">
        <f t="shared" si="8"/>
        <v>-8.0248285968731263</v>
      </c>
      <c r="Z44" s="106">
        <v>0.28000000000000003</v>
      </c>
      <c r="AA44" s="106">
        <v>115.93947529410596</v>
      </c>
    </row>
    <row r="45" spans="1:33" s="101" customFormat="1" x14ac:dyDescent="0.2">
      <c r="A45" s="101">
        <v>4</v>
      </c>
      <c r="B45" s="101">
        <v>25</v>
      </c>
      <c r="C45" s="101">
        <v>0.28000000000000003</v>
      </c>
      <c r="D45" s="101">
        <v>70.92</v>
      </c>
      <c r="E45" s="101">
        <v>0.23311427474270338</v>
      </c>
      <c r="F45" s="101">
        <v>-3.1916997384285391E-2</v>
      </c>
      <c r="G45" s="101">
        <v>0.26503127212698879</v>
      </c>
      <c r="H45" s="101">
        <v>0.201197277358418</v>
      </c>
      <c r="I45" s="101">
        <v>1950.1</v>
      </c>
      <c r="J45" s="101">
        <v>0</v>
      </c>
      <c r="K45" s="101">
        <v>21.8</v>
      </c>
      <c r="L45" s="101">
        <v>1E-13</v>
      </c>
      <c r="M45" s="101">
        <v>5</v>
      </c>
      <c r="N45" s="101">
        <v>2022</v>
      </c>
      <c r="O45" s="101">
        <v>6.7699999999999996E-2</v>
      </c>
      <c r="P45" s="105">
        <f t="shared" si="0"/>
        <v>6.77E-15</v>
      </c>
      <c r="Q45" s="101" t="s">
        <v>114</v>
      </c>
      <c r="R45" s="106">
        <f t="shared" si="1"/>
        <v>9.9999999999999998E-17</v>
      </c>
      <c r="S45" s="106">
        <f t="shared" si="2"/>
        <v>6.7700000000000002E-18</v>
      </c>
      <c r="T45" s="106">
        <f t="shared" si="6"/>
        <v>2.3311427474270339E-17</v>
      </c>
      <c r="U45" s="106">
        <f t="shared" si="4"/>
        <v>-0.13691567116391018</v>
      </c>
      <c r="V45" s="106">
        <v>0</v>
      </c>
      <c r="W45" s="106">
        <f t="shared" si="5"/>
        <v>-3.191699738428539E-18</v>
      </c>
      <c r="X45" s="95">
        <f t="shared" si="7"/>
        <v>2.3311427474270341E-13</v>
      </c>
      <c r="Y45" s="95">
        <f t="shared" si="8"/>
        <v>-3.1916997384285388E-14</v>
      </c>
      <c r="Z45" s="106">
        <v>0.28000000000000003</v>
      </c>
      <c r="AA45" s="106">
        <v>2.3311427474270341E-13</v>
      </c>
    </row>
    <row r="46" spans="1:33" s="100" customFormat="1" x14ac:dyDescent="0.2">
      <c r="A46" s="100">
        <v>5</v>
      </c>
      <c r="B46" s="100">
        <v>1</v>
      </c>
      <c r="C46" s="100">
        <v>0.34</v>
      </c>
      <c r="D46" s="100">
        <v>0</v>
      </c>
      <c r="E46" s="100">
        <v>5.611247688991608E-2</v>
      </c>
      <c r="F46" s="100">
        <v>-8.3135379527967332E-3</v>
      </c>
      <c r="G46" s="100">
        <v>6.4426014842712806E-2</v>
      </c>
      <c r="H46" s="100">
        <v>4.7798938937119353E-2</v>
      </c>
      <c r="I46" s="100">
        <v>2022</v>
      </c>
      <c r="J46" s="100">
        <v>10</v>
      </c>
      <c r="K46" s="100">
        <v>11.6</v>
      </c>
      <c r="L46" s="100">
        <v>862.1</v>
      </c>
      <c r="M46" s="100">
        <v>1</v>
      </c>
      <c r="N46" s="100">
        <v>2022</v>
      </c>
      <c r="O46" s="100">
        <v>6.7699999999999996E-2</v>
      </c>
      <c r="P46" s="107">
        <f t="shared" si="0"/>
        <v>58.364170000000001</v>
      </c>
      <c r="Q46" s="100" t="s">
        <v>114</v>
      </c>
      <c r="R46" s="108">
        <f t="shared" si="1"/>
        <v>0.86209999999999998</v>
      </c>
      <c r="S46" s="108">
        <f t="shared" si="2"/>
        <v>5.836417E-2</v>
      </c>
      <c r="T46" s="108">
        <f t="shared" si="6"/>
        <v>4.8374566326796653E-2</v>
      </c>
      <c r="U46" s="108">
        <f t="shared" si="4"/>
        <v>-0.14815845625753782</v>
      </c>
      <c r="V46" s="108">
        <f t="shared" si="3"/>
        <v>6.7699999999999996E-2</v>
      </c>
      <c r="W46" s="108">
        <f t="shared" si="5"/>
        <v>-3.8921429287819306E-3</v>
      </c>
      <c r="X46" s="95">
        <f t="shared" si="7"/>
        <v>483.74566326796651</v>
      </c>
      <c r="Y46" s="95">
        <f t="shared" si="8"/>
        <v>-38.921429287819308</v>
      </c>
      <c r="Z46" s="108">
        <v>0.34</v>
      </c>
      <c r="AA46" s="108">
        <v>483.74566326796651</v>
      </c>
    </row>
    <row r="47" spans="1:33" s="100" customFormat="1" x14ac:dyDescent="0.2">
      <c r="A47" s="100">
        <v>5</v>
      </c>
      <c r="B47" s="100">
        <v>5</v>
      </c>
      <c r="C47" s="100">
        <v>0.34</v>
      </c>
      <c r="D47" s="100">
        <v>0</v>
      </c>
      <c r="E47" s="100">
        <v>0.26558132656176997</v>
      </c>
      <c r="F47" s="100">
        <v>-3.9348119354220862E-2</v>
      </c>
      <c r="G47" s="100">
        <v>0.30492944591599086</v>
      </c>
      <c r="H47" s="100">
        <v>0.22623320720754916</v>
      </c>
      <c r="I47" s="100">
        <v>2022</v>
      </c>
      <c r="J47" s="100">
        <v>11</v>
      </c>
      <c r="K47" s="100">
        <v>26.6</v>
      </c>
      <c r="L47" s="100">
        <v>413.5</v>
      </c>
      <c r="M47" s="100">
        <v>5</v>
      </c>
      <c r="N47" s="100">
        <v>2022</v>
      </c>
      <c r="O47" s="100">
        <v>6.7699999999999996E-2</v>
      </c>
      <c r="P47" s="107">
        <f t="shared" si="0"/>
        <v>27.993949999999998</v>
      </c>
      <c r="Q47" s="100" t="s">
        <v>114</v>
      </c>
      <c r="R47" s="108">
        <f t="shared" si="1"/>
        <v>0.41349999999999998</v>
      </c>
      <c r="S47" s="108">
        <f t="shared" si="2"/>
        <v>2.7993949999999997E-2</v>
      </c>
      <c r="T47" s="108">
        <f t="shared" si="6"/>
        <v>0.10981787853329188</v>
      </c>
      <c r="U47" s="108">
        <f t="shared" si="4"/>
        <v>-0.14815845625753782</v>
      </c>
      <c r="V47" s="108">
        <f t="shared" si="3"/>
        <v>6.7699999999999996E-2</v>
      </c>
      <c r="W47" s="108">
        <f t="shared" si="5"/>
        <v>-8.835776976266467E-3</v>
      </c>
      <c r="X47" s="95">
        <f t="shared" si="7"/>
        <v>1098.1787853329188</v>
      </c>
      <c r="Y47" s="95">
        <f t="shared" si="8"/>
        <v>-88.357769762664674</v>
      </c>
      <c r="Z47" s="108">
        <v>0.34</v>
      </c>
      <c r="AA47" s="108">
        <v>1098.1787853329188</v>
      </c>
    </row>
    <row r="48" spans="1:33" s="100" customFormat="1" x14ac:dyDescent="0.2">
      <c r="A48" s="100">
        <v>5</v>
      </c>
      <c r="B48" s="100">
        <v>13</v>
      </c>
      <c r="C48" s="100">
        <v>0.34</v>
      </c>
      <c r="D48" s="100">
        <v>23.81</v>
      </c>
      <c r="E48" s="100">
        <v>0.21629097454379731</v>
      </c>
      <c r="F48" s="100">
        <v>-3.2045336890847417E-2</v>
      </c>
      <c r="G48" s="100">
        <v>0.24833631143464469</v>
      </c>
      <c r="H48" s="100">
        <v>0.18424563765294991</v>
      </c>
      <c r="I48" s="100">
        <v>1997.2</v>
      </c>
      <c r="J48" s="100">
        <v>8</v>
      </c>
      <c r="K48" s="100">
        <v>40</v>
      </c>
      <c r="L48" s="100">
        <v>200</v>
      </c>
      <c r="M48" s="100">
        <v>5</v>
      </c>
      <c r="N48" s="100">
        <v>2022</v>
      </c>
      <c r="O48" s="100">
        <v>6.7699999999999996E-2</v>
      </c>
      <c r="P48" s="107">
        <f t="shared" si="0"/>
        <v>13.54</v>
      </c>
      <c r="Q48" s="100" t="s">
        <v>114</v>
      </c>
      <c r="R48" s="108">
        <f t="shared" si="1"/>
        <v>0.2</v>
      </c>
      <c r="S48" s="108">
        <f t="shared" si="2"/>
        <v>1.354E-2</v>
      </c>
      <c r="T48" s="108">
        <f t="shared" si="6"/>
        <v>4.3258194908759463E-2</v>
      </c>
      <c r="U48" s="108">
        <f t="shared" si="4"/>
        <v>-0.14815845625753782</v>
      </c>
      <c r="V48" s="108">
        <f t="shared" si="3"/>
        <v>6.7699999999999996E-2</v>
      </c>
      <c r="W48" s="108">
        <f t="shared" si="5"/>
        <v>-3.4804875828464686E-3</v>
      </c>
      <c r="X48" s="95">
        <f t="shared" si="7"/>
        <v>432.58194908759464</v>
      </c>
      <c r="Y48" s="95">
        <f t="shared" si="8"/>
        <v>-34.804875828464688</v>
      </c>
      <c r="Z48" s="108">
        <v>0.34</v>
      </c>
      <c r="AA48" s="108">
        <v>432.58194908759464</v>
      </c>
    </row>
    <row r="49" spans="1:27" s="100" customFormat="1" ht="17" customHeight="1" x14ac:dyDescent="0.2">
      <c r="A49" s="100">
        <v>5</v>
      </c>
      <c r="B49" s="100">
        <v>21</v>
      </c>
      <c r="C49" s="100">
        <v>0.34</v>
      </c>
      <c r="D49" s="100">
        <v>47.62</v>
      </c>
      <c r="E49" s="100">
        <v>0.27918389201973137</v>
      </c>
      <c r="F49" s="100">
        <v>-4.1363454453614536E-2</v>
      </c>
      <c r="G49" s="100">
        <v>0.32054734647334587</v>
      </c>
      <c r="H49" s="100">
        <v>0.2378204375661169</v>
      </c>
      <c r="I49" s="100">
        <v>1973.4</v>
      </c>
      <c r="J49" s="100">
        <v>5</v>
      </c>
      <c r="K49" s="100">
        <v>39.299999999999997</v>
      </c>
      <c r="L49" s="100">
        <v>127.2</v>
      </c>
      <c r="M49" s="100">
        <v>5</v>
      </c>
      <c r="N49" s="100">
        <v>2022</v>
      </c>
      <c r="O49" s="100">
        <v>6.7699999999999996E-2</v>
      </c>
      <c r="P49" s="107">
        <f t="shared" si="0"/>
        <v>8.61144</v>
      </c>
      <c r="Q49" s="100" t="s">
        <v>114</v>
      </c>
      <c r="R49" s="108">
        <f t="shared" si="1"/>
        <v>0.12720000000000001</v>
      </c>
      <c r="S49" s="108">
        <f t="shared" si="2"/>
        <v>8.6114399999999997E-3</v>
      </c>
      <c r="T49" s="108">
        <f t="shared" si="6"/>
        <v>3.5512191064909833E-2</v>
      </c>
      <c r="U49" s="108">
        <f t="shared" si="4"/>
        <v>-0.14815845625753782</v>
      </c>
      <c r="V49" s="108">
        <f t="shared" si="3"/>
        <v>6.7699999999999996E-2</v>
      </c>
      <c r="W49" s="108">
        <f t="shared" si="5"/>
        <v>-2.8572560714053732E-3</v>
      </c>
      <c r="X49" s="95">
        <f t="shared" si="7"/>
        <v>355.12191064909831</v>
      </c>
      <c r="Y49" s="95">
        <f t="shared" si="8"/>
        <v>-28.572560714053733</v>
      </c>
      <c r="Z49" s="108">
        <v>0.34</v>
      </c>
      <c r="AA49" s="108">
        <v>355.12191064909831</v>
      </c>
    </row>
    <row r="50" spans="1:27" s="102" customFormat="1" x14ac:dyDescent="0.2">
      <c r="A50" s="102">
        <v>6</v>
      </c>
      <c r="B50" s="102">
        <v>1</v>
      </c>
      <c r="C50" s="102">
        <v>0.22</v>
      </c>
      <c r="D50" s="102">
        <v>0</v>
      </c>
      <c r="E50" s="102">
        <v>0.18793844559840028</v>
      </c>
      <c r="F50" s="102">
        <v>-4.0966161795814665E-2</v>
      </c>
      <c r="G50" s="102">
        <v>0.22890460739421492</v>
      </c>
      <c r="H50" s="102">
        <v>0.14697228380258562</v>
      </c>
      <c r="I50" s="102">
        <v>2022</v>
      </c>
      <c r="J50" s="102">
        <v>10</v>
      </c>
      <c r="K50" s="102">
        <v>30.7</v>
      </c>
      <c r="L50" s="102">
        <v>325.7</v>
      </c>
      <c r="M50" s="102">
        <v>1</v>
      </c>
      <c r="N50" s="102">
        <v>2022</v>
      </c>
      <c r="O50" s="102">
        <v>6.7699999999999996E-2</v>
      </c>
      <c r="P50" s="109">
        <f t="shared" si="0"/>
        <v>22.049889999999998</v>
      </c>
      <c r="Q50" s="102" t="s">
        <v>114</v>
      </c>
      <c r="R50" s="110">
        <f t="shared" si="1"/>
        <v>0.32569999999999999</v>
      </c>
      <c r="S50" s="110">
        <f t="shared" si="2"/>
        <v>2.2049889999999999E-2</v>
      </c>
      <c r="T50" s="110">
        <f t="shared" si="6"/>
        <v>6.1211551731398972E-2</v>
      </c>
      <c r="U50" s="110">
        <f t="shared" si="4"/>
        <v>-0.21797648514851484</v>
      </c>
      <c r="V50" s="110">
        <f t="shared" si="3"/>
        <v>6.7699999999999996E-2</v>
      </c>
      <c r="W50" s="110">
        <f t="shared" si="5"/>
        <v>-9.1986568446811249E-3</v>
      </c>
      <c r="X50" s="95">
        <f t="shared" si="7"/>
        <v>612.1155173139897</v>
      </c>
      <c r="Y50" s="95">
        <f t="shared" si="8"/>
        <v>-91.986568446811248</v>
      </c>
      <c r="Z50" s="110">
        <v>0.22</v>
      </c>
      <c r="AA50" s="110">
        <v>612.1155173139897</v>
      </c>
    </row>
    <row r="51" spans="1:27" s="102" customFormat="1" x14ac:dyDescent="0.2">
      <c r="A51" s="102">
        <v>6</v>
      </c>
      <c r="B51" s="102">
        <v>5</v>
      </c>
      <c r="C51" s="102">
        <v>0.22</v>
      </c>
      <c r="D51" s="102">
        <v>0</v>
      </c>
      <c r="E51" s="102">
        <v>0.17503803489060524</v>
      </c>
      <c r="F51" s="102">
        <v>-3.8154175612757239E-2</v>
      </c>
      <c r="G51" s="102">
        <v>0.21319221050336246</v>
      </c>
      <c r="H51" s="102">
        <v>0.13688385927784799</v>
      </c>
      <c r="I51" s="102">
        <v>2022</v>
      </c>
      <c r="J51" s="102">
        <v>6</v>
      </c>
      <c r="K51" s="102">
        <v>26.9</v>
      </c>
      <c r="L51" s="102">
        <v>223</v>
      </c>
      <c r="M51" s="102">
        <v>5</v>
      </c>
      <c r="N51" s="102">
        <v>2022</v>
      </c>
      <c r="O51" s="102">
        <v>6.7699999999999996E-2</v>
      </c>
      <c r="P51" s="109">
        <f t="shared" si="0"/>
        <v>15.097099999999999</v>
      </c>
      <c r="Q51" s="102" t="s">
        <v>114</v>
      </c>
      <c r="R51" s="110">
        <f t="shared" si="1"/>
        <v>0.223</v>
      </c>
      <c r="S51" s="110">
        <f t="shared" si="2"/>
        <v>1.5097099999999999E-2</v>
      </c>
      <c r="T51" s="110">
        <f t="shared" si="6"/>
        <v>3.9033481780604971E-2</v>
      </c>
      <c r="U51" s="110">
        <f t="shared" si="4"/>
        <v>-0.21797648514851486</v>
      </c>
      <c r="V51" s="110">
        <f t="shared" si="3"/>
        <v>6.7699999999999996E-2</v>
      </c>
      <c r="W51" s="110">
        <f t="shared" si="5"/>
        <v>-5.8658144450979095E-3</v>
      </c>
      <c r="X51" s="95">
        <f t="shared" si="7"/>
        <v>390.33481780604973</v>
      </c>
      <c r="Y51" s="95">
        <f t="shared" si="8"/>
        <v>-58.658144450979094</v>
      </c>
      <c r="Z51" s="110">
        <v>0.22</v>
      </c>
      <c r="AA51" s="110">
        <v>390.33481780604973</v>
      </c>
    </row>
    <row r="52" spans="1:27" s="102" customFormat="1" x14ac:dyDescent="0.2">
      <c r="A52" s="102">
        <v>6</v>
      </c>
      <c r="B52" s="102">
        <v>9</v>
      </c>
      <c r="C52" s="102">
        <v>0.22</v>
      </c>
      <c r="D52" s="102">
        <v>18.100000000000001</v>
      </c>
      <c r="E52" s="102">
        <v>0.17288952796796697</v>
      </c>
      <c r="F52" s="102">
        <v>-3.7685851625443301E-2</v>
      </c>
      <c r="G52" s="102">
        <v>0.21057537959341024</v>
      </c>
      <c r="H52" s="102">
        <v>0.13520367634252367</v>
      </c>
      <c r="I52" s="102">
        <v>2003.9</v>
      </c>
      <c r="J52" s="102">
        <v>4</v>
      </c>
      <c r="K52" s="102">
        <v>24.2</v>
      </c>
      <c r="L52" s="102">
        <v>165.3</v>
      </c>
      <c r="M52" s="102">
        <v>5</v>
      </c>
      <c r="N52" s="102">
        <v>2022</v>
      </c>
      <c r="O52" s="102">
        <v>6.7699999999999996E-2</v>
      </c>
      <c r="P52" s="109">
        <f t="shared" si="0"/>
        <v>11.190810000000001</v>
      </c>
      <c r="Q52" s="102" t="s">
        <v>114</v>
      </c>
      <c r="R52" s="110">
        <f t="shared" si="1"/>
        <v>0.1653</v>
      </c>
      <c r="S52" s="110">
        <f t="shared" si="2"/>
        <v>1.1190810000000001E-2</v>
      </c>
      <c r="T52" s="110">
        <f t="shared" si="6"/>
        <v>2.857863897310494E-2</v>
      </c>
      <c r="U52" s="110">
        <f t="shared" si="4"/>
        <v>-0.21797648514851489</v>
      </c>
      <c r="V52" s="110">
        <f t="shared" si="3"/>
        <v>6.7699999999999996E-2</v>
      </c>
      <c r="W52" s="110">
        <f t="shared" si="5"/>
        <v>-4.2946974152065732E-3</v>
      </c>
      <c r="X52" s="95">
        <f t="shared" si="7"/>
        <v>285.78638973104938</v>
      </c>
      <c r="Y52" s="95">
        <f t="shared" si="8"/>
        <v>-42.946974152065735</v>
      </c>
      <c r="Z52" s="110">
        <v>0.22</v>
      </c>
      <c r="AA52" s="110">
        <v>285.78638973104938</v>
      </c>
    </row>
    <row r="53" spans="1:27" s="102" customFormat="1" x14ac:dyDescent="0.2">
      <c r="A53" s="102">
        <v>6</v>
      </c>
      <c r="B53" s="102">
        <v>13</v>
      </c>
      <c r="C53" s="102">
        <v>0.22</v>
      </c>
      <c r="D53" s="102">
        <v>36.200000000000003</v>
      </c>
      <c r="E53" s="102">
        <v>0.13042873745912803</v>
      </c>
      <c r="F53" s="102">
        <v>-2.8430397753699162E-2</v>
      </c>
      <c r="G53" s="102">
        <v>0.15885913521282716</v>
      </c>
      <c r="H53" s="102">
        <v>0.10199833970542885</v>
      </c>
      <c r="I53" s="102">
        <v>1985.8</v>
      </c>
      <c r="J53" s="102">
        <v>1</v>
      </c>
      <c r="K53" s="102">
        <v>31.9</v>
      </c>
      <c r="L53" s="102">
        <v>31.3</v>
      </c>
      <c r="M53" s="102">
        <v>5</v>
      </c>
      <c r="N53" s="102">
        <v>2022</v>
      </c>
      <c r="O53" s="102">
        <v>6.7699999999999996E-2</v>
      </c>
      <c r="P53" s="109">
        <f t="shared" si="0"/>
        <v>2.1190099999999998</v>
      </c>
      <c r="Q53" s="102" t="s">
        <v>114</v>
      </c>
      <c r="R53" s="110">
        <f t="shared" si="1"/>
        <v>3.1300000000000001E-2</v>
      </c>
      <c r="S53" s="110">
        <f t="shared" si="2"/>
        <v>2.1190099999999997E-3</v>
      </c>
      <c r="T53" s="110">
        <f t="shared" si="6"/>
        <v>4.0824194824707078E-3</v>
      </c>
      <c r="U53" s="110">
        <f t="shared" si="4"/>
        <v>-0.21797648514851484</v>
      </c>
      <c r="V53" s="110">
        <f t="shared" si="3"/>
        <v>6.7699999999999982E-2</v>
      </c>
      <c r="W53" s="110">
        <f t="shared" si="5"/>
        <v>-6.1349165072751698E-4</v>
      </c>
      <c r="X53" s="95">
        <f t="shared" si="7"/>
        <v>40.824194824707078</v>
      </c>
      <c r="Y53" s="95">
        <f t="shared" si="8"/>
        <v>-6.1349165072751699</v>
      </c>
      <c r="Z53" s="110">
        <v>0.22</v>
      </c>
      <c r="AA53" s="110">
        <v>40.824194824707078</v>
      </c>
    </row>
    <row r="54" spans="1:27" s="102" customFormat="1" x14ac:dyDescent="0.2">
      <c r="A54" s="102">
        <v>6</v>
      </c>
      <c r="B54" s="102">
        <v>18.8</v>
      </c>
      <c r="C54" s="102">
        <v>0.22</v>
      </c>
      <c r="D54" s="102">
        <v>62.22</v>
      </c>
      <c r="E54" s="102">
        <v>0.17502997061796946</v>
      </c>
      <c r="F54" s="102">
        <v>-3.8152417790952811E-2</v>
      </c>
      <c r="G54" s="102">
        <v>0.21318238840892223</v>
      </c>
      <c r="H54" s="102">
        <v>0.13687755282701664</v>
      </c>
      <c r="I54" s="102">
        <v>1959.8</v>
      </c>
      <c r="J54" s="102">
        <v>0</v>
      </c>
      <c r="K54" s="102">
        <v>38.200000000000003</v>
      </c>
      <c r="L54" s="101">
        <v>1E-13</v>
      </c>
      <c r="M54" s="102">
        <v>5</v>
      </c>
      <c r="N54" s="102">
        <v>2022</v>
      </c>
      <c r="O54" s="102">
        <v>6.7699999999999996E-2</v>
      </c>
      <c r="P54" s="109">
        <f t="shared" si="0"/>
        <v>6.77E-15</v>
      </c>
      <c r="Q54" s="102" t="s">
        <v>114</v>
      </c>
      <c r="R54" s="110">
        <f t="shared" si="1"/>
        <v>9.9999999999999998E-17</v>
      </c>
      <c r="S54" s="110">
        <f t="shared" si="2"/>
        <v>6.7700000000000002E-18</v>
      </c>
      <c r="T54" s="110">
        <f t="shared" si="6"/>
        <v>1.7502997061796944E-17</v>
      </c>
      <c r="U54" s="110">
        <f t="shared" si="4"/>
        <v>-0.21797648514851486</v>
      </c>
      <c r="V54" s="110">
        <v>0</v>
      </c>
      <c r="W54" s="110">
        <f t="shared" si="5"/>
        <v>-3.8152417790952813E-18</v>
      </c>
      <c r="X54" s="95">
        <f t="shared" si="7"/>
        <v>1.7502997061796946E-13</v>
      </c>
      <c r="Y54" s="95">
        <f t="shared" si="8"/>
        <v>-3.8152417790952813E-14</v>
      </c>
      <c r="Z54" s="110">
        <v>0.22</v>
      </c>
      <c r="AA54" s="110">
        <v>1.7502997061796946E-13</v>
      </c>
    </row>
    <row r="55" spans="1:27" s="104" customFormat="1" x14ac:dyDescent="0.2">
      <c r="A55" s="104">
        <v>7</v>
      </c>
      <c r="B55" s="104">
        <v>0.5</v>
      </c>
      <c r="C55" s="104">
        <v>0.43</v>
      </c>
      <c r="D55" s="104">
        <v>0</v>
      </c>
      <c r="E55" s="104">
        <v>0.32643524979993938</v>
      </c>
      <c r="F55" s="104">
        <v>-4.8083126826378837E-2</v>
      </c>
      <c r="G55" s="104">
        <v>0.37451837662631821</v>
      </c>
      <c r="H55" s="104">
        <v>0.2783521229735606</v>
      </c>
      <c r="I55" s="104">
        <v>2019</v>
      </c>
      <c r="J55" s="104">
        <v>9</v>
      </c>
      <c r="K55" s="104">
        <v>13.3</v>
      </c>
      <c r="L55" s="104">
        <v>676.7</v>
      </c>
      <c r="M55" s="104">
        <v>0.5</v>
      </c>
      <c r="N55" s="104">
        <v>2019</v>
      </c>
      <c r="O55" s="104">
        <v>6.7699999999999996E-2</v>
      </c>
      <c r="P55" s="111">
        <f t="shared" si="0"/>
        <v>45.81259</v>
      </c>
      <c r="Q55" s="104" t="s">
        <v>114</v>
      </c>
      <c r="R55" s="112">
        <f t="shared" si="1"/>
        <v>0.67670000000000008</v>
      </c>
      <c r="S55" s="112">
        <f t="shared" si="2"/>
        <v>4.581259E-2</v>
      </c>
      <c r="T55" s="112">
        <f t="shared" si="6"/>
        <v>0.220898733539619</v>
      </c>
      <c r="U55" s="112">
        <f t="shared" si="4"/>
        <v>-0.14729759379799603</v>
      </c>
      <c r="V55" s="112">
        <f t="shared" si="3"/>
        <v>6.7699999999999996E-2</v>
      </c>
      <c r="W55" s="112">
        <f t="shared" si="5"/>
        <v>-1.7583007662778358E-2</v>
      </c>
      <c r="X55" s="95">
        <f t="shared" si="7"/>
        <v>2208.9873353961902</v>
      </c>
      <c r="Y55" s="95">
        <f t="shared" si="8"/>
        <v>-175.83007662778357</v>
      </c>
      <c r="Z55" s="112">
        <v>0.43</v>
      </c>
      <c r="AA55" s="112">
        <v>2208.9873353961902</v>
      </c>
    </row>
    <row r="56" spans="1:27" s="104" customFormat="1" x14ac:dyDescent="0.2">
      <c r="A56" s="104">
        <v>7</v>
      </c>
      <c r="B56" s="104">
        <v>2.5</v>
      </c>
      <c r="C56" s="104">
        <v>0.43</v>
      </c>
      <c r="D56" s="104">
        <v>0</v>
      </c>
      <c r="E56" s="104">
        <v>0.3126748941991353</v>
      </c>
      <c r="F56" s="104">
        <v>-4.6056259556575621E-2</v>
      </c>
      <c r="G56" s="104">
        <v>0.35873115375571091</v>
      </c>
      <c r="H56" s="104">
        <v>0.26661863464255969</v>
      </c>
      <c r="I56" s="104">
        <v>2019</v>
      </c>
      <c r="J56" s="104">
        <v>6</v>
      </c>
      <c r="K56" s="104">
        <v>10.9</v>
      </c>
      <c r="L56" s="104">
        <v>550.5</v>
      </c>
      <c r="M56" s="104">
        <v>2.5</v>
      </c>
      <c r="N56" s="104">
        <v>2019</v>
      </c>
      <c r="O56" s="104">
        <v>6.7699999999999996E-2</v>
      </c>
      <c r="P56" s="111">
        <f t="shared" si="0"/>
        <v>37.26885</v>
      </c>
      <c r="Q56" s="104" t="s">
        <v>114</v>
      </c>
      <c r="R56" s="112">
        <f t="shared" si="1"/>
        <v>0.55049999999999999</v>
      </c>
      <c r="S56" s="112">
        <f t="shared" si="2"/>
        <v>3.7268849999999999E-2</v>
      </c>
      <c r="T56" s="112">
        <f t="shared" si="6"/>
        <v>0.17212752925662397</v>
      </c>
      <c r="U56" s="112">
        <f t="shared" si="4"/>
        <v>-0.14729759379799603</v>
      </c>
      <c r="V56" s="112">
        <f t="shared" si="3"/>
        <v>6.7699999999999996E-2</v>
      </c>
      <c r="W56" s="112">
        <f t="shared" si="5"/>
        <v>-1.3700937155221435E-2</v>
      </c>
      <c r="X56" s="95">
        <f t="shared" si="7"/>
        <v>1721.2752925662398</v>
      </c>
      <c r="Y56" s="95">
        <f t="shared" si="8"/>
        <v>-137.00937155221433</v>
      </c>
      <c r="Z56" s="112">
        <v>0.43</v>
      </c>
      <c r="AA56" s="112">
        <v>1721.2752925662398</v>
      </c>
    </row>
    <row r="57" spans="1:27" s="104" customFormat="1" x14ac:dyDescent="0.2">
      <c r="A57" s="104">
        <v>7</v>
      </c>
      <c r="B57" s="104">
        <v>6.5</v>
      </c>
      <c r="C57" s="104">
        <v>0.43</v>
      </c>
      <c r="D57" s="104">
        <v>3.5</v>
      </c>
      <c r="E57" s="104">
        <v>0.35696618450966561</v>
      </c>
      <c r="F57" s="104">
        <v>-5.2580260045525233E-2</v>
      </c>
      <c r="G57" s="104">
        <v>0.40954644455519085</v>
      </c>
      <c r="H57" s="104">
        <v>0.30438592446414042</v>
      </c>
      <c r="I57" s="104">
        <v>2015.5</v>
      </c>
      <c r="J57" s="104">
        <v>8</v>
      </c>
      <c r="K57" s="104">
        <v>16.2</v>
      </c>
      <c r="L57" s="104">
        <v>493.8</v>
      </c>
      <c r="M57" s="104">
        <v>5</v>
      </c>
      <c r="N57" s="104">
        <v>2019</v>
      </c>
      <c r="O57" s="104">
        <v>6.7699999999999996E-2</v>
      </c>
      <c r="P57" s="111">
        <f t="shared" si="0"/>
        <v>33.430259999999997</v>
      </c>
      <c r="Q57" s="104" t="s">
        <v>114</v>
      </c>
      <c r="R57" s="112">
        <f t="shared" si="1"/>
        <v>0.49380000000000002</v>
      </c>
      <c r="S57" s="112">
        <f t="shared" si="2"/>
        <v>3.3430259999999996E-2</v>
      </c>
      <c r="T57" s="112">
        <f t="shared" si="6"/>
        <v>0.17626990191087288</v>
      </c>
      <c r="U57" s="112">
        <f t="shared" si="4"/>
        <v>-0.14729759379799603</v>
      </c>
      <c r="V57" s="112">
        <f t="shared" si="3"/>
        <v>6.7699999999999996E-2</v>
      </c>
      <c r="W57" s="112">
        <f t="shared" si="5"/>
        <v>-1.4030660051114266E-2</v>
      </c>
      <c r="X57" s="95">
        <f t="shared" si="7"/>
        <v>1762.6990191087289</v>
      </c>
      <c r="Y57" s="95">
        <f t="shared" si="8"/>
        <v>-140.30660051114265</v>
      </c>
      <c r="Z57" s="112">
        <v>0.43</v>
      </c>
      <c r="AA57" s="112">
        <v>1762.6990191087289</v>
      </c>
    </row>
    <row r="58" spans="1:27" s="104" customFormat="1" x14ac:dyDescent="0.2">
      <c r="A58" s="104">
        <v>7</v>
      </c>
      <c r="B58" s="104">
        <v>8.5</v>
      </c>
      <c r="C58" s="104">
        <v>0.43</v>
      </c>
      <c r="D58" s="104">
        <v>8.1999999999999993</v>
      </c>
      <c r="E58" s="104">
        <v>0.38946495873789866</v>
      </c>
      <c r="F58" s="104">
        <v>-5.7367251290728283E-2</v>
      </c>
      <c r="G58" s="104">
        <v>0.44683221002862694</v>
      </c>
      <c r="H58" s="104">
        <v>0.33209770744717038</v>
      </c>
      <c r="I58" s="104">
        <v>2010.8</v>
      </c>
      <c r="J58" s="104">
        <v>6</v>
      </c>
      <c r="K58" s="104">
        <v>18.399999999999999</v>
      </c>
      <c r="L58" s="104">
        <v>326.10000000000002</v>
      </c>
      <c r="M58" s="104">
        <v>5</v>
      </c>
      <c r="N58" s="104">
        <v>2019</v>
      </c>
      <c r="O58" s="104">
        <v>6.7699999999999996E-2</v>
      </c>
      <c r="P58" s="111">
        <f t="shared" si="0"/>
        <v>22.076969999999999</v>
      </c>
      <c r="Q58" s="104" t="s">
        <v>114</v>
      </c>
      <c r="R58" s="112">
        <f t="shared" si="1"/>
        <v>0.3261</v>
      </c>
      <c r="S58" s="112">
        <f t="shared" si="2"/>
        <v>2.2076969999999998E-2</v>
      </c>
      <c r="T58" s="112">
        <f t="shared" si="6"/>
        <v>0.12700452304442875</v>
      </c>
      <c r="U58" s="112">
        <f t="shared" si="4"/>
        <v>-0.14729759379799603</v>
      </c>
      <c r="V58" s="112">
        <f t="shared" si="3"/>
        <v>6.7699999999999996E-2</v>
      </c>
      <c r="W58" s="112">
        <f t="shared" si="5"/>
        <v>-1.0109254435798666E-2</v>
      </c>
      <c r="X58" s="95">
        <f t="shared" si="7"/>
        <v>1270.0452304442874</v>
      </c>
      <c r="Y58" s="95">
        <f t="shared" si="8"/>
        <v>-101.09254435798665</v>
      </c>
      <c r="Z58" s="112">
        <v>0.43</v>
      </c>
      <c r="AA58" s="112">
        <v>1270.0452304442874</v>
      </c>
    </row>
    <row r="59" spans="1:27" s="104" customFormat="1" x14ac:dyDescent="0.2">
      <c r="A59" s="104">
        <v>7</v>
      </c>
      <c r="B59" s="104">
        <v>10.5</v>
      </c>
      <c r="C59" s="104">
        <v>0.43</v>
      </c>
      <c r="D59" s="104">
        <v>12.9</v>
      </c>
      <c r="E59" s="104">
        <v>0.58179642583600832</v>
      </c>
      <c r="F59" s="104">
        <v>-8.5697213605918268E-2</v>
      </c>
      <c r="G59" s="104">
        <v>0.66749363944192663</v>
      </c>
      <c r="H59" s="104">
        <v>0.49609921223009007</v>
      </c>
      <c r="I59" s="104">
        <v>2006.1</v>
      </c>
      <c r="J59" s="104">
        <v>7</v>
      </c>
      <c r="K59" s="104">
        <v>19</v>
      </c>
      <c r="L59" s="104">
        <v>368.4</v>
      </c>
      <c r="M59" s="104">
        <v>5</v>
      </c>
      <c r="N59" s="104">
        <v>2019</v>
      </c>
      <c r="O59" s="104">
        <v>6.7699999999999996E-2</v>
      </c>
      <c r="P59" s="111">
        <f t="shared" si="0"/>
        <v>24.940679999999997</v>
      </c>
      <c r="Q59" s="104" t="s">
        <v>114</v>
      </c>
      <c r="R59" s="112">
        <f t="shared" si="1"/>
        <v>0.36839999999999995</v>
      </c>
      <c r="S59" s="112">
        <f t="shared" si="2"/>
        <v>2.4940679999999996E-2</v>
      </c>
      <c r="T59" s="112">
        <f t="shared" si="6"/>
        <v>0.21433380327798543</v>
      </c>
      <c r="U59" s="112">
        <f t="shared" si="4"/>
        <v>-0.14729759379799601</v>
      </c>
      <c r="V59" s="112">
        <f t="shared" si="3"/>
        <v>6.7699999999999996E-2</v>
      </c>
      <c r="W59" s="112">
        <f t="shared" si="5"/>
        <v>-1.7060455010500668E-2</v>
      </c>
      <c r="X59" s="95">
        <f t="shared" si="7"/>
        <v>2143.3380327798541</v>
      </c>
      <c r="Y59" s="95">
        <f t="shared" si="8"/>
        <v>-170.60455010500669</v>
      </c>
      <c r="Z59" s="112">
        <v>0.43</v>
      </c>
      <c r="AA59" s="112">
        <v>2143.3380327798541</v>
      </c>
    </row>
    <row r="60" spans="1:27" s="104" customFormat="1" x14ac:dyDescent="0.2">
      <c r="A60" s="104">
        <v>7</v>
      </c>
      <c r="B60" s="104">
        <v>15.5</v>
      </c>
      <c r="C60" s="104">
        <v>0.43</v>
      </c>
      <c r="D60" s="104">
        <v>24.6</v>
      </c>
      <c r="E60" s="104">
        <v>0.38207933263258864</v>
      </c>
      <c r="F60" s="104">
        <v>-5.6279366336724451E-2</v>
      </c>
      <c r="G60" s="104">
        <v>0.43835869896931307</v>
      </c>
      <c r="H60" s="104">
        <v>0.32579996629586422</v>
      </c>
      <c r="I60" s="104">
        <v>1994.4</v>
      </c>
      <c r="J60" s="104">
        <v>9</v>
      </c>
      <c r="K60" s="104">
        <v>23.3</v>
      </c>
      <c r="L60" s="104">
        <v>386.3</v>
      </c>
      <c r="M60" s="104">
        <v>5</v>
      </c>
      <c r="N60" s="104">
        <v>2019</v>
      </c>
      <c r="O60" s="104">
        <v>6.7699999999999996E-2</v>
      </c>
      <c r="P60" s="111">
        <f t="shared" si="0"/>
        <v>26.152509999999999</v>
      </c>
      <c r="Q60" s="104" t="s">
        <v>114</v>
      </c>
      <c r="R60" s="112">
        <f t="shared" si="1"/>
        <v>0.38630000000000003</v>
      </c>
      <c r="S60" s="112">
        <f t="shared" si="2"/>
        <v>2.615251E-2</v>
      </c>
      <c r="T60" s="112">
        <f t="shared" si="6"/>
        <v>0.14759724619596901</v>
      </c>
      <c r="U60" s="112">
        <f t="shared" si="4"/>
        <v>-0.14729759379799603</v>
      </c>
      <c r="V60" s="112">
        <f t="shared" si="3"/>
        <v>6.7699999999999996E-2</v>
      </c>
      <c r="W60" s="112">
        <f t="shared" si="5"/>
        <v>-1.1748385648409557E-2</v>
      </c>
      <c r="X60" s="95">
        <f t="shared" si="7"/>
        <v>1475.97246195969</v>
      </c>
      <c r="Y60" s="95">
        <f t="shared" si="8"/>
        <v>-117.48385648409557</v>
      </c>
      <c r="Z60" s="112">
        <v>0.43</v>
      </c>
      <c r="AA60" s="112">
        <v>1475.97246195969</v>
      </c>
    </row>
    <row r="61" spans="1:27" s="104" customFormat="1" x14ac:dyDescent="0.2">
      <c r="A61" s="104">
        <v>7</v>
      </c>
      <c r="B61" s="104">
        <v>20.5</v>
      </c>
      <c r="C61" s="104">
        <v>0.43</v>
      </c>
      <c r="D61" s="104">
        <v>36.4</v>
      </c>
      <c r="E61" s="104">
        <v>0.40607123755046193</v>
      </c>
      <c r="F61" s="104">
        <v>-5.9813316201757491E-2</v>
      </c>
      <c r="G61" s="104">
        <v>0.46588455375221943</v>
      </c>
      <c r="H61" s="104">
        <v>0.34625792134870448</v>
      </c>
      <c r="I61" s="104">
        <v>1982.6</v>
      </c>
      <c r="J61" s="104">
        <v>2</v>
      </c>
      <c r="K61" s="104">
        <v>12.3</v>
      </c>
      <c r="L61" s="104">
        <v>162.6</v>
      </c>
      <c r="M61" s="104">
        <v>5</v>
      </c>
      <c r="N61" s="104">
        <v>2019</v>
      </c>
      <c r="O61" s="104">
        <v>6.7699999999999996E-2</v>
      </c>
      <c r="P61" s="111">
        <f t="shared" si="0"/>
        <v>11.008019999999998</v>
      </c>
      <c r="Q61" s="104" t="s">
        <v>114</v>
      </c>
      <c r="R61" s="112">
        <f t="shared" si="1"/>
        <v>0.16259999999999999</v>
      </c>
      <c r="S61" s="112">
        <f t="shared" si="2"/>
        <v>1.1008019999999999E-2</v>
      </c>
      <c r="T61" s="112">
        <f t="shared" si="6"/>
        <v>6.6027183225705111E-2</v>
      </c>
      <c r="U61" s="112">
        <f t="shared" si="4"/>
        <v>-0.14729759379799603</v>
      </c>
      <c r="V61" s="112">
        <f t="shared" si="3"/>
        <v>6.7699999999999996E-2</v>
      </c>
      <c r="W61" s="112">
        <f t="shared" si="5"/>
        <v>-5.2556049100255329E-3</v>
      </c>
      <c r="X61" s="95">
        <f t="shared" si="7"/>
        <v>660.27183225705107</v>
      </c>
      <c r="Y61" s="95">
        <f t="shared" si="8"/>
        <v>-52.556049100255329</v>
      </c>
      <c r="Z61" s="112">
        <v>0.43</v>
      </c>
      <c r="AA61" s="112">
        <v>660.27183225705107</v>
      </c>
    </row>
    <row r="62" spans="1:27" s="104" customFormat="1" x14ac:dyDescent="0.2">
      <c r="A62" s="104">
        <v>7</v>
      </c>
      <c r="B62" s="104">
        <v>30.5</v>
      </c>
      <c r="C62" s="104">
        <v>0.43</v>
      </c>
      <c r="D62" s="104">
        <v>59.9</v>
      </c>
      <c r="E62" s="104">
        <v>0.48560815215396275</v>
      </c>
      <c r="F62" s="104">
        <v>-7.1528912340969864E-2</v>
      </c>
      <c r="G62" s="104">
        <v>0.55713706449493261</v>
      </c>
      <c r="H62" s="104">
        <v>0.41407923981299294</v>
      </c>
      <c r="I62" s="104">
        <v>1959.1</v>
      </c>
      <c r="J62" s="104">
        <v>2</v>
      </c>
      <c r="K62" s="104">
        <v>31.5</v>
      </c>
      <c r="L62" s="104">
        <v>63.5</v>
      </c>
      <c r="M62" s="104">
        <v>5</v>
      </c>
      <c r="N62" s="104">
        <v>2019</v>
      </c>
      <c r="O62" s="104">
        <v>6.7699999999999996E-2</v>
      </c>
      <c r="P62" s="111">
        <f t="shared" si="0"/>
        <v>4.2989499999999996</v>
      </c>
      <c r="Q62" s="104" t="s">
        <v>114</v>
      </c>
      <c r="R62" s="112">
        <f t="shared" si="1"/>
        <v>6.3500000000000001E-2</v>
      </c>
      <c r="S62" s="112">
        <f t="shared" si="2"/>
        <v>4.2989499999999993E-3</v>
      </c>
      <c r="T62" s="112">
        <f t="shared" si="6"/>
        <v>3.0836117661776633E-2</v>
      </c>
      <c r="U62" s="112">
        <f t="shared" si="4"/>
        <v>-0.14729759379799603</v>
      </c>
      <c r="V62" s="112">
        <f t="shared" si="3"/>
        <v>6.7699999999999982E-2</v>
      </c>
      <c r="W62" s="112">
        <f t="shared" si="5"/>
        <v>-2.4544807679493081E-3</v>
      </c>
      <c r="X62" s="95">
        <f t="shared" si="7"/>
        <v>308.36117661776632</v>
      </c>
      <c r="Y62" s="95">
        <f t="shared" si="8"/>
        <v>-24.544807679493079</v>
      </c>
      <c r="Z62" s="112">
        <v>0.43</v>
      </c>
      <c r="AA62" s="112">
        <v>308.36117661776632</v>
      </c>
    </row>
    <row r="63" spans="1:27" s="104" customFormat="1" x14ac:dyDescent="0.2">
      <c r="A63" s="104">
        <v>7</v>
      </c>
      <c r="B63" s="104">
        <v>40.5</v>
      </c>
      <c r="C63" s="104">
        <v>0.43</v>
      </c>
      <c r="D63" s="104">
        <v>83.3</v>
      </c>
      <c r="E63" s="104">
        <v>0.50305807874662767</v>
      </c>
      <c r="F63" s="104">
        <v>-7.4099244540021064E-2</v>
      </c>
      <c r="G63" s="104">
        <v>0.57715732328664882</v>
      </c>
      <c r="H63" s="104">
        <v>0.42895883420660669</v>
      </c>
      <c r="I63" s="104">
        <v>1935.7</v>
      </c>
      <c r="J63" s="104">
        <v>0</v>
      </c>
      <c r="K63" s="104">
        <v>27.5</v>
      </c>
      <c r="L63" s="101">
        <v>1E-13</v>
      </c>
      <c r="M63" s="104">
        <v>5</v>
      </c>
      <c r="N63" s="104">
        <v>2019</v>
      </c>
      <c r="O63" s="104">
        <v>6.7699999999999996E-2</v>
      </c>
      <c r="P63" s="111">
        <f t="shared" si="0"/>
        <v>6.77E-15</v>
      </c>
      <c r="Q63" s="104" t="s">
        <v>114</v>
      </c>
      <c r="R63" s="112">
        <f t="shared" si="1"/>
        <v>9.9999999999999998E-17</v>
      </c>
      <c r="S63" s="112">
        <f t="shared" si="2"/>
        <v>6.7700000000000002E-18</v>
      </c>
      <c r="T63" s="112">
        <f t="shared" si="6"/>
        <v>5.0305807874662764E-17</v>
      </c>
      <c r="U63" s="112">
        <f t="shared" si="4"/>
        <v>-0.14729759379799603</v>
      </c>
      <c r="V63" s="112">
        <v>0</v>
      </c>
      <c r="W63" s="112">
        <f t="shared" si="5"/>
        <v>-7.4099244540021066E-18</v>
      </c>
      <c r="X63" s="95">
        <f t="shared" si="7"/>
        <v>5.0305807874662762E-13</v>
      </c>
      <c r="Y63" s="95">
        <f t="shared" si="8"/>
        <v>-7.4099244540021061E-14</v>
      </c>
      <c r="Z63" s="112">
        <v>0.43</v>
      </c>
      <c r="AA63" s="112">
        <v>5.0305807874662762E-13</v>
      </c>
    </row>
    <row r="64" spans="1:27" s="90" customFormat="1" x14ac:dyDescent="0.2">
      <c r="A64" s="90" t="s">
        <v>6</v>
      </c>
      <c r="B64" s="90">
        <v>1</v>
      </c>
      <c r="C64" s="90">
        <v>0.3</v>
      </c>
      <c r="D64" s="90">
        <v>0</v>
      </c>
      <c r="E64" s="90">
        <v>0.81104993925140156</v>
      </c>
      <c r="F64" s="90">
        <v>-0.24099395263932136</v>
      </c>
      <c r="G64" s="90">
        <v>1.0520438918907227</v>
      </c>
      <c r="H64" s="90">
        <v>0.57005598661208012</v>
      </c>
      <c r="I64" s="90">
        <v>2022</v>
      </c>
      <c r="J64" s="90">
        <v>70</v>
      </c>
      <c r="K64" s="90">
        <v>2.2999999999999998</v>
      </c>
      <c r="L64" s="90">
        <v>30854.400000000001</v>
      </c>
      <c r="M64" s="90">
        <v>5</v>
      </c>
      <c r="N64" s="90">
        <v>2022</v>
      </c>
      <c r="O64" s="90">
        <v>6.7699999999999996E-2</v>
      </c>
      <c r="P64" s="113">
        <f t="shared" si="0"/>
        <v>2088.8428800000002</v>
      </c>
      <c r="Q64" s="90" t="s">
        <v>115</v>
      </c>
      <c r="R64" s="114">
        <f t="shared" si="1"/>
        <v>30.854400000000002</v>
      </c>
      <c r="S64" s="114">
        <f t="shared" si="2"/>
        <v>2.0888428800000001</v>
      </c>
      <c r="T64" s="114">
        <f t="shared" si="6"/>
        <v>25.024459245638447</v>
      </c>
      <c r="U64" s="114">
        <f t="shared" si="4"/>
        <v>-0.29713824140318484</v>
      </c>
      <c r="V64" s="114">
        <f t="shared" si="3"/>
        <v>6.7699999999999996E-2</v>
      </c>
      <c r="W64" s="114">
        <f t="shared" si="5"/>
        <v>-5.7415679213849549</v>
      </c>
      <c r="X64" s="95">
        <f t="shared" si="7"/>
        <v>250244.59245638447</v>
      </c>
      <c r="Y64" s="95">
        <f t="shared" si="8"/>
        <v>-57415.679213849551</v>
      </c>
      <c r="Z64" s="114">
        <v>0.3</v>
      </c>
      <c r="AA64" s="114">
        <v>250244.59245638447</v>
      </c>
    </row>
    <row r="65" spans="1:27" s="90" customFormat="1" x14ac:dyDescent="0.2">
      <c r="A65" s="90" t="s">
        <v>6</v>
      </c>
      <c r="B65" s="90">
        <v>9</v>
      </c>
      <c r="C65" s="90">
        <v>0.3</v>
      </c>
      <c r="D65" s="90">
        <v>13.33</v>
      </c>
      <c r="E65" s="90">
        <v>0.79785256368365842</v>
      </c>
      <c r="F65" s="90">
        <v>-0.23707250767198484</v>
      </c>
      <c r="G65" s="90">
        <v>1.034925071355643</v>
      </c>
      <c r="H65" s="90">
        <v>0.56078005601167358</v>
      </c>
      <c r="I65" s="90">
        <v>2008.7</v>
      </c>
      <c r="J65" s="90">
        <v>69</v>
      </c>
      <c r="K65" s="90">
        <v>5.2</v>
      </c>
      <c r="L65" s="90">
        <v>13236</v>
      </c>
      <c r="M65" s="90">
        <v>5</v>
      </c>
      <c r="N65" s="90">
        <v>2022</v>
      </c>
      <c r="O65" s="90">
        <v>6.7699999999999996E-2</v>
      </c>
      <c r="P65" s="113">
        <f t="shared" si="0"/>
        <v>896.07719999999995</v>
      </c>
      <c r="Q65" s="90" t="s">
        <v>115</v>
      </c>
      <c r="R65" s="114">
        <f t="shared" si="1"/>
        <v>13.236000000000001</v>
      </c>
      <c r="S65" s="114">
        <f t="shared" si="2"/>
        <v>0.89607719999999991</v>
      </c>
      <c r="T65" s="114">
        <f t="shared" si="6"/>
        <v>10.560376532916903</v>
      </c>
      <c r="U65" s="114">
        <f t="shared" si="4"/>
        <v>-0.2971382414031849</v>
      </c>
      <c r="V65" s="114">
        <f t="shared" si="3"/>
        <v>6.7699999999999996E-2</v>
      </c>
      <c r="W65" s="114">
        <f t="shared" si="5"/>
        <v>-2.4229542202679175</v>
      </c>
      <c r="X65" s="95">
        <f t="shared" si="7"/>
        <v>105603.76532916904</v>
      </c>
      <c r="Y65" s="95">
        <f t="shared" si="8"/>
        <v>-24229.542202679175</v>
      </c>
      <c r="Z65" s="114">
        <v>0.3</v>
      </c>
      <c r="AA65" s="114">
        <v>105603.76532916904</v>
      </c>
    </row>
    <row r="66" spans="1:27" s="90" customFormat="1" x14ac:dyDescent="0.2">
      <c r="A66" s="90" t="s">
        <v>6</v>
      </c>
      <c r="B66" s="90">
        <v>21</v>
      </c>
      <c r="C66" s="90">
        <v>0.3</v>
      </c>
      <c r="D66" s="90">
        <v>53.33</v>
      </c>
      <c r="E66" s="90">
        <v>0.84258939619233864</v>
      </c>
      <c r="F66" s="90">
        <v>-0.25036553140956291</v>
      </c>
      <c r="G66" s="90">
        <v>1.0929549276019013</v>
      </c>
      <c r="H66" s="90">
        <v>0.59222386478277578</v>
      </c>
      <c r="I66" s="90">
        <v>1968.7</v>
      </c>
      <c r="J66" s="90">
        <v>24</v>
      </c>
      <c r="K66" s="90">
        <v>6</v>
      </c>
      <c r="L66" s="90">
        <v>3988.1</v>
      </c>
      <c r="M66" s="90">
        <v>5</v>
      </c>
      <c r="N66" s="90">
        <v>2022</v>
      </c>
      <c r="O66" s="90">
        <v>6.7699999999999996E-2</v>
      </c>
      <c r="P66" s="113">
        <f t="shared" si="0"/>
        <v>269.99437</v>
      </c>
      <c r="Q66" s="90" t="s">
        <v>115</v>
      </c>
      <c r="R66" s="114">
        <f t="shared" si="1"/>
        <v>3.9880999999999998</v>
      </c>
      <c r="S66" s="114">
        <f t="shared" si="2"/>
        <v>0.26999436999999998</v>
      </c>
      <c r="T66" s="114">
        <f t="shared" si="6"/>
        <v>3.3603307709546657</v>
      </c>
      <c r="U66" s="114">
        <f t="shared" si="4"/>
        <v>-0.2971382414031849</v>
      </c>
      <c r="V66" s="114">
        <f t="shared" si="3"/>
        <v>6.7699999999999996E-2</v>
      </c>
      <c r="W66" s="114">
        <f t="shared" si="5"/>
        <v>-0.77098838262084712</v>
      </c>
      <c r="X66" s="95">
        <f t="shared" si="7"/>
        <v>33603.307709546658</v>
      </c>
      <c r="Y66" s="95">
        <f t="shared" si="8"/>
        <v>-7709.883826208471</v>
      </c>
      <c r="Z66" s="114">
        <v>0.3</v>
      </c>
      <c r="AA66" s="114">
        <v>33603.307709546658</v>
      </c>
    </row>
    <row r="67" spans="1:27" s="90" customFormat="1" ht="17" customHeight="1" x14ac:dyDescent="0.2">
      <c r="A67" s="90" t="s">
        <v>6</v>
      </c>
      <c r="B67" s="90">
        <v>29</v>
      </c>
      <c r="C67" s="90">
        <v>0.3</v>
      </c>
      <c r="D67" s="90">
        <v>80</v>
      </c>
      <c r="E67" s="90">
        <v>0.81082271305228804</v>
      </c>
      <c r="F67" s="90">
        <v>-0.24092643504611605</v>
      </c>
      <c r="G67" s="90">
        <v>1.0517491480984038</v>
      </c>
      <c r="H67" s="90">
        <v>0.56989627800617193</v>
      </c>
      <c r="I67" s="90">
        <v>1942</v>
      </c>
      <c r="J67" s="90">
        <v>4</v>
      </c>
      <c r="K67" s="90">
        <v>18.3</v>
      </c>
      <c r="L67" s="90">
        <v>219.1</v>
      </c>
      <c r="M67" s="90">
        <v>5</v>
      </c>
      <c r="N67" s="90">
        <v>2022</v>
      </c>
      <c r="O67" s="90">
        <v>6.7699999999999996E-2</v>
      </c>
      <c r="P67" s="113">
        <f t="shared" si="0"/>
        <v>14.833069999999999</v>
      </c>
      <c r="Q67" s="90" t="s">
        <v>115</v>
      </c>
      <c r="R67" s="114">
        <f t="shared" si="1"/>
        <v>0.21909999999999999</v>
      </c>
      <c r="S67" s="114">
        <f t="shared" si="2"/>
        <v>1.4833069999999999E-2</v>
      </c>
      <c r="T67" s="114">
        <f t="shared" si="6"/>
        <v>0.17765125642975629</v>
      </c>
      <c r="U67" s="114">
        <f t="shared" si="4"/>
        <v>-0.29713824140318484</v>
      </c>
      <c r="V67" s="114">
        <f t="shared" si="3"/>
        <v>6.7699999999999996E-2</v>
      </c>
      <c r="W67" s="114">
        <f t="shared" si="5"/>
        <v>-4.0759991858309523E-2</v>
      </c>
      <c r="X67" s="95">
        <f t="shared" si="7"/>
        <v>1776.5125642975629</v>
      </c>
      <c r="Y67" s="95">
        <f t="shared" si="8"/>
        <v>-407.59991858309525</v>
      </c>
      <c r="Z67" s="114">
        <v>0.3</v>
      </c>
      <c r="AA67" s="114">
        <v>1776.5125642975629</v>
      </c>
    </row>
    <row r="68" spans="1:27" s="90" customFormat="1" x14ac:dyDescent="0.2">
      <c r="A68" s="90" t="s">
        <v>6</v>
      </c>
      <c r="B68" s="90">
        <v>37</v>
      </c>
      <c r="C68" s="90">
        <v>0.3</v>
      </c>
      <c r="D68" s="90">
        <v>106.67</v>
      </c>
      <c r="E68" s="90">
        <v>0.77645066482294367</v>
      </c>
      <c r="F68" s="90">
        <v>-0.2307131850818232</v>
      </c>
      <c r="G68" s="90">
        <v>1.0071638499047666</v>
      </c>
      <c r="H68" s="90">
        <v>0.54573747974112041</v>
      </c>
      <c r="I68" s="90">
        <v>1915.3</v>
      </c>
      <c r="J68" s="90">
        <v>0</v>
      </c>
      <c r="K68" s="90">
        <v>33</v>
      </c>
      <c r="L68" s="101">
        <v>1E-13</v>
      </c>
      <c r="M68" s="90">
        <v>5</v>
      </c>
      <c r="N68" s="90">
        <v>2022</v>
      </c>
      <c r="O68" s="90">
        <v>6.7699999999999996E-2</v>
      </c>
      <c r="P68" s="113">
        <f t="shared" ref="P68:P78" si="9">L68*O68</f>
        <v>6.77E-15</v>
      </c>
      <c r="Q68" s="90" t="s">
        <v>115</v>
      </c>
      <c r="R68" s="114">
        <f>L68/1000</f>
        <v>9.9999999999999998E-17</v>
      </c>
      <c r="S68" s="114">
        <f>P68/1000</f>
        <v>6.7700000000000002E-18</v>
      </c>
      <c r="T68" s="114">
        <f t="shared" si="6"/>
        <v>7.764506648229437E-17</v>
      </c>
      <c r="U68" s="114">
        <f t="shared" si="4"/>
        <v>-0.29713824140318484</v>
      </c>
      <c r="V68" s="114">
        <v>0</v>
      </c>
      <c r="W68" s="114">
        <f t="shared" si="5"/>
        <v>-2.307131850818232E-17</v>
      </c>
      <c r="X68" s="95">
        <f t="shared" si="7"/>
        <v>7.7645066482294365E-13</v>
      </c>
      <c r="Y68" s="95">
        <f t="shared" si="8"/>
        <v>-2.3071318508182321E-13</v>
      </c>
      <c r="Z68" s="114">
        <v>0.3</v>
      </c>
      <c r="AA68" s="114">
        <v>7.7645066482294365E-13</v>
      </c>
    </row>
    <row r="69" spans="1:27" s="90" customFormat="1" x14ac:dyDescent="0.2">
      <c r="A69" s="90" t="s">
        <v>6</v>
      </c>
      <c r="B69" s="90">
        <v>49</v>
      </c>
      <c r="C69" s="90">
        <v>0.3</v>
      </c>
      <c r="D69" s="90">
        <v>146.66999999999999</v>
      </c>
      <c r="E69" s="90">
        <v>0.79899650498274422</v>
      </c>
      <c r="F69" s="90">
        <v>-0.23741241637786364</v>
      </c>
      <c r="G69" s="90">
        <v>1.0364089213606076</v>
      </c>
      <c r="H69" s="90">
        <v>0.56158408860488052</v>
      </c>
      <c r="I69" s="90">
        <v>1875.3</v>
      </c>
      <c r="J69" s="90">
        <v>0</v>
      </c>
      <c r="K69" s="90">
        <v>30.2</v>
      </c>
      <c r="L69" s="101">
        <v>1E-13</v>
      </c>
      <c r="M69" s="90">
        <v>5</v>
      </c>
      <c r="N69" s="90">
        <v>2022</v>
      </c>
      <c r="O69" s="90">
        <v>6.7699999999999996E-2</v>
      </c>
      <c r="P69" s="113">
        <f t="shared" si="9"/>
        <v>6.77E-15</v>
      </c>
      <c r="Q69" s="90" t="s">
        <v>115</v>
      </c>
      <c r="R69" s="114">
        <f>L69/1000</f>
        <v>9.9999999999999998E-17</v>
      </c>
      <c r="S69" s="114">
        <f>P69/1000</f>
        <v>6.7700000000000002E-18</v>
      </c>
      <c r="T69" s="114">
        <f t="shared" si="6"/>
        <v>7.9899650498274417E-17</v>
      </c>
      <c r="U69" s="114">
        <f t="shared" si="4"/>
        <v>-0.29713824140318484</v>
      </c>
      <c r="V69" s="114">
        <v>0</v>
      </c>
      <c r="W69" s="114">
        <f t="shared" si="5"/>
        <v>-2.3741241637786361E-17</v>
      </c>
      <c r="X69" s="95">
        <f t="shared" si="7"/>
        <v>7.9899650498274419E-13</v>
      </c>
      <c r="Y69" s="95">
        <f t="shared" si="8"/>
        <v>-2.3741241637786363E-13</v>
      </c>
      <c r="Z69" s="114">
        <v>0.3</v>
      </c>
      <c r="AA69" s="114">
        <v>7.9899650498274419E-13</v>
      </c>
    </row>
    <row r="70" spans="1:27" s="91" customFormat="1" x14ac:dyDescent="0.2">
      <c r="A70" s="91" t="s">
        <v>7</v>
      </c>
      <c r="B70" s="91">
        <v>1</v>
      </c>
      <c r="C70" s="91">
        <v>0.5</v>
      </c>
      <c r="D70" s="91">
        <v>0</v>
      </c>
      <c r="E70" s="91">
        <v>0.23060132199897354</v>
      </c>
      <c r="F70" s="91">
        <v>-1.9351159888025757E-2</v>
      </c>
      <c r="G70" s="91">
        <v>0.24995248188699931</v>
      </c>
      <c r="H70" s="91">
        <v>0.2112501621109478</v>
      </c>
      <c r="I70" s="91">
        <f>2022-(B70-M70)/C70</f>
        <v>2022</v>
      </c>
      <c r="J70" s="91">
        <v>102</v>
      </c>
      <c r="K70" s="91">
        <v>5.9</v>
      </c>
      <c r="L70" s="91">
        <v>17267.599999999999</v>
      </c>
      <c r="M70" s="91">
        <v>1</v>
      </c>
      <c r="N70" s="91">
        <v>2022</v>
      </c>
      <c r="O70" s="91">
        <v>6.7699999999999996E-2</v>
      </c>
      <c r="P70" s="115">
        <f t="shared" si="9"/>
        <v>1169.0165199999999</v>
      </c>
      <c r="Q70" s="91" t="s">
        <v>115</v>
      </c>
      <c r="R70" s="116">
        <f t="shared" ref="R70:R78" si="10">L70/1000</f>
        <v>17.267599999999998</v>
      </c>
      <c r="S70" s="116">
        <f t="shared" ref="S70:S78" si="11">P70/1000</f>
        <v>1.16901652</v>
      </c>
      <c r="T70" s="114">
        <f t="shared" si="6"/>
        <v>3.9819313877494751</v>
      </c>
      <c r="U70" s="114">
        <f t="shared" si="4"/>
        <v>-8.3916083916083933E-2</v>
      </c>
      <c r="V70" s="114">
        <f t="shared" ref="V70:V77" si="12">S70/R70</f>
        <v>6.770000000000001E-2</v>
      </c>
      <c r="W70" s="114">
        <f t="shared" si="5"/>
        <v>-6.4571333531834002E-2</v>
      </c>
      <c r="X70" s="95">
        <f t="shared" si="7"/>
        <v>39819.313877494751</v>
      </c>
      <c r="Y70" s="95">
        <f t="shared" si="8"/>
        <v>-645.71333531834</v>
      </c>
      <c r="Z70" s="116">
        <v>0.5</v>
      </c>
      <c r="AA70" s="114">
        <v>39819.313877494751</v>
      </c>
    </row>
    <row r="71" spans="1:27" s="91" customFormat="1" x14ac:dyDescent="0.2">
      <c r="A71" s="91" t="s">
        <v>7</v>
      </c>
      <c r="B71" s="91">
        <v>5</v>
      </c>
      <c r="C71" s="91">
        <v>0.5</v>
      </c>
      <c r="D71" s="91">
        <v>0</v>
      </c>
      <c r="E71" s="91">
        <v>0.12591652248487542</v>
      </c>
      <c r="F71" s="91">
        <v>-1.0566421467262273E-2</v>
      </c>
      <c r="G71" s="91">
        <v>0.1364829439521377</v>
      </c>
      <c r="H71" s="91">
        <v>0.11535010101761314</v>
      </c>
      <c r="I71" s="91">
        <f t="shared" ref="I71:I78" si="13">2022-(B71-M71)/C71</f>
        <v>2022</v>
      </c>
      <c r="J71" s="91">
        <v>37</v>
      </c>
      <c r="K71" s="91">
        <v>10.8</v>
      </c>
      <c r="L71" s="91">
        <v>3438.5</v>
      </c>
      <c r="M71" s="91">
        <v>5</v>
      </c>
      <c r="N71" s="91">
        <v>2022</v>
      </c>
      <c r="O71" s="91">
        <v>6.7699999999999996E-2</v>
      </c>
      <c r="P71" s="115">
        <f t="shared" si="9"/>
        <v>232.78644999999997</v>
      </c>
      <c r="Q71" s="91" t="s">
        <v>115</v>
      </c>
      <c r="R71" s="116">
        <f t="shared" si="10"/>
        <v>3.4384999999999999</v>
      </c>
      <c r="S71" s="116">
        <f t="shared" si="11"/>
        <v>0.23278644999999998</v>
      </c>
      <c r="T71" s="114">
        <f t="shared" si="6"/>
        <v>0.43296396256424413</v>
      </c>
      <c r="U71" s="114">
        <f t="shared" si="4"/>
        <v>-8.3916083916083919E-2</v>
      </c>
      <c r="V71" s="114">
        <f t="shared" si="12"/>
        <v>6.7699999999999996E-2</v>
      </c>
      <c r="W71" s="114">
        <f t="shared" si="5"/>
        <v>-7.0209799495820008E-3</v>
      </c>
      <c r="X71" s="95">
        <f t="shared" si="7"/>
        <v>4329.6396256424414</v>
      </c>
      <c r="Y71" s="95">
        <f t="shared" si="8"/>
        <v>-70.209799495820008</v>
      </c>
      <c r="Z71" s="116">
        <v>0.5</v>
      </c>
      <c r="AA71" s="114">
        <v>4329.6396256424414</v>
      </c>
    </row>
    <row r="72" spans="1:27" s="91" customFormat="1" x14ac:dyDescent="0.2">
      <c r="A72" s="91" t="s">
        <v>7</v>
      </c>
      <c r="B72" s="91">
        <v>15</v>
      </c>
      <c r="C72" s="91">
        <v>0.5</v>
      </c>
      <c r="D72" s="91">
        <v>20</v>
      </c>
      <c r="E72" s="91">
        <v>0.10837222530285168</v>
      </c>
      <c r="F72" s="91">
        <v>-9.0941727526868566E-3</v>
      </c>
      <c r="G72" s="91">
        <v>0.11746639805553855</v>
      </c>
      <c r="H72" s="91">
        <v>9.9278052550164836E-2</v>
      </c>
      <c r="I72" s="91">
        <f t="shared" si="13"/>
        <v>2002</v>
      </c>
      <c r="J72" s="91">
        <v>12</v>
      </c>
      <c r="K72" s="91">
        <v>4.3</v>
      </c>
      <c r="L72" s="91">
        <v>2761</v>
      </c>
      <c r="M72" s="91">
        <v>5</v>
      </c>
      <c r="N72" s="91">
        <v>2022</v>
      </c>
      <c r="O72" s="91">
        <v>6.7699999999999996E-2</v>
      </c>
      <c r="P72" s="115">
        <f t="shared" si="9"/>
        <v>186.91969999999998</v>
      </c>
      <c r="Q72" s="91" t="s">
        <v>115</v>
      </c>
      <c r="R72" s="116">
        <f t="shared" si="10"/>
        <v>2.7610000000000001</v>
      </c>
      <c r="S72" s="116">
        <f t="shared" si="11"/>
        <v>0.18691969999999997</v>
      </c>
      <c r="T72" s="114">
        <f t="shared" si="6"/>
        <v>0.29921571406117348</v>
      </c>
      <c r="U72" s="114">
        <f t="shared" si="4"/>
        <v>-8.3916083916083933E-2</v>
      </c>
      <c r="V72" s="114">
        <f t="shared" si="12"/>
        <v>6.7699999999999982E-2</v>
      </c>
      <c r="W72" s="114">
        <f t="shared" si="5"/>
        <v>-4.8521071282269694E-3</v>
      </c>
      <c r="X72" s="95">
        <f t="shared" si="7"/>
        <v>2992.1571406117346</v>
      </c>
      <c r="Y72" s="95">
        <f t="shared" si="8"/>
        <v>-48.521071282269695</v>
      </c>
      <c r="Z72" s="116">
        <v>0.5</v>
      </c>
      <c r="AA72" s="114">
        <v>2992.1571406117346</v>
      </c>
    </row>
    <row r="73" spans="1:27" s="91" customFormat="1" x14ac:dyDescent="0.2">
      <c r="A73" s="91" t="s">
        <v>7</v>
      </c>
      <c r="B73" s="91">
        <v>21</v>
      </c>
      <c r="C73" s="91">
        <v>0.5</v>
      </c>
      <c r="D73" s="91">
        <v>32</v>
      </c>
      <c r="E73" s="91">
        <v>0.12045376660295525</v>
      </c>
      <c r="F73" s="91">
        <v>-1.0108008386261981E-2</v>
      </c>
      <c r="G73" s="91">
        <v>0.13056177498921723</v>
      </c>
      <c r="H73" s="91">
        <v>0.11034575821669326</v>
      </c>
      <c r="I73" s="91">
        <f t="shared" si="13"/>
        <v>1990</v>
      </c>
      <c r="J73" s="91">
        <v>24</v>
      </c>
      <c r="K73" s="91">
        <v>4.3</v>
      </c>
      <c r="L73" s="91">
        <v>5561.3</v>
      </c>
      <c r="M73" s="91">
        <v>5</v>
      </c>
      <c r="N73" s="91">
        <v>2022</v>
      </c>
      <c r="O73" s="91">
        <v>6.7699999999999996E-2</v>
      </c>
      <c r="P73" s="115">
        <f t="shared" si="9"/>
        <v>376.50000999999997</v>
      </c>
      <c r="Q73" s="91" t="s">
        <v>115</v>
      </c>
      <c r="R73" s="116">
        <f t="shared" si="10"/>
        <v>5.5613000000000001</v>
      </c>
      <c r="S73" s="116">
        <f t="shared" si="11"/>
        <v>0.37650001</v>
      </c>
      <c r="T73" s="114">
        <f t="shared" si="6"/>
        <v>0.66987953220901497</v>
      </c>
      <c r="U73" s="114">
        <f t="shared" si="4"/>
        <v>-8.3916083916083933E-2</v>
      </c>
      <c r="V73" s="114">
        <f t="shared" si="12"/>
        <v>6.7699999999999996E-2</v>
      </c>
      <c r="W73" s="114">
        <f t="shared" si="5"/>
        <v>-1.0862822707968438E-2</v>
      </c>
      <c r="X73" s="95">
        <f t="shared" si="7"/>
        <v>6698.79532209015</v>
      </c>
      <c r="Y73" s="95">
        <f t="shared" si="8"/>
        <v>-108.62822707968438</v>
      </c>
      <c r="Z73" s="116">
        <v>0.5</v>
      </c>
      <c r="AA73" s="114">
        <v>6698.79532209015</v>
      </c>
    </row>
    <row r="74" spans="1:27" s="91" customFormat="1" x14ac:dyDescent="0.2">
      <c r="A74" s="91" t="s">
        <v>7</v>
      </c>
      <c r="B74" s="91">
        <v>25</v>
      </c>
      <c r="C74" s="91">
        <v>0.5</v>
      </c>
      <c r="D74" s="91">
        <v>40</v>
      </c>
      <c r="E74" s="91">
        <v>4.1334118499240818E-2</v>
      </c>
      <c r="F74" s="91">
        <v>-3.4685973565796498E-3</v>
      </c>
      <c r="G74" s="91">
        <v>4.480271585582047E-2</v>
      </c>
      <c r="H74" s="91">
        <v>3.7865521142661174E-2</v>
      </c>
      <c r="I74" s="91">
        <f t="shared" si="13"/>
        <v>1982</v>
      </c>
      <c r="J74" s="91">
        <v>2</v>
      </c>
      <c r="K74" s="91">
        <v>3.5</v>
      </c>
      <c r="L74" s="91">
        <v>578.29999999999995</v>
      </c>
      <c r="M74" s="91">
        <v>5</v>
      </c>
      <c r="N74" s="91">
        <v>2022</v>
      </c>
      <c r="O74" s="91">
        <v>6.7699999999999996E-2</v>
      </c>
      <c r="P74" s="115">
        <f t="shared" si="9"/>
        <v>39.150909999999996</v>
      </c>
      <c r="Q74" s="91" t="s">
        <v>115</v>
      </c>
      <c r="R74" s="116">
        <f t="shared" si="10"/>
        <v>0.57829999999999993</v>
      </c>
      <c r="S74" s="116">
        <f t="shared" si="11"/>
        <v>3.9150909999999997E-2</v>
      </c>
      <c r="T74" s="114">
        <f t="shared" si="6"/>
        <v>2.3903520728110961E-2</v>
      </c>
      <c r="U74" s="114">
        <f t="shared" si="4"/>
        <v>-8.3916083916083933E-2</v>
      </c>
      <c r="V74" s="114">
        <f t="shared" si="12"/>
        <v>6.770000000000001E-2</v>
      </c>
      <c r="W74" s="114">
        <f t="shared" si="5"/>
        <v>-3.8762149801689882E-4</v>
      </c>
      <c r="X74" s="95">
        <f t="shared" si="7"/>
        <v>239.03520728110962</v>
      </c>
      <c r="Y74" s="95">
        <f t="shared" si="8"/>
        <v>-3.8762149801689882</v>
      </c>
      <c r="Z74" s="116">
        <v>0.5</v>
      </c>
      <c r="AA74" s="114">
        <v>239.03520728110962</v>
      </c>
    </row>
    <row r="75" spans="1:27" s="91" customFormat="1" x14ac:dyDescent="0.2">
      <c r="A75" s="91" t="s">
        <v>7</v>
      </c>
      <c r="B75" s="91">
        <v>31</v>
      </c>
      <c r="C75" s="91">
        <v>0.5</v>
      </c>
      <c r="D75" s="91">
        <v>52</v>
      </c>
      <c r="E75" s="91">
        <v>0.15872504558887923</v>
      </c>
      <c r="F75" s="91">
        <v>-1.3319584245220636E-2</v>
      </c>
      <c r="G75" s="91">
        <v>0.17204462983409988</v>
      </c>
      <c r="H75" s="91">
        <v>0.14540546134365859</v>
      </c>
      <c r="I75" s="91">
        <f t="shared" si="13"/>
        <v>1970</v>
      </c>
      <c r="J75" s="91">
        <v>4</v>
      </c>
      <c r="K75" s="91">
        <v>7.4</v>
      </c>
      <c r="L75" s="91">
        <v>539.9</v>
      </c>
      <c r="M75" s="91">
        <v>5</v>
      </c>
      <c r="N75" s="91">
        <v>2022</v>
      </c>
      <c r="O75" s="91">
        <v>6.7699999999999996E-2</v>
      </c>
      <c r="P75" s="115">
        <f t="shared" si="9"/>
        <v>36.551229999999997</v>
      </c>
      <c r="Q75" s="91" t="s">
        <v>115</v>
      </c>
      <c r="R75" s="116">
        <f t="shared" si="10"/>
        <v>0.53989999999999994</v>
      </c>
      <c r="S75" s="116">
        <f t="shared" si="11"/>
        <v>3.6551229999999997E-2</v>
      </c>
      <c r="T75" s="114">
        <f t="shared" si="6"/>
        <v>8.5695652113435883E-2</v>
      </c>
      <c r="U75" s="114">
        <f t="shared" si="4"/>
        <v>-8.3916083916083919E-2</v>
      </c>
      <c r="V75" s="114">
        <f t="shared" si="12"/>
        <v>6.7699999999999996E-2</v>
      </c>
      <c r="W75" s="114">
        <f t="shared" si="5"/>
        <v>-1.389647885915011E-3</v>
      </c>
      <c r="X75" s="95">
        <f t="shared" si="7"/>
        <v>856.95652113435881</v>
      </c>
      <c r="Y75" s="95">
        <f t="shared" si="8"/>
        <v>-13.896478859150109</v>
      </c>
      <c r="Z75" s="116">
        <v>0.5</v>
      </c>
      <c r="AA75" s="114">
        <v>856.95652113435881</v>
      </c>
    </row>
    <row r="76" spans="1:27" s="91" customFormat="1" x14ac:dyDescent="0.2">
      <c r="A76" s="91" t="s">
        <v>7</v>
      </c>
      <c r="B76" s="91">
        <v>37</v>
      </c>
      <c r="C76" s="91">
        <v>0.5</v>
      </c>
      <c r="D76" s="91">
        <v>64</v>
      </c>
      <c r="E76" s="91">
        <v>0.25956733658064562</v>
      </c>
      <c r="F76" s="91">
        <v>-2.178187439837586E-2</v>
      </c>
      <c r="G76" s="91">
        <v>0.28134921097902155</v>
      </c>
      <c r="H76" s="91">
        <v>0.23778546218226979</v>
      </c>
      <c r="I76" s="91">
        <f t="shared" si="13"/>
        <v>1958</v>
      </c>
      <c r="J76" s="91">
        <v>2</v>
      </c>
      <c r="K76" s="91">
        <v>8.5</v>
      </c>
      <c r="L76" s="91">
        <v>235.3</v>
      </c>
      <c r="M76" s="91">
        <v>5</v>
      </c>
      <c r="N76" s="91">
        <v>2022</v>
      </c>
      <c r="O76" s="91">
        <v>6.7699999999999996E-2</v>
      </c>
      <c r="P76" s="115">
        <f t="shared" si="9"/>
        <v>15.92981</v>
      </c>
      <c r="Q76" s="91" t="s">
        <v>115</v>
      </c>
      <c r="R76" s="116">
        <f t="shared" si="10"/>
        <v>0.23530000000000001</v>
      </c>
      <c r="S76" s="116">
        <f t="shared" si="11"/>
        <v>1.5929809999999999E-2</v>
      </c>
      <c r="T76" s="114">
        <f t="shared" si="6"/>
        <v>6.1076194297425918E-2</v>
      </c>
      <c r="U76" s="114">
        <f t="shared" si="4"/>
        <v>-8.3916083916083933E-2</v>
      </c>
      <c r="V76" s="114">
        <f t="shared" si="12"/>
        <v>6.7699999999999996E-2</v>
      </c>
      <c r="W76" s="114">
        <f t="shared" si="5"/>
        <v>-9.9041669200210583E-4</v>
      </c>
      <c r="X76" s="95">
        <f t="shared" si="7"/>
        <v>610.76194297425923</v>
      </c>
      <c r="Y76" s="95">
        <f t="shared" si="8"/>
        <v>-9.9041669200210585</v>
      </c>
      <c r="Z76" s="116">
        <v>0.5</v>
      </c>
      <c r="AA76" s="114">
        <v>610.76194297425923</v>
      </c>
    </row>
    <row r="77" spans="1:27" s="91" customFormat="1" x14ac:dyDescent="0.2">
      <c r="A77" s="91" t="s">
        <v>7</v>
      </c>
      <c r="B77" s="91">
        <v>41</v>
      </c>
      <c r="C77" s="91">
        <v>0.5</v>
      </c>
      <c r="D77" s="91">
        <v>72</v>
      </c>
      <c r="E77" s="91">
        <v>0.20858564808345559</v>
      </c>
      <c r="F77" s="91">
        <v>-1.750369074826201E-2</v>
      </c>
      <c r="G77" s="91">
        <v>0.22608933883171761</v>
      </c>
      <c r="H77" s="91">
        <v>0.19108195733519359</v>
      </c>
      <c r="I77" s="91">
        <f t="shared" si="13"/>
        <v>1950</v>
      </c>
      <c r="J77" s="91">
        <v>2</v>
      </c>
      <c r="K77" s="91">
        <v>8</v>
      </c>
      <c r="L77" s="91">
        <v>248.7</v>
      </c>
      <c r="M77" s="91">
        <v>5</v>
      </c>
      <c r="N77" s="91">
        <v>2022</v>
      </c>
      <c r="O77" s="91">
        <v>6.7699999999999996E-2</v>
      </c>
      <c r="P77" s="115">
        <f t="shared" si="9"/>
        <v>16.836989999999997</v>
      </c>
      <c r="Q77" s="91" t="s">
        <v>115</v>
      </c>
      <c r="R77" s="116">
        <f t="shared" si="10"/>
        <v>0.24869999999999998</v>
      </c>
      <c r="S77" s="116">
        <f t="shared" si="11"/>
        <v>1.6836989999999996E-2</v>
      </c>
      <c r="T77" s="114">
        <f t="shared" si="6"/>
        <v>5.1875250678355397E-2</v>
      </c>
      <c r="U77" s="114">
        <f t="shared" si="4"/>
        <v>-8.3916083916083933E-2</v>
      </c>
      <c r="V77" s="114">
        <f t="shared" si="12"/>
        <v>6.7699999999999996E-2</v>
      </c>
      <c r="W77" s="114">
        <f t="shared" si="5"/>
        <v>-8.4121341816810133E-4</v>
      </c>
      <c r="X77" s="95">
        <f t="shared" si="7"/>
        <v>518.75250678355394</v>
      </c>
      <c r="Y77" s="95">
        <f t="shared" si="8"/>
        <v>-8.4121341816810133</v>
      </c>
      <c r="Z77" s="116">
        <v>0.5</v>
      </c>
      <c r="AA77" s="114">
        <v>518.75250678355394</v>
      </c>
    </row>
    <row r="78" spans="1:27" s="91" customFormat="1" x14ac:dyDescent="0.2">
      <c r="A78" s="91" t="s">
        <v>7</v>
      </c>
      <c r="B78" s="91">
        <v>49</v>
      </c>
      <c r="C78" s="91">
        <v>0.5</v>
      </c>
      <c r="D78" s="91">
        <v>88</v>
      </c>
      <c r="E78" s="91">
        <v>0.12078290957491482</v>
      </c>
      <c r="F78" s="91">
        <v>-1.0135628775517328E-2</v>
      </c>
      <c r="G78" s="91">
        <v>0.13091853835043216</v>
      </c>
      <c r="H78" s="91">
        <v>0.11064728079939749</v>
      </c>
      <c r="I78" s="91">
        <f t="shared" si="13"/>
        <v>1934</v>
      </c>
      <c r="J78" s="91">
        <v>0</v>
      </c>
      <c r="K78" s="91">
        <v>4</v>
      </c>
      <c r="L78" s="101">
        <v>1E-13</v>
      </c>
      <c r="M78" s="91">
        <v>5</v>
      </c>
      <c r="N78" s="91">
        <v>2022</v>
      </c>
      <c r="O78" s="91">
        <v>6.7699999999999996E-2</v>
      </c>
      <c r="P78" s="115">
        <f t="shared" si="9"/>
        <v>6.77E-15</v>
      </c>
      <c r="Q78" s="91" t="s">
        <v>115</v>
      </c>
      <c r="R78" s="116">
        <f t="shared" si="10"/>
        <v>9.9999999999999998E-17</v>
      </c>
      <c r="S78" s="116">
        <f t="shared" si="11"/>
        <v>6.7700000000000002E-18</v>
      </c>
      <c r="T78" s="114">
        <f t="shared" si="6"/>
        <v>1.2078290957491481E-17</v>
      </c>
      <c r="U78" s="114">
        <f t="shared" si="4"/>
        <v>-8.3916083916083919E-2</v>
      </c>
      <c r="V78" s="114">
        <v>0</v>
      </c>
      <c r="W78" s="114">
        <f t="shared" si="5"/>
        <v>-1.0135628775517327E-18</v>
      </c>
      <c r="X78" s="95">
        <f t="shared" si="7"/>
        <v>1.207829095749148E-13</v>
      </c>
      <c r="Y78" s="95">
        <f t="shared" si="8"/>
        <v>-1.0135628775517327E-14</v>
      </c>
      <c r="Z78" s="116">
        <v>0.5</v>
      </c>
      <c r="AA78" s="114">
        <v>1.207829095749148E-13</v>
      </c>
    </row>
    <row r="79" spans="1:27" s="117" customFormat="1" x14ac:dyDescent="0.2">
      <c r="A79" s="117" t="s">
        <v>8</v>
      </c>
      <c r="B79" s="118">
        <v>1</v>
      </c>
      <c r="C79" s="119">
        <v>0.3</v>
      </c>
      <c r="D79" s="120">
        <f>2022-I79</f>
        <v>0</v>
      </c>
      <c r="E79" s="121">
        <v>0.1350288651363466</v>
      </c>
      <c r="F79" s="122">
        <v>-3.390326562719803E-3</v>
      </c>
      <c r="G79" s="121">
        <v>-1.1212918472308409</v>
      </c>
      <c r="H79" s="121">
        <v>-1.0649120266454803</v>
      </c>
      <c r="I79" s="117">
        <v>2022</v>
      </c>
      <c r="J79" s="117">
        <v>18</v>
      </c>
      <c r="K79" s="117">
        <v>5.5</v>
      </c>
      <c r="L79" s="120">
        <v>3272.727272727273</v>
      </c>
      <c r="M79" s="117">
        <v>5</v>
      </c>
      <c r="N79" s="117">
        <v>2022</v>
      </c>
      <c r="O79" s="117">
        <v>6.7699999999999996E-2</v>
      </c>
      <c r="P79" s="120">
        <v>221.56363636363636</v>
      </c>
      <c r="Q79" s="117" t="s">
        <v>115</v>
      </c>
      <c r="R79" s="117">
        <v>3.2727272727272729</v>
      </c>
      <c r="S79" s="117">
        <v>0.22156363636363635</v>
      </c>
      <c r="T79" s="117">
        <v>0.44191264953713433</v>
      </c>
      <c r="U79" s="117">
        <v>-2.5108161571945307E-2</v>
      </c>
      <c r="V79" s="117">
        <v>6.7699999999999996E-2</v>
      </c>
      <c r="W79" s="117">
        <v>1.8821872168399183E-2</v>
      </c>
      <c r="X79" s="117">
        <v>4419.1264953713435</v>
      </c>
      <c r="Y79" s="117">
        <v>1.8821872168399183</v>
      </c>
      <c r="Z79" s="119">
        <v>0.3</v>
      </c>
      <c r="AA79" s="117">
        <v>4419.1264953713435</v>
      </c>
    </row>
    <row r="80" spans="1:27" s="117" customFormat="1" x14ac:dyDescent="0.2">
      <c r="A80" s="117" t="s">
        <v>8</v>
      </c>
      <c r="B80" s="118">
        <v>5</v>
      </c>
      <c r="C80" s="119">
        <v>0.3</v>
      </c>
      <c r="D80" s="120">
        <f t="shared" ref="D80:D88" si="14">2022-I80</f>
        <v>0</v>
      </c>
      <c r="E80" s="121">
        <v>0.1288339920948616</v>
      </c>
      <c r="F80" s="122">
        <v>-3.2347846894765098E-3</v>
      </c>
      <c r="G80" s="121">
        <v>-1.0698490640227232</v>
      </c>
      <c r="H80" s="121">
        <v>-1.0160558446820325</v>
      </c>
      <c r="I80" s="117">
        <v>2022</v>
      </c>
      <c r="J80" s="117">
        <v>27</v>
      </c>
      <c r="K80" s="117">
        <v>6.7</v>
      </c>
      <c r="L80" s="120">
        <v>4029.8507462686562</v>
      </c>
      <c r="M80" s="117">
        <v>5</v>
      </c>
      <c r="N80" s="117">
        <v>2022</v>
      </c>
      <c r="O80" s="117">
        <v>6.7699999999999996E-2</v>
      </c>
      <c r="P80" s="120">
        <v>272.82089552238801</v>
      </c>
      <c r="Q80" s="117" t="s">
        <v>115</v>
      </c>
      <c r="R80" s="117">
        <v>4.0298507462686564</v>
      </c>
      <c r="S80" s="117">
        <v>0.27282089552238803</v>
      </c>
      <c r="T80" s="117">
        <v>0.51918175918824816</v>
      </c>
      <c r="U80" s="117">
        <v>-2.5108161571945311E-2</v>
      </c>
      <c r="V80" s="117">
        <v>6.7699999999999996E-2</v>
      </c>
      <c r="W80" s="117">
        <v>2.211290560213906E-2</v>
      </c>
      <c r="X80" s="117">
        <v>5191.8175918824818</v>
      </c>
      <c r="Y80" s="117">
        <v>2.2112905602139059</v>
      </c>
      <c r="Z80" s="119">
        <v>0.3</v>
      </c>
      <c r="AA80" s="117">
        <v>5191.8175918824818</v>
      </c>
    </row>
    <row r="81" spans="1:27" s="117" customFormat="1" x14ac:dyDescent="0.2">
      <c r="A81" s="117" t="s">
        <v>8</v>
      </c>
      <c r="B81" s="123">
        <v>9</v>
      </c>
      <c r="C81" s="119">
        <v>0.3</v>
      </c>
      <c r="D81" s="120">
        <f t="shared" si="14"/>
        <v>13.333333333333258</v>
      </c>
      <c r="E81" s="121">
        <v>7.2299687511657287E-2</v>
      </c>
      <c r="F81" s="122">
        <v>-1.8153122356438477E-3</v>
      </c>
      <c r="G81" s="121">
        <v>-0.60038311128734267</v>
      </c>
      <c r="H81" s="121">
        <v>-0.57019517031510059</v>
      </c>
      <c r="I81" s="120">
        <v>2008.6666666666667</v>
      </c>
      <c r="J81" s="117">
        <v>2</v>
      </c>
      <c r="K81" s="117">
        <v>3.7</v>
      </c>
      <c r="L81" s="120">
        <v>540.54054054054041</v>
      </c>
      <c r="M81" s="117">
        <v>5</v>
      </c>
      <c r="N81" s="117">
        <v>2022</v>
      </c>
      <c r="O81" s="117">
        <v>6.7699999999999996E-2</v>
      </c>
      <c r="P81" s="120">
        <v>36.594594594594582</v>
      </c>
      <c r="Q81" s="117" t="s">
        <v>115</v>
      </c>
      <c r="R81" s="117">
        <v>0.54054054054054046</v>
      </c>
      <c r="S81" s="117">
        <v>3.6594594594594583E-2</v>
      </c>
      <c r="T81" s="117">
        <v>3.9080912168463391E-2</v>
      </c>
      <c r="U81" s="117">
        <v>-2.5108161571945307E-2</v>
      </c>
      <c r="V81" s="117">
        <v>6.7699999999999982E-2</v>
      </c>
      <c r="W81" s="117">
        <v>1.6645278967001886E-3</v>
      </c>
      <c r="X81" s="117">
        <v>390.80912168463391</v>
      </c>
      <c r="Y81" s="117">
        <v>0.16645278967001886</v>
      </c>
      <c r="Z81" s="119">
        <v>0.3</v>
      </c>
      <c r="AA81" s="117">
        <v>390.80912168463391</v>
      </c>
    </row>
    <row r="82" spans="1:27" s="117" customFormat="1" x14ac:dyDescent="0.2">
      <c r="A82" s="117" t="s">
        <v>8</v>
      </c>
      <c r="B82" s="123">
        <v>15</v>
      </c>
      <c r="C82" s="119">
        <v>0.3</v>
      </c>
      <c r="D82" s="120">
        <f t="shared" si="14"/>
        <v>33.333333333333258</v>
      </c>
      <c r="E82" s="121">
        <v>0.10713655740212998</v>
      </c>
      <c r="F82" s="122">
        <v>-2.6900019935146725E-3</v>
      </c>
      <c r="G82" s="121">
        <v>-0.88967161379963944</v>
      </c>
      <c r="H82" s="121">
        <v>-0.8449379201677929</v>
      </c>
      <c r="I82" s="120">
        <v>1988.6666666666667</v>
      </c>
      <c r="J82" s="117">
        <v>1</v>
      </c>
      <c r="K82" s="117">
        <v>4</v>
      </c>
      <c r="L82" s="120">
        <v>250</v>
      </c>
      <c r="M82" s="117">
        <v>5</v>
      </c>
      <c r="N82" s="117">
        <v>2022</v>
      </c>
      <c r="O82" s="117">
        <v>6.7699999999999996E-2</v>
      </c>
      <c r="P82" s="120">
        <v>16.925000000000001</v>
      </c>
      <c r="Q82" s="117" t="s">
        <v>115</v>
      </c>
      <c r="R82" s="117">
        <v>0.25</v>
      </c>
      <c r="S82" s="117">
        <v>1.6924999999999999E-2</v>
      </c>
      <c r="T82" s="117">
        <v>2.6784139350532494E-2</v>
      </c>
      <c r="U82" s="117">
        <v>-2.5108161571945307E-2</v>
      </c>
      <c r="V82" s="117">
        <v>6.7699999999999996E-2</v>
      </c>
      <c r="W82" s="117">
        <v>1.1407857356523815E-3</v>
      </c>
      <c r="X82" s="117">
        <v>267.84139350532496</v>
      </c>
      <c r="Y82" s="117">
        <v>0.11407857356523815</v>
      </c>
      <c r="Z82" s="119">
        <v>0.3</v>
      </c>
      <c r="AA82" s="117">
        <v>267.84139350532496</v>
      </c>
    </row>
    <row r="83" spans="1:27" s="117" customFormat="1" x14ac:dyDescent="0.2">
      <c r="A83" s="117" t="s">
        <v>8</v>
      </c>
      <c r="B83" s="123">
        <v>21</v>
      </c>
      <c r="C83" s="119">
        <v>0.3</v>
      </c>
      <c r="D83" s="120">
        <f t="shared" si="14"/>
        <v>53.333333333333258</v>
      </c>
      <c r="E83" s="121">
        <v>0.1322022269541471</v>
      </c>
      <c r="F83" s="122">
        <v>-3.3193548745357087E-3</v>
      </c>
      <c r="G83" s="121">
        <v>-1.0978191893989671</v>
      </c>
      <c r="H83" s="121">
        <v>-1.0426196005619164</v>
      </c>
      <c r="I83" s="120">
        <v>1968.6666666666667</v>
      </c>
      <c r="J83" s="117">
        <v>1</v>
      </c>
      <c r="K83" s="117">
        <v>8</v>
      </c>
      <c r="L83" s="120">
        <v>125</v>
      </c>
      <c r="M83" s="117">
        <v>5</v>
      </c>
      <c r="N83" s="117">
        <v>2022</v>
      </c>
      <c r="O83" s="117">
        <v>6.7699999999999996E-2</v>
      </c>
      <c r="P83" s="120">
        <v>8.4625000000000004</v>
      </c>
      <c r="Q83" s="117" t="s">
        <v>115</v>
      </c>
      <c r="R83" s="117">
        <v>0.125</v>
      </c>
      <c r="S83" s="117">
        <v>8.4624999999999995E-3</v>
      </c>
      <c r="T83" s="117">
        <v>1.6525278369268388E-2</v>
      </c>
      <c r="U83" s="117">
        <v>-2.5108161571945311E-2</v>
      </c>
      <c r="V83" s="117">
        <v>6.7699999999999996E-2</v>
      </c>
      <c r="W83" s="117">
        <v>7.0384198628250616E-4</v>
      </c>
      <c r="X83" s="117">
        <v>165.25278369268389</v>
      </c>
      <c r="Y83" s="117">
        <v>7.0384198628250613E-2</v>
      </c>
      <c r="Z83" s="119">
        <v>0.3</v>
      </c>
      <c r="AA83" s="117">
        <v>165.25278369268389</v>
      </c>
    </row>
    <row r="84" spans="1:27" s="117" customFormat="1" x14ac:dyDescent="0.2">
      <c r="A84" s="117" t="s">
        <v>8</v>
      </c>
      <c r="B84" s="123">
        <v>25</v>
      </c>
      <c r="C84" s="119">
        <v>0.3</v>
      </c>
      <c r="D84" s="120">
        <f t="shared" si="14"/>
        <v>66.666666666666742</v>
      </c>
      <c r="E84" s="121">
        <v>0.34368028693263258</v>
      </c>
      <c r="F84" s="122">
        <v>-8.6291801733970625E-3</v>
      </c>
      <c r="G84" s="121">
        <v>-2.8539520302002859</v>
      </c>
      <c r="H84" s="121">
        <v>-2.7104520985640295</v>
      </c>
      <c r="I84" s="120">
        <v>1955.3333333333333</v>
      </c>
      <c r="J84" s="117">
        <v>1</v>
      </c>
      <c r="K84" s="117">
        <v>23.8</v>
      </c>
      <c r="L84" s="120">
        <v>42.016806722689076</v>
      </c>
      <c r="M84" s="117">
        <v>5</v>
      </c>
      <c r="N84" s="117">
        <v>2022</v>
      </c>
      <c r="O84" s="117">
        <v>6.7699999999999996E-2</v>
      </c>
      <c r="P84" s="120">
        <v>2.8445378151260501</v>
      </c>
      <c r="Q84" s="117" t="s">
        <v>115</v>
      </c>
      <c r="R84" s="117">
        <v>4.2016806722689079E-2</v>
      </c>
      <c r="S84" s="117">
        <v>2.8445378151260503E-3</v>
      </c>
      <c r="T84" s="117">
        <v>1.4440348190446749E-2</v>
      </c>
      <c r="U84" s="117">
        <v>-2.5108161571945307E-2</v>
      </c>
      <c r="V84" s="117">
        <v>6.7699999999999996E-2</v>
      </c>
      <c r="W84" s="117">
        <v>6.1504097697235986E-4</v>
      </c>
      <c r="X84" s="117">
        <v>144.4034819044675</v>
      </c>
      <c r="Y84" s="117">
        <v>6.1504097697235985E-2</v>
      </c>
      <c r="Z84" s="119">
        <v>0.3</v>
      </c>
      <c r="AA84" s="117">
        <v>144.4034819044675</v>
      </c>
    </row>
    <row r="85" spans="1:27" s="117" customFormat="1" x14ac:dyDescent="0.2">
      <c r="A85" s="117" t="s">
        <v>8</v>
      </c>
      <c r="B85" s="123">
        <v>31</v>
      </c>
      <c r="C85" s="119">
        <v>0.3</v>
      </c>
      <c r="D85" s="120">
        <f t="shared" si="14"/>
        <v>86.666666666666742</v>
      </c>
      <c r="E85" s="121">
        <v>0.43896853291612981</v>
      </c>
      <c r="F85" s="122">
        <v>-1.1021692849457979E-2</v>
      </c>
      <c r="G85" s="121">
        <v>-3.6452341997596149</v>
      </c>
      <c r="H85" s="121">
        <v>-3.461947706879446</v>
      </c>
      <c r="I85" s="120">
        <v>1935.3333333333333</v>
      </c>
      <c r="J85" s="117">
        <v>2</v>
      </c>
      <c r="K85" s="117">
        <v>26.3</v>
      </c>
      <c r="L85" s="120">
        <v>76.045627376425855</v>
      </c>
      <c r="M85" s="117">
        <v>5</v>
      </c>
      <c r="N85" s="117">
        <v>2022</v>
      </c>
      <c r="O85" s="117">
        <v>6.7699999999999996E-2</v>
      </c>
      <c r="P85" s="120">
        <v>5.1482889733840302</v>
      </c>
      <c r="Q85" s="117" t="s">
        <v>115</v>
      </c>
      <c r="R85" s="117">
        <v>7.6045627376425853E-2</v>
      </c>
      <c r="S85" s="117">
        <v>5.1482889733840305E-3</v>
      </c>
      <c r="T85" s="117">
        <v>3.3381637484116336E-2</v>
      </c>
      <c r="U85" s="117">
        <v>-2.5108161571945307E-2</v>
      </c>
      <c r="V85" s="117">
        <v>6.7699999999999996E-2</v>
      </c>
      <c r="W85" s="117">
        <v>1.4217853101873769E-3</v>
      </c>
      <c r="X85" s="117">
        <v>333.81637484116339</v>
      </c>
      <c r="Y85" s="117">
        <v>0.1421785310187377</v>
      </c>
      <c r="Z85" s="119">
        <v>0.3</v>
      </c>
      <c r="AA85" s="117">
        <v>333.81637484116339</v>
      </c>
    </row>
    <row r="86" spans="1:27" s="117" customFormat="1" x14ac:dyDescent="0.2">
      <c r="A86" s="117" t="s">
        <v>8</v>
      </c>
      <c r="B86" s="123">
        <v>37</v>
      </c>
      <c r="C86" s="119">
        <v>0.3</v>
      </c>
      <c r="D86" s="120">
        <f t="shared" si="14"/>
        <v>106.66666666666674</v>
      </c>
      <c r="E86" s="121">
        <v>0.11413983903791337</v>
      </c>
      <c r="F86" s="122">
        <v>-2.8658415203597597E-3</v>
      </c>
      <c r="G86" s="121">
        <v>-0.94782749472284811</v>
      </c>
      <c r="H86" s="121">
        <v>-0.90016965771072865</v>
      </c>
      <c r="I86" s="120">
        <v>1915.3333333333333</v>
      </c>
      <c r="J86" s="117">
        <v>0</v>
      </c>
      <c r="K86" s="117">
        <v>8</v>
      </c>
      <c r="L86" s="120">
        <v>0</v>
      </c>
      <c r="M86" s="117">
        <v>5</v>
      </c>
      <c r="N86" s="117">
        <v>2022</v>
      </c>
      <c r="O86" s="117">
        <v>6.7699999999999996E-2</v>
      </c>
      <c r="P86" s="120">
        <v>0</v>
      </c>
      <c r="Q86" s="117" t="s">
        <v>115</v>
      </c>
      <c r="R86" s="117">
        <v>0</v>
      </c>
      <c r="S86" s="117">
        <v>0</v>
      </c>
      <c r="T86" s="117">
        <v>0</v>
      </c>
      <c r="U86" s="117">
        <v>-2.5108161571945311E-2</v>
      </c>
      <c r="V86" s="117" t="e">
        <v>#DIV/0!</v>
      </c>
      <c r="W86" s="117" t="e">
        <v>#DIV/0!</v>
      </c>
      <c r="X86" s="117">
        <v>0</v>
      </c>
      <c r="Y86" s="117">
        <v>0</v>
      </c>
      <c r="Z86" s="119">
        <v>0.3</v>
      </c>
      <c r="AA86" s="117">
        <v>0</v>
      </c>
    </row>
    <row r="87" spans="1:27" s="117" customFormat="1" x14ac:dyDescent="0.2">
      <c r="A87" s="117" t="s">
        <v>8</v>
      </c>
      <c r="B87" s="123">
        <v>41</v>
      </c>
      <c r="C87" s="119">
        <v>0.3</v>
      </c>
      <c r="D87" s="120">
        <f t="shared" si="14"/>
        <v>120</v>
      </c>
      <c r="E87" s="121">
        <v>0.1427440833488543</v>
      </c>
      <c r="F87" s="122">
        <v>-3.5840415081622619E-3</v>
      </c>
      <c r="G87" s="121">
        <v>-1.1853597135537663</v>
      </c>
      <c r="H87" s="121">
        <v>-1.1257584882846086</v>
      </c>
      <c r="I87" s="117">
        <v>1902</v>
      </c>
      <c r="J87" s="117">
        <v>0</v>
      </c>
      <c r="K87" s="117">
        <v>8</v>
      </c>
      <c r="L87" s="120">
        <v>0</v>
      </c>
      <c r="M87" s="117">
        <v>5</v>
      </c>
      <c r="N87" s="117">
        <v>2022</v>
      </c>
      <c r="O87" s="117">
        <v>6.7699999999999996E-2</v>
      </c>
      <c r="P87" s="120">
        <v>0</v>
      </c>
      <c r="Q87" s="117" t="s">
        <v>115</v>
      </c>
      <c r="R87" s="117">
        <v>0</v>
      </c>
      <c r="S87" s="117">
        <v>0</v>
      </c>
      <c r="T87" s="117">
        <v>0</v>
      </c>
      <c r="U87" s="117">
        <v>-2.5108161571945311E-2</v>
      </c>
      <c r="V87" s="117" t="e">
        <v>#DIV/0!</v>
      </c>
      <c r="W87" s="117" t="e">
        <v>#DIV/0!</v>
      </c>
      <c r="X87" s="117">
        <v>0</v>
      </c>
      <c r="Y87" s="117">
        <v>0</v>
      </c>
      <c r="Z87" s="119">
        <v>0.3</v>
      </c>
      <c r="AA87" s="117">
        <v>0</v>
      </c>
    </row>
    <row r="88" spans="1:27" s="117" customFormat="1" x14ac:dyDescent="0.2">
      <c r="A88" s="117" t="s">
        <v>8</v>
      </c>
      <c r="B88" s="123">
        <v>49</v>
      </c>
      <c r="C88" s="119">
        <v>0.3</v>
      </c>
      <c r="D88" s="120">
        <f t="shared" si="14"/>
        <v>135</v>
      </c>
      <c r="E88" s="121">
        <v>0.11254045381011631</v>
      </c>
      <c r="F88" s="122">
        <v>-2.8256838976444482E-3</v>
      </c>
      <c r="G88" s="121">
        <v>-0.93454605586383521</v>
      </c>
      <c r="H88" s="121">
        <v>-0.88755602459902039</v>
      </c>
      <c r="I88" s="117">
        <v>1887</v>
      </c>
      <c r="J88" s="117">
        <v>0</v>
      </c>
      <c r="K88" s="117">
        <v>17.8</v>
      </c>
      <c r="L88" s="120">
        <v>0</v>
      </c>
      <c r="M88" s="117">
        <v>5</v>
      </c>
      <c r="N88" s="117">
        <v>2022</v>
      </c>
      <c r="O88" s="117">
        <v>6.7699999999999996E-2</v>
      </c>
      <c r="P88" s="120">
        <v>0</v>
      </c>
      <c r="Q88" s="117" t="s">
        <v>115</v>
      </c>
      <c r="R88" s="117">
        <v>0</v>
      </c>
      <c r="S88" s="117">
        <v>0</v>
      </c>
      <c r="T88" s="117">
        <v>0</v>
      </c>
      <c r="U88" s="117">
        <v>-2.5108161571945307E-2</v>
      </c>
      <c r="V88" s="117" t="e">
        <v>#DIV/0!</v>
      </c>
      <c r="W88" s="117" t="e">
        <v>#DIV/0!</v>
      </c>
      <c r="X88" s="117">
        <v>0</v>
      </c>
      <c r="Y88" s="117">
        <v>0</v>
      </c>
      <c r="Z88" s="119">
        <v>0.3</v>
      </c>
      <c r="AA88" s="117">
        <v>0</v>
      </c>
    </row>
    <row r="90" spans="1:27" x14ac:dyDescent="0.2">
      <c r="P90"/>
    </row>
    <row r="91" spans="1:27" x14ac:dyDescent="0.2">
      <c r="P91"/>
    </row>
    <row r="92" spans="1:27" x14ac:dyDescent="0.2">
      <c r="P92"/>
    </row>
    <row r="93" spans="1:27" x14ac:dyDescent="0.2">
      <c r="P93"/>
    </row>
    <row r="94" spans="1:27" x14ac:dyDescent="0.2">
      <c r="P94"/>
    </row>
    <row r="95" spans="1:27" x14ac:dyDescent="0.2">
      <c r="P95"/>
    </row>
    <row r="96" spans="1:27" x14ac:dyDescent="0.2">
      <c r="P96"/>
    </row>
    <row r="97" spans="16:16" x14ac:dyDescent="0.2">
      <c r="P97"/>
    </row>
    <row r="98" spans="16:16" x14ac:dyDescent="0.2">
      <c r="P98"/>
    </row>
    <row r="99" spans="16:16" x14ac:dyDescent="0.2">
      <c r="P99"/>
    </row>
    <row r="100" spans="16:16" x14ac:dyDescent="0.2">
      <c r="P100"/>
    </row>
    <row r="101" spans="16:16" x14ac:dyDescent="0.2">
      <c r="P101"/>
    </row>
    <row r="102" spans="16:16" x14ac:dyDescent="0.2">
      <c r="P102"/>
    </row>
    <row r="103" spans="16:16" x14ac:dyDescent="0.2">
      <c r="P103"/>
    </row>
    <row r="104" spans="16:16" x14ac:dyDescent="0.2">
      <c r="P104"/>
    </row>
    <row r="105" spans="16:16" x14ac:dyDescent="0.2">
      <c r="P105"/>
    </row>
    <row r="106" spans="16:16" x14ac:dyDescent="0.2">
      <c r="P106"/>
    </row>
    <row r="107" spans="16:16" x14ac:dyDescent="0.2">
      <c r="P107"/>
    </row>
  </sheetData>
  <mergeCells count="1">
    <mergeCell ref="E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26E54-D3D1-654E-A1BE-4FF728BB3D71}">
  <dimension ref="A1:G51"/>
  <sheetViews>
    <sheetView workbookViewId="0">
      <selection activeCell="K11" sqref="K11"/>
    </sheetView>
  </sheetViews>
  <sheetFormatPr baseColWidth="10" defaultRowHeight="16" x14ac:dyDescent="0.2"/>
  <sheetData>
    <row r="1" spans="1:7" ht="29" x14ac:dyDescent="0.35">
      <c r="A1" s="1" t="s">
        <v>55</v>
      </c>
    </row>
    <row r="2" spans="1:7" x14ac:dyDescent="0.2">
      <c r="A2" t="s">
        <v>29</v>
      </c>
      <c r="B2" t="s">
        <v>56</v>
      </c>
      <c r="C2" t="s">
        <v>57</v>
      </c>
      <c r="D2" t="s">
        <v>58</v>
      </c>
      <c r="E2" t="s">
        <v>59</v>
      </c>
      <c r="F2" t="s">
        <v>60</v>
      </c>
      <c r="G2" t="s">
        <v>61</v>
      </c>
    </row>
    <row r="3" spans="1:7" x14ac:dyDescent="0.2">
      <c r="A3">
        <v>1</v>
      </c>
      <c r="B3">
        <v>3</v>
      </c>
      <c r="C3">
        <v>47.131606580000003</v>
      </c>
      <c r="D3">
        <v>2.9150619280000001</v>
      </c>
      <c r="E3">
        <v>50.046668510000003</v>
      </c>
      <c r="F3">
        <v>48.90046444</v>
      </c>
      <c r="G3">
        <v>1.05</v>
      </c>
    </row>
    <row r="4" spans="1:7" x14ac:dyDescent="0.2">
      <c r="A4">
        <v>1</v>
      </c>
      <c r="B4">
        <v>7</v>
      </c>
      <c r="C4">
        <v>71.451461530000003</v>
      </c>
      <c r="D4">
        <v>3.0193674860000002</v>
      </c>
      <c r="E4">
        <v>74.470829019999996</v>
      </c>
      <c r="F4">
        <v>25.52917098</v>
      </c>
      <c r="G4">
        <v>0</v>
      </c>
    </row>
    <row r="5" spans="1:7" x14ac:dyDescent="0.2">
      <c r="A5">
        <v>1</v>
      </c>
      <c r="B5">
        <v>13</v>
      </c>
      <c r="C5">
        <v>65.312637370000004</v>
      </c>
      <c r="D5">
        <v>2.2005097490000001</v>
      </c>
      <c r="E5">
        <v>67.513147119999999</v>
      </c>
      <c r="F5">
        <v>32.373015719999998</v>
      </c>
      <c r="G5">
        <v>0.11</v>
      </c>
    </row>
    <row r="6" spans="1:7" x14ac:dyDescent="0.2">
      <c r="A6">
        <v>1</v>
      </c>
      <c r="B6">
        <v>19</v>
      </c>
      <c r="C6">
        <v>65.273462690000002</v>
      </c>
      <c r="D6">
        <v>1.9720513719999999</v>
      </c>
      <c r="E6">
        <v>67.245514060000005</v>
      </c>
      <c r="F6">
        <v>32.754485940000002</v>
      </c>
      <c r="G6">
        <v>0</v>
      </c>
    </row>
    <row r="7" spans="1:7" x14ac:dyDescent="0.2">
      <c r="A7">
        <v>1</v>
      </c>
      <c r="B7">
        <v>23</v>
      </c>
      <c r="C7">
        <v>16.092449500000001</v>
      </c>
      <c r="D7">
        <v>0.45025372200000002</v>
      </c>
      <c r="E7">
        <v>16.54270322</v>
      </c>
      <c r="F7">
        <v>82.300323890000001</v>
      </c>
      <c r="G7">
        <v>1.1599999999999999</v>
      </c>
    </row>
    <row r="8" spans="1:7" x14ac:dyDescent="0.2">
      <c r="A8">
        <v>1</v>
      </c>
      <c r="B8">
        <v>29</v>
      </c>
      <c r="C8">
        <v>65.256715240000005</v>
      </c>
      <c r="D8">
        <v>5.1000520399999996</v>
      </c>
      <c r="E8">
        <v>70.35676728</v>
      </c>
      <c r="F8">
        <v>29.483118130000001</v>
      </c>
      <c r="G8">
        <v>0.16</v>
      </c>
    </row>
    <row r="9" spans="1:7" x14ac:dyDescent="0.2">
      <c r="A9">
        <v>1</v>
      </c>
      <c r="B9">
        <v>35</v>
      </c>
      <c r="C9">
        <v>67.890148269999997</v>
      </c>
      <c r="D9">
        <v>2.076119313</v>
      </c>
      <c r="E9">
        <v>69.966267579999993</v>
      </c>
      <c r="F9">
        <v>30.03373242</v>
      </c>
      <c r="G9">
        <v>0</v>
      </c>
    </row>
    <row r="10" spans="1:7" x14ac:dyDescent="0.2">
      <c r="A10">
        <v>1</v>
      </c>
      <c r="B10">
        <v>47</v>
      </c>
      <c r="C10">
        <v>66.442521409999998</v>
      </c>
      <c r="D10">
        <v>5.7450255070000003</v>
      </c>
      <c r="E10">
        <v>72.187546920000003</v>
      </c>
      <c r="F10">
        <v>27.680982499999999</v>
      </c>
      <c r="G10">
        <v>0.13</v>
      </c>
    </row>
    <row r="11" spans="1:7" x14ac:dyDescent="0.2">
      <c r="A11">
        <v>2</v>
      </c>
      <c r="B11">
        <v>1</v>
      </c>
      <c r="C11">
        <v>59.429960389999998</v>
      </c>
      <c r="D11">
        <v>1.8764613960000001</v>
      </c>
      <c r="E11">
        <v>61.306421790000002</v>
      </c>
      <c r="F11">
        <v>38.693578219999999</v>
      </c>
      <c r="G11">
        <v>0</v>
      </c>
    </row>
    <row r="12" spans="1:7" x14ac:dyDescent="0.2">
      <c r="A12">
        <v>2</v>
      </c>
      <c r="B12">
        <v>3</v>
      </c>
      <c r="C12">
        <v>50.224360859999997</v>
      </c>
      <c r="D12">
        <v>1.9783574209999999</v>
      </c>
      <c r="E12">
        <v>52.202718279999999</v>
      </c>
      <c r="F12">
        <v>47.797281720000001</v>
      </c>
      <c r="G12">
        <v>0</v>
      </c>
    </row>
    <row r="13" spans="1:7" x14ac:dyDescent="0.2">
      <c r="A13">
        <v>2</v>
      </c>
      <c r="B13">
        <v>5</v>
      </c>
      <c r="C13">
        <v>52.78176508</v>
      </c>
      <c r="D13">
        <v>3.2814502750000001</v>
      </c>
      <c r="E13">
        <v>56.063215360000001</v>
      </c>
      <c r="F13">
        <v>43.93678465</v>
      </c>
      <c r="G13">
        <v>0</v>
      </c>
    </row>
    <row r="14" spans="1:7" x14ac:dyDescent="0.2">
      <c r="A14">
        <v>2</v>
      </c>
      <c r="B14">
        <v>9</v>
      </c>
      <c r="C14">
        <v>63.037350850000003</v>
      </c>
      <c r="D14">
        <v>4.0314243210000003</v>
      </c>
      <c r="E14">
        <v>67.068775169999995</v>
      </c>
      <c r="F14">
        <v>32.931224829999998</v>
      </c>
      <c r="G14">
        <v>0</v>
      </c>
    </row>
    <row r="15" spans="1:7" x14ac:dyDescent="0.2">
      <c r="A15">
        <v>2</v>
      </c>
      <c r="B15">
        <v>15</v>
      </c>
      <c r="C15">
        <v>65.273144189999996</v>
      </c>
      <c r="D15">
        <v>3.052665438</v>
      </c>
      <c r="E15">
        <v>68.325809629999995</v>
      </c>
      <c r="F15">
        <v>31.674190370000002</v>
      </c>
      <c r="G15">
        <v>0</v>
      </c>
    </row>
    <row r="16" spans="1:7" x14ac:dyDescent="0.2">
      <c r="A16">
        <v>2</v>
      </c>
      <c r="B16">
        <v>23</v>
      </c>
      <c r="C16">
        <v>74.218423419999993</v>
      </c>
      <c r="D16">
        <v>4.4384577370000002</v>
      </c>
      <c r="E16">
        <v>78.656881159999998</v>
      </c>
      <c r="F16">
        <v>21.343118839999999</v>
      </c>
      <c r="G16">
        <v>0</v>
      </c>
    </row>
    <row r="17" spans="1:7" x14ac:dyDescent="0.2">
      <c r="A17">
        <v>2</v>
      </c>
      <c r="B17">
        <v>29</v>
      </c>
      <c r="C17">
        <v>62.747150079999997</v>
      </c>
      <c r="D17">
        <v>6.3054709669999998</v>
      </c>
      <c r="E17">
        <v>69.052621049999999</v>
      </c>
      <c r="F17">
        <v>26.33548884</v>
      </c>
      <c r="G17">
        <v>4.6100000000000003</v>
      </c>
    </row>
    <row r="18" spans="1:7" x14ac:dyDescent="0.2">
      <c r="A18">
        <v>2</v>
      </c>
      <c r="B18">
        <v>35</v>
      </c>
      <c r="C18">
        <v>76.746561630000002</v>
      </c>
      <c r="D18">
        <v>4.0470588259999998</v>
      </c>
      <c r="E18">
        <v>80.79362046</v>
      </c>
      <c r="F18">
        <v>19.20637954</v>
      </c>
      <c r="G18">
        <v>0</v>
      </c>
    </row>
    <row r="19" spans="1:7" x14ac:dyDescent="0.2">
      <c r="A19">
        <v>2</v>
      </c>
      <c r="B19">
        <v>42.5</v>
      </c>
      <c r="C19">
        <v>75.512221629999999</v>
      </c>
      <c r="D19">
        <v>5.7413217999999997</v>
      </c>
      <c r="E19">
        <v>81.253543429999993</v>
      </c>
      <c r="F19">
        <v>18.746456569999999</v>
      </c>
      <c r="G19">
        <v>0</v>
      </c>
    </row>
    <row r="20" spans="1:7" x14ac:dyDescent="0.2">
      <c r="A20">
        <v>3</v>
      </c>
      <c r="B20">
        <v>3</v>
      </c>
      <c r="C20">
        <v>53.212499289999997</v>
      </c>
      <c r="D20">
        <v>7.1349961329999996</v>
      </c>
      <c r="E20">
        <v>60.347495420000001</v>
      </c>
      <c r="F20">
        <v>39.418052150000001</v>
      </c>
      <c r="G20">
        <v>0.23</v>
      </c>
    </row>
    <row r="21" spans="1:7" x14ac:dyDescent="0.2">
      <c r="A21">
        <v>3</v>
      </c>
      <c r="B21">
        <v>7</v>
      </c>
      <c r="C21">
        <v>58.14852879</v>
      </c>
      <c r="D21">
        <v>6.9944388789999996</v>
      </c>
      <c r="E21">
        <v>65.142967670000004</v>
      </c>
      <c r="F21">
        <v>34.857032330000003</v>
      </c>
      <c r="G21">
        <v>0</v>
      </c>
    </row>
    <row r="22" spans="1:7" x14ac:dyDescent="0.2">
      <c r="A22">
        <v>3</v>
      </c>
      <c r="B22">
        <v>11</v>
      </c>
      <c r="C22">
        <v>56.138946109999999</v>
      </c>
      <c r="D22">
        <v>6.4997970880000002</v>
      </c>
      <c r="E22">
        <v>62.6387432</v>
      </c>
      <c r="F22">
        <v>37.299614820000002</v>
      </c>
      <c r="G22">
        <v>0.06</v>
      </c>
    </row>
    <row r="23" spans="1:7" x14ac:dyDescent="0.2">
      <c r="A23">
        <v>3</v>
      </c>
      <c r="B23">
        <v>13</v>
      </c>
      <c r="C23">
        <v>53.129936129999997</v>
      </c>
      <c r="D23">
        <v>6.1433719260000004</v>
      </c>
      <c r="E23">
        <v>59.273308059999998</v>
      </c>
      <c r="F23">
        <v>40.726691940000002</v>
      </c>
      <c r="G23">
        <v>0</v>
      </c>
    </row>
    <row r="24" spans="1:7" x14ac:dyDescent="0.2">
      <c r="A24">
        <v>3</v>
      </c>
      <c r="B24">
        <v>15</v>
      </c>
      <c r="C24">
        <v>53.574423369999998</v>
      </c>
      <c r="D24">
        <v>5.2931617040000001</v>
      </c>
      <c r="E24">
        <v>58.867585069999997</v>
      </c>
      <c r="F24">
        <v>39.869565160000001</v>
      </c>
      <c r="G24">
        <v>1.26</v>
      </c>
    </row>
    <row r="25" spans="1:7" x14ac:dyDescent="0.2">
      <c r="A25">
        <v>4</v>
      </c>
      <c r="B25">
        <v>1</v>
      </c>
      <c r="C25">
        <v>65.923005180000004</v>
      </c>
      <c r="D25">
        <v>5.2324529890000004</v>
      </c>
      <c r="E25">
        <v>71.155458170000003</v>
      </c>
      <c r="F25">
        <v>28.844541830000001</v>
      </c>
      <c r="G25">
        <v>0</v>
      </c>
    </row>
    <row r="26" spans="1:7" x14ac:dyDescent="0.2">
      <c r="A26">
        <v>4</v>
      </c>
      <c r="B26">
        <v>5</v>
      </c>
      <c r="C26">
        <v>76.857145900000006</v>
      </c>
      <c r="D26">
        <v>7.248521352</v>
      </c>
      <c r="E26">
        <v>84.105667249999996</v>
      </c>
      <c r="F26">
        <v>15.89433275</v>
      </c>
      <c r="G26">
        <v>0</v>
      </c>
    </row>
    <row r="27" spans="1:7" x14ac:dyDescent="0.2">
      <c r="A27">
        <v>4</v>
      </c>
      <c r="B27">
        <v>9</v>
      </c>
      <c r="C27">
        <v>73.500273440000001</v>
      </c>
      <c r="D27">
        <v>9.679635244</v>
      </c>
      <c r="E27">
        <v>83.179908679999997</v>
      </c>
      <c r="F27">
        <v>16.820091309999999</v>
      </c>
      <c r="G27">
        <v>0</v>
      </c>
    </row>
    <row r="28" spans="1:7" x14ac:dyDescent="0.2">
      <c r="A28">
        <v>4</v>
      </c>
      <c r="B28">
        <v>13</v>
      </c>
      <c r="C28">
        <v>68.948758459999993</v>
      </c>
      <c r="D28">
        <v>9.4448718429999996</v>
      </c>
      <c r="E28">
        <v>78.393630299999998</v>
      </c>
      <c r="F28">
        <v>20.33860936</v>
      </c>
      <c r="G28">
        <v>1.27</v>
      </c>
    </row>
    <row r="29" spans="1:7" x14ac:dyDescent="0.2">
      <c r="A29">
        <v>4</v>
      </c>
      <c r="B29">
        <v>17</v>
      </c>
      <c r="C29">
        <v>71.220261089999994</v>
      </c>
      <c r="D29">
        <v>8.1918410070000007</v>
      </c>
      <c r="E29">
        <v>79.412102099999998</v>
      </c>
      <c r="F29">
        <v>20.587897909999999</v>
      </c>
      <c r="G29">
        <v>0</v>
      </c>
    </row>
    <row r="30" spans="1:7" x14ac:dyDescent="0.2">
      <c r="A30">
        <v>4</v>
      </c>
      <c r="B30">
        <v>21</v>
      </c>
      <c r="C30">
        <v>75.342608659999996</v>
      </c>
      <c r="D30">
        <v>8.6181362319999995</v>
      </c>
      <c r="E30">
        <v>83.960744890000001</v>
      </c>
      <c r="F30">
        <v>16.039255109999999</v>
      </c>
      <c r="G30">
        <v>0</v>
      </c>
    </row>
    <row r="31" spans="1:7" x14ac:dyDescent="0.2">
      <c r="A31">
        <v>4</v>
      </c>
      <c r="B31">
        <v>25</v>
      </c>
      <c r="C31">
        <v>79.209457209999997</v>
      </c>
      <c r="D31">
        <v>8.8425650299999994</v>
      </c>
      <c r="E31">
        <v>88.052022239999999</v>
      </c>
      <c r="F31">
        <v>11.947977760000001</v>
      </c>
      <c r="G31">
        <v>0</v>
      </c>
    </row>
    <row r="32" spans="1:7" x14ac:dyDescent="0.2">
      <c r="A32">
        <v>5</v>
      </c>
      <c r="B32">
        <v>1</v>
      </c>
      <c r="C32">
        <v>70.013056039999995</v>
      </c>
      <c r="D32">
        <v>5.175964649</v>
      </c>
      <c r="E32">
        <v>75.189020690000007</v>
      </c>
      <c r="F32">
        <v>24.81097931</v>
      </c>
      <c r="G32">
        <v>0</v>
      </c>
    </row>
    <row r="33" spans="1:7" x14ac:dyDescent="0.2">
      <c r="A33">
        <v>5</v>
      </c>
      <c r="B33">
        <v>5</v>
      </c>
      <c r="C33">
        <v>74.544542039999996</v>
      </c>
      <c r="D33">
        <v>8.9602249700000005</v>
      </c>
      <c r="E33">
        <v>83.504767009999995</v>
      </c>
      <c r="F33">
        <v>16.495232990000002</v>
      </c>
      <c r="G33">
        <v>0</v>
      </c>
    </row>
    <row r="34" spans="1:7" x14ac:dyDescent="0.2">
      <c r="A34">
        <v>5</v>
      </c>
      <c r="B34">
        <v>9</v>
      </c>
      <c r="C34">
        <v>71.769491040000005</v>
      </c>
      <c r="D34">
        <v>9.6509456599999996</v>
      </c>
      <c r="E34">
        <v>81.420436699999996</v>
      </c>
      <c r="F34">
        <v>18.579563289999999</v>
      </c>
      <c r="G34">
        <v>0</v>
      </c>
    </row>
    <row r="35" spans="1:7" x14ac:dyDescent="0.2">
      <c r="A35">
        <v>5</v>
      </c>
      <c r="B35">
        <v>13</v>
      </c>
      <c r="C35">
        <v>71.77674983</v>
      </c>
      <c r="D35">
        <v>7.657532228</v>
      </c>
      <c r="E35">
        <v>79.434282060000001</v>
      </c>
      <c r="F35">
        <v>20.39170743</v>
      </c>
      <c r="G35">
        <v>0.17</v>
      </c>
    </row>
    <row r="36" spans="1:7" x14ac:dyDescent="0.2">
      <c r="A36">
        <v>5</v>
      </c>
      <c r="B36">
        <v>17</v>
      </c>
      <c r="C36">
        <v>75.343095309999995</v>
      </c>
      <c r="D36">
        <v>9.8628093850000003</v>
      </c>
      <c r="E36">
        <v>85.205904700000005</v>
      </c>
      <c r="F36">
        <v>14.7940953</v>
      </c>
      <c r="G36">
        <v>0</v>
      </c>
    </row>
    <row r="37" spans="1:7" x14ac:dyDescent="0.2">
      <c r="A37">
        <v>5</v>
      </c>
      <c r="B37">
        <v>21</v>
      </c>
      <c r="C37">
        <v>71.203236520000004</v>
      </c>
      <c r="D37">
        <v>7.660171332</v>
      </c>
      <c r="E37">
        <v>78.863407850000002</v>
      </c>
      <c r="F37">
        <v>20.685605989999999</v>
      </c>
      <c r="G37">
        <v>0.45</v>
      </c>
    </row>
    <row r="38" spans="1:7" x14ac:dyDescent="0.2">
      <c r="A38">
        <v>6</v>
      </c>
      <c r="B38">
        <v>1</v>
      </c>
      <c r="C38">
        <v>48.940997940000003</v>
      </c>
      <c r="D38">
        <v>4.3707536679999999</v>
      </c>
      <c r="E38">
        <v>53.311751610000002</v>
      </c>
      <c r="F38">
        <v>45.64833745</v>
      </c>
      <c r="G38">
        <v>1.04</v>
      </c>
    </row>
    <row r="39" spans="1:7" x14ac:dyDescent="0.2">
      <c r="A39">
        <v>6</v>
      </c>
      <c r="B39">
        <v>5</v>
      </c>
      <c r="C39">
        <v>69.684474100000003</v>
      </c>
      <c r="D39">
        <v>7.9573504579999996</v>
      </c>
      <c r="E39">
        <v>77.641824560000003</v>
      </c>
      <c r="F39">
        <v>22.35817544</v>
      </c>
      <c r="G39">
        <v>0</v>
      </c>
    </row>
    <row r="40" spans="1:7" x14ac:dyDescent="0.2">
      <c r="A40">
        <v>6</v>
      </c>
      <c r="B40">
        <v>9</v>
      </c>
      <c r="C40">
        <v>62.515998029999999</v>
      </c>
      <c r="D40">
        <v>7.4858091450000002</v>
      </c>
      <c r="E40">
        <v>70.00180718</v>
      </c>
      <c r="F40">
        <v>29.998192830000001</v>
      </c>
      <c r="G40">
        <v>0</v>
      </c>
    </row>
    <row r="41" spans="1:7" x14ac:dyDescent="0.2">
      <c r="A41">
        <v>6</v>
      </c>
      <c r="B41">
        <v>13</v>
      </c>
      <c r="C41">
        <v>79.383316140000005</v>
      </c>
      <c r="D41">
        <v>8.8441330590000007</v>
      </c>
      <c r="E41">
        <v>88.227449199999995</v>
      </c>
      <c r="F41">
        <v>11.772550799999999</v>
      </c>
      <c r="G41">
        <v>0</v>
      </c>
    </row>
    <row r="42" spans="1:7" x14ac:dyDescent="0.2">
      <c r="A42">
        <v>6</v>
      </c>
      <c r="B42">
        <v>17</v>
      </c>
      <c r="C42">
        <v>72.292353219999995</v>
      </c>
      <c r="D42">
        <v>10.405974990000001</v>
      </c>
      <c r="E42">
        <v>82.69832821</v>
      </c>
      <c r="F42">
        <v>17.30167179</v>
      </c>
      <c r="G42">
        <v>0</v>
      </c>
    </row>
    <row r="43" spans="1:7" x14ac:dyDescent="0.2">
      <c r="A43">
        <v>6</v>
      </c>
      <c r="B43">
        <v>18.75</v>
      </c>
      <c r="C43">
        <v>72.878660719999999</v>
      </c>
      <c r="D43">
        <v>9.0565960669999992</v>
      </c>
      <c r="E43">
        <v>81.935256789999997</v>
      </c>
      <c r="F43">
        <v>18.06474321</v>
      </c>
      <c r="G43">
        <v>0</v>
      </c>
    </row>
    <row r="44" spans="1:7" x14ac:dyDescent="0.2">
      <c r="A44">
        <v>7</v>
      </c>
      <c r="B44">
        <v>2.5</v>
      </c>
      <c r="C44">
        <v>71.723618950000002</v>
      </c>
      <c r="D44">
        <v>10.481381669999999</v>
      </c>
      <c r="E44">
        <v>82.205000620000007</v>
      </c>
      <c r="F44">
        <v>17.79499938</v>
      </c>
      <c r="G44">
        <v>0</v>
      </c>
    </row>
    <row r="45" spans="1:7" x14ac:dyDescent="0.2">
      <c r="A45">
        <v>7</v>
      </c>
      <c r="B45">
        <v>5.5</v>
      </c>
      <c r="C45">
        <v>65.333348189999995</v>
      </c>
      <c r="D45">
        <v>12.75341334</v>
      </c>
      <c r="E45">
        <v>78.086761530000004</v>
      </c>
      <c r="F45">
        <v>21.91323847</v>
      </c>
      <c r="G45">
        <v>0</v>
      </c>
    </row>
    <row r="46" spans="1:7" x14ac:dyDescent="0.2">
      <c r="A46">
        <v>7</v>
      </c>
      <c r="B46">
        <v>8.5</v>
      </c>
      <c r="C46">
        <v>66.549719820000007</v>
      </c>
      <c r="D46">
        <v>4.0312808200000001</v>
      </c>
      <c r="E46">
        <v>70.581000639999999</v>
      </c>
      <c r="F46">
        <v>29.418999360000001</v>
      </c>
      <c r="G46">
        <v>0</v>
      </c>
    </row>
    <row r="47" spans="1:7" x14ac:dyDescent="0.2">
      <c r="A47">
        <v>7</v>
      </c>
      <c r="B47">
        <v>10.5</v>
      </c>
      <c r="C47">
        <v>53.713745680000002</v>
      </c>
      <c r="D47">
        <v>2.731886238</v>
      </c>
      <c r="E47">
        <v>56.445631919999997</v>
      </c>
      <c r="F47">
        <v>43.204614479999996</v>
      </c>
      <c r="G47">
        <v>0.35</v>
      </c>
    </row>
    <row r="48" spans="1:7" x14ac:dyDescent="0.2">
      <c r="A48">
        <v>7</v>
      </c>
      <c r="B48">
        <v>15.5</v>
      </c>
      <c r="C48">
        <v>77.762573540000005</v>
      </c>
      <c r="D48">
        <v>7.3621717340000004</v>
      </c>
      <c r="E48">
        <v>85.124745270000005</v>
      </c>
      <c r="F48">
        <v>14.87525473</v>
      </c>
      <c r="G48">
        <v>0</v>
      </c>
    </row>
    <row r="49" spans="1:7" x14ac:dyDescent="0.2">
      <c r="A49">
        <v>7</v>
      </c>
      <c r="B49">
        <v>20.5</v>
      </c>
      <c r="C49">
        <v>63.135256239999997</v>
      </c>
      <c r="D49">
        <v>5.9748497199999999</v>
      </c>
      <c r="E49">
        <v>69.110105959999999</v>
      </c>
      <c r="F49">
        <v>30.889894040000001</v>
      </c>
      <c r="G49">
        <v>0</v>
      </c>
    </row>
    <row r="50" spans="1:7" x14ac:dyDescent="0.2">
      <c r="A50">
        <v>7</v>
      </c>
      <c r="B50">
        <v>30.5</v>
      </c>
      <c r="C50">
        <v>53.787137610000002</v>
      </c>
      <c r="D50">
        <v>3.4405284190000001</v>
      </c>
      <c r="E50">
        <v>57.227666030000002</v>
      </c>
      <c r="F50">
        <v>42.772333969999998</v>
      </c>
      <c r="G50">
        <v>0</v>
      </c>
    </row>
    <row r="51" spans="1:7" x14ac:dyDescent="0.2">
      <c r="A51">
        <v>7</v>
      </c>
      <c r="B51">
        <v>40.5</v>
      </c>
      <c r="C51">
        <v>61.687006670000002</v>
      </c>
      <c r="D51">
        <v>6.1645750579999996</v>
      </c>
      <c r="E51">
        <v>67.851581730000007</v>
      </c>
      <c r="F51">
        <v>32.048627840000002</v>
      </c>
      <c r="G51">
        <v>0.1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FF0F3-796C-E340-9976-90EF5847D936}">
  <dimension ref="A1:E70"/>
  <sheetViews>
    <sheetView workbookViewId="0">
      <selection activeCell="H18" sqref="H18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1</v>
      </c>
      <c r="B2">
        <v>2000</v>
      </c>
      <c r="C2" t="s">
        <v>5</v>
      </c>
      <c r="D2" t="s">
        <v>5</v>
      </c>
      <c r="E2">
        <v>1.3578887040000001</v>
      </c>
    </row>
    <row r="3" spans="1:5" x14ac:dyDescent="0.2">
      <c r="A3">
        <v>1</v>
      </c>
      <c r="B3">
        <v>2021</v>
      </c>
      <c r="C3" t="s">
        <v>5</v>
      </c>
      <c r="D3" t="s">
        <v>5</v>
      </c>
      <c r="E3">
        <v>1.0077242150000001</v>
      </c>
    </row>
    <row r="4" spans="1:5" x14ac:dyDescent="0.2">
      <c r="A4">
        <v>2</v>
      </c>
      <c r="B4">
        <v>1986</v>
      </c>
      <c r="C4">
        <v>2.082900746</v>
      </c>
      <c r="D4">
        <v>0.83384348600000002</v>
      </c>
      <c r="E4" t="s">
        <v>5</v>
      </c>
    </row>
    <row r="5" spans="1:5" x14ac:dyDescent="0.2">
      <c r="A5">
        <v>2</v>
      </c>
      <c r="B5">
        <v>1988</v>
      </c>
      <c r="C5">
        <v>2.0765023089999999</v>
      </c>
      <c r="D5">
        <v>0.78963012499999996</v>
      </c>
      <c r="E5" t="s">
        <v>5</v>
      </c>
    </row>
    <row r="6" spans="1:5" x14ac:dyDescent="0.2">
      <c r="A6">
        <v>2</v>
      </c>
      <c r="B6">
        <v>1994</v>
      </c>
      <c r="C6">
        <v>1.8652447190000001</v>
      </c>
      <c r="D6">
        <v>0.75725102099999997</v>
      </c>
      <c r="E6" t="s">
        <v>5</v>
      </c>
    </row>
    <row r="7" spans="1:5" x14ac:dyDescent="0.2">
      <c r="A7">
        <v>2</v>
      </c>
      <c r="B7">
        <v>1996</v>
      </c>
      <c r="C7">
        <v>2.0812628129999999</v>
      </c>
      <c r="D7">
        <v>1.0512770060000001</v>
      </c>
      <c r="E7" t="s">
        <v>5</v>
      </c>
    </row>
    <row r="8" spans="1:5" x14ac:dyDescent="0.2">
      <c r="A8">
        <v>2</v>
      </c>
      <c r="B8">
        <v>1998</v>
      </c>
      <c r="C8">
        <v>2.1281267640000001</v>
      </c>
      <c r="D8">
        <v>0.72912814400000003</v>
      </c>
      <c r="E8" t="s">
        <v>5</v>
      </c>
    </row>
    <row r="9" spans="1:5" x14ac:dyDescent="0.2">
      <c r="A9">
        <v>2</v>
      </c>
      <c r="B9">
        <v>2001</v>
      </c>
      <c r="C9" t="s">
        <v>5</v>
      </c>
      <c r="D9" t="s">
        <v>5</v>
      </c>
      <c r="E9">
        <v>1.3962985379999999</v>
      </c>
    </row>
    <row r="10" spans="1:5" x14ac:dyDescent="0.2">
      <c r="A10">
        <v>2</v>
      </c>
      <c r="B10">
        <v>2002</v>
      </c>
      <c r="C10">
        <v>1.9307230019999999</v>
      </c>
      <c r="D10">
        <v>0.98452989899999999</v>
      </c>
      <c r="E10" t="s">
        <v>5</v>
      </c>
    </row>
    <row r="11" spans="1:5" x14ac:dyDescent="0.2">
      <c r="A11">
        <v>2</v>
      </c>
      <c r="B11">
        <v>2006</v>
      </c>
      <c r="C11">
        <v>1.7684475850000001</v>
      </c>
      <c r="D11">
        <v>0.85381108000000006</v>
      </c>
      <c r="E11" t="s">
        <v>5</v>
      </c>
    </row>
    <row r="12" spans="1:5" x14ac:dyDescent="0.2">
      <c r="A12">
        <v>2</v>
      </c>
      <c r="B12">
        <v>2008</v>
      </c>
      <c r="C12">
        <v>1.9621224690000001</v>
      </c>
      <c r="D12">
        <v>0.90660745899999995</v>
      </c>
      <c r="E12" t="s">
        <v>5</v>
      </c>
    </row>
    <row r="13" spans="1:5" x14ac:dyDescent="0.2">
      <c r="A13">
        <v>2</v>
      </c>
      <c r="B13">
        <v>2010</v>
      </c>
      <c r="C13">
        <v>2.1687477500000001</v>
      </c>
      <c r="D13">
        <v>0.76508906799999998</v>
      </c>
      <c r="E13" t="s">
        <v>5</v>
      </c>
    </row>
    <row r="14" spans="1:5" x14ac:dyDescent="0.2">
      <c r="A14">
        <v>2</v>
      </c>
      <c r="B14">
        <v>2017</v>
      </c>
      <c r="C14" t="s">
        <v>5</v>
      </c>
      <c r="D14" t="s">
        <v>5</v>
      </c>
      <c r="E14">
        <v>1.8041780549999999</v>
      </c>
    </row>
    <row r="15" spans="1:5" x14ac:dyDescent="0.2">
      <c r="A15">
        <v>2</v>
      </c>
      <c r="B15">
        <v>2018</v>
      </c>
      <c r="C15">
        <v>2.2036959139999999</v>
      </c>
      <c r="D15">
        <v>0.95918619699999996</v>
      </c>
      <c r="E15" t="s">
        <v>5</v>
      </c>
    </row>
    <row r="16" spans="1:5" x14ac:dyDescent="0.2">
      <c r="A16">
        <v>2</v>
      </c>
      <c r="B16">
        <v>2019</v>
      </c>
      <c r="C16" t="s">
        <v>5</v>
      </c>
      <c r="D16" t="s">
        <v>5</v>
      </c>
      <c r="E16">
        <v>1.1746121</v>
      </c>
    </row>
    <row r="17" spans="1:5" x14ac:dyDescent="0.2">
      <c r="A17">
        <v>2</v>
      </c>
      <c r="B17">
        <v>2020</v>
      </c>
      <c r="C17">
        <v>2.0915778610000002</v>
      </c>
      <c r="D17">
        <v>1.1136898930000001</v>
      </c>
      <c r="E17" t="s">
        <v>5</v>
      </c>
    </row>
    <row r="18" spans="1:5" x14ac:dyDescent="0.2">
      <c r="A18">
        <v>2</v>
      </c>
      <c r="B18">
        <v>2022</v>
      </c>
      <c r="C18">
        <v>2.131105619</v>
      </c>
      <c r="D18">
        <v>1.0425336039999999</v>
      </c>
      <c r="E18">
        <v>0.91799601799999997</v>
      </c>
    </row>
    <row r="19" spans="1:5" x14ac:dyDescent="0.2">
      <c r="A19">
        <v>3</v>
      </c>
      <c r="B19">
        <v>2003</v>
      </c>
      <c r="C19" t="s">
        <v>5</v>
      </c>
      <c r="D19" t="s">
        <v>5</v>
      </c>
      <c r="E19">
        <v>1.315611498</v>
      </c>
    </row>
    <row r="20" spans="1:5" x14ac:dyDescent="0.2">
      <c r="A20">
        <v>3</v>
      </c>
      <c r="B20">
        <v>2004</v>
      </c>
      <c r="C20">
        <v>1.820075975</v>
      </c>
      <c r="D20">
        <v>1.0114042649999999</v>
      </c>
      <c r="E20" t="s">
        <v>5</v>
      </c>
    </row>
    <row r="21" spans="1:5" x14ac:dyDescent="0.2">
      <c r="A21">
        <v>3</v>
      </c>
      <c r="B21">
        <v>2009</v>
      </c>
      <c r="C21" t="s">
        <v>5</v>
      </c>
      <c r="D21" t="s">
        <v>5</v>
      </c>
      <c r="E21">
        <v>1.306416121</v>
      </c>
    </row>
    <row r="22" spans="1:5" x14ac:dyDescent="0.2">
      <c r="A22">
        <v>3</v>
      </c>
      <c r="B22">
        <v>2010</v>
      </c>
      <c r="C22">
        <v>2.0413452699999999</v>
      </c>
      <c r="D22">
        <v>0.62365484999999998</v>
      </c>
      <c r="E22" t="s">
        <v>5</v>
      </c>
    </row>
    <row r="23" spans="1:5" x14ac:dyDescent="0.2">
      <c r="A23">
        <v>3</v>
      </c>
      <c r="B23">
        <v>2015</v>
      </c>
      <c r="C23" t="s">
        <v>5</v>
      </c>
      <c r="D23" t="s">
        <v>5</v>
      </c>
      <c r="E23">
        <v>1.5607104089999999</v>
      </c>
    </row>
    <row r="24" spans="1:5" x14ac:dyDescent="0.2">
      <c r="A24">
        <v>3</v>
      </c>
      <c r="B24">
        <v>2016</v>
      </c>
      <c r="C24">
        <v>1.9662171289999999</v>
      </c>
      <c r="D24">
        <v>0.55867845400000005</v>
      </c>
      <c r="E24" t="s">
        <v>5</v>
      </c>
    </row>
    <row r="25" spans="1:5" x14ac:dyDescent="0.2">
      <c r="A25">
        <v>3</v>
      </c>
      <c r="B25">
        <v>2018</v>
      </c>
      <c r="C25" t="s">
        <v>5</v>
      </c>
      <c r="D25" t="s">
        <v>5</v>
      </c>
      <c r="E25">
        <v>1.5607104089999999</v>
      </c>
    </row>
    <row r="26" spans="1:5" x14ac:dyDescent="0.2">
      <c r="A26">
        <v>3</v>
      </c>
      <c r="B26">
        <v>2019</v>
      </c>
      <c r="C26">
        <v>1.5607104089999999</v>
      </c>
      <c r="D26">
        <v>1.0114042649999999</v>
      </c>
      <c r="E26" t="s">
        <v>5</v>
      </c>
    </row>
    <row r="27" spans="1:5" x14ac:dyDescent="0.2">
      <c r="A27">
        <v>3</v>
      </c>
      <c r="B27">
        <v>2022</v>
      </c>
      <c r="C27">
        <v>1.970552592</v>
      </c>
      <c r="D27">
        <v>0.72314747300000004</v>
      </c>
      <c r="E27">
        <v>1.7470891589999999</v>
      </c>
    </row>
    <row r="28" spans="1:5" x14ac:dyDescent="0.2">
      <c r="A28">
        <v>4</v>
      </c>
      <c r="B28">
        <v>1950</v>
      </c>
      <c r="C28" t="s">
        <v>5</v>
      </c>
      <c r="D28" t="s">
        <v>5</v>
      </c>
      <c r="E28">
        <v>0</v>
      </c>
    </row>
    <row r="29" spans="1:5" x14ac:dyDescent="0.2">
      <c r="A29">
        <v>4</v>
      </c>
      <c r="B29">
        <v>1971</v>
      </c>
      <c r="C29" t="s">
        <v>5</v>
      </c>
      <c r="D29" t="s">
        <v>5</v>
      </c>
      <c r="E29">
        <v>0</v>
      </c>
    </row>
    <row r="30" spans="1:5" x14ac:dyDescent="0.2">
      <c r="A30">
        <v>4</v>
      </c>
      <c r="B30">
        <v>1972</v>
      </c>
      <c r="C30">
        <v>0</v>
      </c>
      <c r="D30">
        <v>0</v>
      </c>
      <c r="E30" t="s">
        <v>5</v>
      </c>
    </row>
    <row r="31" spans="1:5" x14ac:dyDescent="0.2">
      <c r="A31">
        <v>4</v>
      </c>
      <c r="B31">
        <v>1993</v>
      </c>
      <c r="C31" t="s">
        <v>5</v>
      </c>
      <c r="D31" t="s">
        <v>5</v>
      </c>
      <c r="E31">
        <v>0.69314718099999995</v>
      </c>
    </row>
    <row r="32" spans="1:5" x14ac:dyDescent="0.2">
      <c r="A32">
        <v>4</v>
      </c>
      <c r="B32">
        <v>1994</v>
      </c>
      <c r="C32">
        <v>0</v>
      </c>
      <c r="D32">
        <v>0</v>
      </c>
      <c r="E32" t="s">
        <v>5</v>
      </c>
    </row>
    <row r="33" spans="1:5" x14ac:dyDescent="0.2">
      <c r="A33">
        <v>4</v>
      </c>
      <c r="B33">
        <v>2007</v>
      </c>
      <c r="C33" t="s">
        <v>5</v>
      </c>
      <c r="D33" t="s">
        <v>5</v>
      </c>
      <c r="E33">
        <v>1.0103902380000001</v>
      </c>
    </row>
    <row r="34" spans="1:5" x14ac:dyDescent="0.2">
      <c r="A34">
        <v>4</v>
      </c>
      <c r="B34">
        <v>2008</v>
      </c>
      <c r="C34">
        <v>1.5607104089999999</v>
      </c>
      <c r="D34">
        <v>0.45056120900000002</v>
      </c>
      <c r="E34" t="s">
        <v>5</v>
      </c>
    </row>
    <row r="35" spans="1:5" x14ac:dyDescent="0.2">
      <c r="A35">
        <v>4</v>
      </c>
      <c r="B35">
        <v>2022</v>
      </c>
      <c r="C35">
        <v>2.1551948360000002</v>
      </c>
      <c r="D35">
        <v>0.69314718099999995</v>
      </c>
      <c r="E35">
        <v>0.57152313799999999</v>
      </c>
    </row>
    <row r="36" spans="1:5" x14ac:dyDescent="0.2">
      <c r="A36">
        <v>5</v>
      </c>
      <c r="B36">
        <v>1973</v>
      </c>
      <c r="C36" t="s">
        <v>5</v>
      </c>
      <c r="D36" t="s">
        <v>5</v>
      </c>
      <c r="E36">
        <v>1.32883116</v>
      </c>
    </row>
    <row r="37" spans="1:5" x14ac:dyDescent="0.2">
      <c r="A37">
        <v>5</v>
      </c>
      <c r="B37">
        <v>1974</v>
      </c>
      <c r="C37">
        <v>1.054920168</v>
      </c>
      <c r="D37">
        <v>0.67301166700000004</v>
      </c>
      <c r="E37" t="s">
        <v>5</v>
      </c>
    </row>
    <row r="38" spans="1:5" x14ac:dyDescent="0.2">
      <c r="A38">
        <v>5</v>
      </c>
      <c r="B38">
        <v>1997</v>
      </c>
      <c r="C38" t="s">
        <v>5</v>
      </c>
      <c r="D38" t="s">
        <v>5</v>
      </c>
      <c r="E38">
        <v>1.732867951</v>
      </c>
    </row>
    <row r="39" spans="1:5" x14ac:dyDescent="0.2">
      <c r="A39">
        <v>5</v>
      </c>
      <c r="B39">
        <v>1998</v>
      </c>
      <c r="C39">
        <v>0.90025605099999995</v>
      </c>
      <c r="D39">
        <v>0.56233514500000004</v>
      </c>
      <c r="E39" t="s">
        <v>5</v>
      </c>
    </row>
    <row r="40" spans="1:5" x14ac:dyDescent="0.2">
      <c r="A40">
        <v>5</v>
      </c>
      <c r="B40">
        <v>2022</v>
      </c>
      <c r="C40">
        <v>1.699325516</v>
      </c>
      <c r="D40">
        <v>0.90992504699999999</v>
      </c>
      <c r="E40">
        <v>1.543517571</v>
      </c>
    </row>
    <row r="41" spans="1:5" x14ac:dyDescent="0.2">
      <c r="A41">
        <v>6</v>
      </c>
      <c r="B41">
        <v>1986</v>
      </c>
      <c r="C41">
        <v>0</v>
      </c>
      <c r="D41">
        <v>0</v>
      </c>
      <c r="E41">
        <v>0</v>
      </c>
    </row>
    <row r="42" spans="1:5" x14ac:dyDescent="0.2">
      <c r="A42">
        <v>6</v>
      </c>
      <c r="B42">
        <v>2004</v>
      </c>
      <c r="C42">
        <v>1.386294361</v>
      </c>
      <c r="D42">
        <v>1.039720771</v>
      </c>
      <c r="E42">
        <v>1.386294361</v>
      </c>
    </row>
    <row r="43" spans="1:5" x14ac:dyDescent="0.2">
      <c r="A43">
        <v>6</v>
      </c>
      <c r="B43">
        <v>2022</v>
      </c>
      <c r="C43">
        <v>1.840748729</v>
      </c>
      <c r="D43">
        <v>1.040839837</v>
      </c>
      <c r="E43">
        <v>1.0294026940000001</v>
      </c>
    </row>
    <row r="44" spans="1:5" x14ac:dyDescent="0.2">
      <c r="A44">
        <v>7</v>
      </c>
      <c r="B44">
        <v>1962</v>
      </c>
      <c r="C44">
        <v>0.69314718099999995</v>
      </c>
      <c r="D44">
        <v>0</v>
      </c>
      <c r="E44">
        <v>0.69314718099999995</v>
      </c>
    </row>
    <row r="45" spans="1:5" x14ac:dyDescent="0.2">
      <c r="A45">
        <v>7</v>
      </c>
      <c r="B45">
        <v>1986</v>
      </c>
      <c r="C45">
        <v>0.69314718099999995</v>
      </c>
      <c r="D45">
        <v>0</v>
      </c>
      <c r="E45">
        <v>0.69314718099999995</v>
      </c>
    </row>
    <row r="46" spans="1:5" x14ac:dyDescent="0.2">
      <c r="A46">
        <v>7</v>
      </c>
      <c r="B46">
        <v>1997</v>
      </c>
      <c r="C46">
        <v>1.6769877740000001</v>
      </c>
      <c r="D46">
        <v>0.63651416800000005</v>
      </c>
      <c r="E46">
        <v>1.5229550679999999</v>
      </c>
    </row>
    <row r="47" spans="1:5" x14ac:dyDescent="0.2">
      <c r="A47">
        <v>7</v>
      </c>
      <c r="B47">
        <v>2009</v>
      </c>
      <c r="C47">
        <v>0.95569989099999997</v>
      </c>
      <c r="D47">
        <v>1.0789922080000001</v>
      </c>
      <c r="E47">
        <v>1.1553449499999999</v>
      </c>
    </row>
    <row r="48" spans="1:5" x14ac:dyDescent="0.2">
      <c r="A48">
        <v>7</v>
      </c>
      <c r="B48">
        <v>2014</v>
      </c>
      <c r="C48">
        <v>1.5607104089999999</v>
      </c>
      <c r="D48">
        <v>1.0114042649999999</v>
      </c>
      <c r="E48">
        <v>1.5592791109999999</v>
      </c>
    </row>
    <row r="49" spans="1:5" x14ac:dyDescent="0.2">
      <c r="A49">
        <v>7</v>
      </c>
      <c r="B49">
        <v>2018</v>
      </c>
      <c r="C49">
        <v>1.386294361</v>
      </c>
      <c r="D49">
        <v>0.56233514500000004</v>
      </c>
      <c r="E49" t="s">
        <v>5</v>
      </c>
    </row>
    <row r="50" spans="1:5" x14ac:dyDescent="0.2">
      <c r="A50">
        <v>7</v>
      </c>
      <c r="B50">
        <v>2022</v>
      </c>
      <c r="C50">
        <v>1.859428815</v>
      </c>
      <c r="D50">
        <v>0.99083538599999998</v>
      </c>
      <c r="E50">
        <v>0.66130417699999999</v>
      </c>
    </row>
    <row r="51" spans="1:5" x14ac:dyDescent="0.2">
      <c r="A51" t="s">
        <v>6</v>
      </c>
      <c r="B51">
        <v>1933</v>
      </c>
      <c r="C51">
        <v>0.69314718099999995</v>
      </c>
      <c r="D51">
        <v>0</v>
      </c>
      <c r="E51" t="s">
        <v>5</v>
      </c>
    </row>
    <row r="52" spans="1:5" x14ac:dyDescent="0.2">
      <c r="A52" t="s">
        <v>6</v>
      </c>
      <c r="B52">
        <v>1942</v>
      </c>
      <c r="C52" t="s">
        <v>5</v>
      </c>
      <c r="D52" t="s">
        <v>5</v>
      </c>
      <c r="E52">
        <v>0.69314718099999995</v>
      </c>
    </row>
    <row r="53" spans="1:5" x14ac:dyDescent="0.2">
      <c r="A53" t="s">
        <v>6</v>
      </c>
      <c r="B53">
        <v>1963</v>
      </c>
      <c r="C53">
        <v>1.9686765369999999</v>
      </c>
      <c r="D53">
        <v>1.362274923</v>
      </c>
      <c r="E53" t="s">
        <v>5</v>
      </c>
    </row>
    <row r="54" spans="1:5" x14ac:dyDescent="0.2">
      <c r="A54" t="s">
        <v>6</v>
      </c>
      <c r="B54">
        <v>1969</v>
      </c>
      <c r="C54" t="s">
        <v>5</v>
      </c>
      <c r="D54" t="s">
        <v>5</v>
      </c>
      <c r="E54">
        <v>1.176333471</v>
      </c>
    </row>
    <row r="55" spans="1:5" x14ac:dyDescent="0.2">
      <c r="A55" t="s">
        <v>6</v>
      </c>
      <c r="B55">
        <v>2007</v>
      </c>
      <c r="C55">
        <v>2.1939484149999999</v>
      </c>
      <c r="D55">
        <v>1.2165502269999999</v>
      </c>
      <c r="E55" t="s">
        <v>5</v>
      </c>
    </row>
    <row r="56" spans="1:5" x14ac:dyDescent="0.2">
      <c r="A56" t="s">
        <v>6</v>
      </c>
      <c r="B56">
        <v>2009</v>
      </c>
      <c r="C56" t="s">
        <v>5</v>
      </c>
      <c r="D56" t="s">
        <v>5</v>
      </c>
      <c r="E56">
        <v>2.1581345430000001</v>
      </c>
    </row>
    <row r="57" spans="1:5" x14ac:dyDescent="0.2">
      <c r="A57" t="s">
        <v>6</v>
      </c>
      <c r="B57">
        <v>2022</v>
      </c>
      <c r="C57">
        <v>2.227141407</v>
      </c>
      <c r="D57">
        <v>0.94803820800000005</v>
      </c>
      <c r="E57">
        <v>1.1910951970000001</v>
      </c>
    </row>
    <row r="58" spans="1:5" x14ac:dyDescent="0.2">
      <c r="A58" t="s">
        <v>7</v>
      </c>
      <c r="B58">
        <v>1950</v>
      </c>
      <c r="C58">
        <v>0.69314718099999995</v>
      </c>
      <c r="D58">
        <v>0</v>
      </c>
      <c r="E58">
        <v>0</v>
      </c>
    </row>
    <row r="59" spans="1:5" x14ac:dyDescent="0.2">
      <c r="A59" t="s">
        <v>7</v>
      </c>
      <c r="B59">
        <v>1958</v>
      </c>
      <c r="C59">
        <v>0.69314718099999995</v>
      </c>
      <c r="D59">
        <v>0.69314718099999995</v>
      </c>
      <c r="E59">
        <v>0</v>
      </c>
    </row>
    <row r="60" spans="1:5" x14ac:dyDescent="0.2">
      <c r="A60" t="s">
        <v>7</v>
      </c>
      <c r="B60">
        <v>1970</v>
      </c>
      <c r="C60">
        <v>1.039720771</v>
      </c>
      <c r="D60">
        <v>0.56233514500000004</v>
      </c>
      <c r="E60" t="s">
        <v>5</v>
      </c>
    </row>
    <row r="61" spans="1:5" x14ac:dyDescent="0.2">
      <c r="A61" t="s">
        <v>7</v>
      </c>
      <c r="B61">
        <v>1982</v>
      </c>
      <c r="C61">
        <v>0.69314718099999995</v>
      </c>
      <c r="D61">
        <v>0</v>
      </c>
      <c r="E61">
        <v>0.69314718099999995</v>
      </c>
    </row>
    <row r="62" spans="1:5" x14ac:dyDescent="0.2">
      <c r="A62" t="s">
        <v>7</v>
      </c>
      <c r="B62">
        <v>1990</v>
      </c>
      <c r="C62">
        <v>1.863679987</v>
      </c>
      <c r="D62">
        <v>0.81464450499999996</v>
      </c>
      <c r="E62">
        <v>1.2366201240000001</v>
      </c>
    </row>
    <row r="63" spans="1:5" x14ac:dyDescent="0.2">
      <c r="A63" t="s">
        <v>7</v>
      </c>
      <c r="B63">
        <v>2002</v>
      </c>
      <c r="C63">
        <v>1.6326309269999999</v>
      </c>
      <c r="D63">
        <v>0.56233514500000004</v>
      </c>
      <c r="E63">
        <v>1.748749691</v>
      </c>
    </row>
    <row r="64" spans="1:5" x14ac:dyDescent="0.2">
      <c r="A64" t="s">
        <v>7</v>
      </c>
      <c r="B64">
        <v>2022</v>
      </c>
      <c r="C64">
        <v>2.2138598310000002</v>
      </c>
      <c r="D64">
        <v>1.1463089289999999</v>
      </c>
      <c r="E64">
        <v>1.8836364109999999</v>
      </c>
    </row>
    <row r="65" spans="1:5" x14ac:dyDescent="0.2">
      <c r="A65" t="s">
        <v>8</v>
      </c>
      <c r="B65">
        <v>1935</v>
      </c>
      <c r="C65">
        <v>0.69314718099999995</v>
      </c>
      <c r="D65">
        <v>0</v>
      </c>
      <c r="E65" t="s">
        <v>5</v>
      </c>
    </row>
    <row r="66" spans="1:5" x14ac:dyDescent="0.2">
      <c r="A66" t="s">
        <v>8</v>
      </c>
      <c r="B66">
        <v>1955</v>
      </c>
      <c r="C66">
        <v>0</v>
      </c>
      <c r="D66">
        <v>0</v>
      </c>
      <c r="E66" t="s">
        <v>5</v>
      </c>
    </row>
    <row r="67" spans="1:5" x14ac:dyDescent="0.2">
      <c r="A67" t="s">
        <v>8</v>
      </c>
      <c r="B67">
        <v>1969</v>
      </c>
      <c r="C67">
        <v>0</v>
      </c>
      <c r="D67">
        <v>0</v>
      </c>
      <c r="E67">
        <v>0</v>
      </c>
    </row>
    <row r="68" spans="1:5" x14ac:dyDescent="0.2">
      <c r="A68" t="s">
        <v>8</v>
      </c>
      <c r="B68">
        <v>1989</v>
      </c>
      <c r="C68">
        <v>0</v>
      </c>
      <c r="D68">
        <v>0</v>
      </c>
      <c r="E68">
        <v>0</v>
      </c>
    </row>
    <row r="69" spans="1:5" x14ac:dyDescent="0.2">
      <c r="A69" t="s">
        <v>8</v>
      </c>
      <c r="B69">
        <v>2009</v>
      </c>
      <c r="C69">
        <v>0.69314718099999995</v>
      </c>
      <c r="D69">
        <v>0</v>
      </c>
      <c r="E69" t="s">
        <v>5</v>
      </c>
    </row>
    <row r="70" spans="1:5" x14ac:dyDescent="0.2">
      <c r="A70" t="s">
        <v>8</v>
      </c>
      <c r="B70">
        <v>2022</v>
      </c>
      <c r="C70">
        <v>2.0852783420000001</v>
      </c>
      <c r="D70">
        <v>1.0779856480000001</v>
      </c>
      <c r="E70">
        <v>1.211055317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F0389-9BDC-2E48-865D-5FF2A6C34D9F}">
  <dimension ref="A1:G72"/>
  <sheetViews>
    <sheetView workbookViewId="0">
      <selection activeCell="J18" sqref="J18"/>
    </sheetView>
  </sheetViews>
  <sheetFormatPr baseColWidth="10" defaultRowHeight="16" x14ac:dyDescent="0.2"/>
  <cols>
    <col min="2" max="2" width="18.83203125" bestFit="1" customWidth="1"/>
  </cols>
  <sheetData>
    <row r="1" spans="1:7" ht="24" x14ac:dyDescent="0.3">
      <c r="A1" s="12" t="s">
        <v>62</v>
      </c>
      <c r="B1" s="12"/>
      <c r="C1" s="12"/>
      <c r="D1" s="12"/>
      <c r="E1" s="12"/>
      <c r="F1" s="12"/>
      <c r="G1" s="12"/>
    </row>
    <row r="2" spans="1:7" x14ac:dyDescent="0.2">
      <c r="A2" s="11" t="s">
        <v>63</v>
      </c>
      <c r="B2" s="11" t="s">
        <v>56</v>
      </c>
      <c r="C2" s="11" t="s">
        <v>17</v>
      </c>
      <c r="D2" s="11" t="s">
        <v>11</v>
      </c>
      <c r="E2" s="11" t="s">
        <v>21</v>
      </c>
      <c r="F2" s="11" t="s">
        <v>22</v>
      </c>
      <c r="G2" s="11" t="s">
        <v>14</v>
      </c>
    </row>
    <row r="3" spans="1:7" x14ac:dyDescent="0.2">
      <c r="A3">
        <v>1</v>
      </c>
      <c r="B3">
        <v>1</v>
      </c>
      <c r="C3">
        <v>4</v>
      </c>
      <c r="D3">
        <v>212</v>
      </c>
      <c r="E3">
        <v>12</v>
      </c>
      <c r="F3">
        <v>8</v>
      </c>
      <c r="G3">
        <v>162</v>
      </c>
    </row>
    <row r="4" spans="1:7" x14ac:dyDescent="0.2">
      <c r="A4">
        <v>1</v>
      </c>
      <c r="B4">
        <v>3</v>
      </c>
      <c r="C4">
        <v>0</v>
      </c>
      <c r="D4">
        <v>60</v>
      </c>
      <c r="E4">
        <v>8</v>
      </c>
      <c r="F4">
        <v>9</v>
      </c>
      <c r="G4">
        <v>70</v>
      </c>
    </row>
    <row r="5" spans="1:7" x14ac:dyDescent="0.2">
      <c r="A5">
        <v>1</v>
      </c>
      <c r="B5">
        <v>5</v>
      </c>
      <c r="C5">
        <v>1</v>
      </c>
      <c r="D5">
        <v>17</v>
      </c>
      <c r="E5">
        <v>10</v>
      </c>
      <c r="F5">
        <v>3</v>
      </c>
      <c r="G5">
        <v>17</v>
      </c>
    </row>
    <row r="6" spans="1:7" x14ac:dyDescent="0.2">
      <c r="A6">
        <v>1</v>
      </c>
      <c r="B6">
        <v>9</v>
      </c>
      <c r="C6">
        <v>0</v>
      </c>
      <c r="D6">
        <v>76</v>
      </c>
      <c r="E6">
        <v>7</v>
      </c>
      <c r="F6">
        <v>18</v>
      </c>
      <c r="G6">
        <v>84</v>
      </c>
    </row>
    <row r="7" spans="1:7" x14ac:dyDescent="0.2">
      <c r="A7">
        <v>1</v>
      </c>
      <c r="B7">
        <v>21</v>
      </c>
      <c r="C7">
        <v>2</v>
      </c>
      <c r="D7">
        <v>138</v>
      </c>
      <c r="E7">
        <v>21</v>
      </c>
      <c r="F7">
        <v>13</v>
      </c>
      <c r="G7">
        <v>89</v>
      </c>
    </row>
    <row r="8" spans="1:7" x14ac:dyDescent="0.2">
      <c r="A8">
        <v>1</v>
      </c>
      <c r="B8">
        <v>31</v>
      </c>
      <c r="C8">
        <v>6</v>
      </c>
      <c r="D8">
        <v>80</v>
      </c>
      <c r="E8">
        <v>20</v>
      </c>
      <c r="F8">
        <v>26</v>
      </c>
      <c r="G8">
        <v>34</v>
      </c>
    </row>
    <row r="9" spans="1:7" x14ac:dyDescent="0.2">
      <c r="A9">
        <v>1</v>
      </c>
      <c r="B9">
        <v>35</v>
      </c>
      <c r="C9">
        <v>2</v>
      </c>
      <c r="D9">
        <v>50</v>
      </c>
      <c r="E9">
        <v>19</v>
      </c>
      <c r="F9">
        <v>4</v>
      </c>
      <c r="G9">
        <v>66</v>
      </c>
    </row>
    <row r="10" spans="1:7" x14ac:dyDescent="0.2">
      <c r="A10">
        <v>1</v>
      </c>
      <c r="B10">
        <v>41</v>
      </c>
      <c r="C10">
        <v>4</v>
      </c>
      <c r="D10">
        <v>143</v>
      </c>
      <c r="E10">
        <v>11</v>
      </c>
      <c r="F10">
        <v>5</v>
      </c>
      <c r="G10">
        <v>77</v>
      </c>
    </row>
    <row r="11" spans="1:7" x14ac:dyDescent="0.2">
      <c r="A11">
        <v>1</v>
      </c>
      <c r="B11">
        <v>45</v>
      </c>
      <c r="C11">
        <v>0</v>
      </c>
      <c r="D11">
        <v>67</v>
      </c>
      <c r="E11">
        <v>11</v>
      </c>
      <c r="F11">
        <v>2</v>
      </c>
      <c r="G11">
        <v>49</v>
      </c>
    </row>
    <row r="12" spans="1:7" x14ac:dyDescent="0.2">
      <c r="A12">
        <v>1</v>
      </c>
      <c r="B12">
        <v>47</v>
      </c>
      <c r="C12">
        <v>0</v>
      </c>
      <c r="D12">
        <v>69</v>
      </c>
      <c r="E12">
        <v>10</v>
      </c>
      <c r="F12">
        <v>4</v>
      </c>
      <c r="G12">
        <v>64</v>
      </c>
    </row>
    <row r="13" spans="1:7" x14ac:dyDescent="0.2">
      <c r="A13">
        <v>2</v>
      </c>
      <c r="B13">
        <v>1</v>
      </c>
      <c r="C13">
        <v>3</v>
      </c>
      <c r="D13">
        <v>74</v>
      </c>
      <c r="E13">
        <v>13</v>
      </c>
      <c r="F13">
        <v>6</v>
      </c>
      <c r="G13">
        <v>70</v>
      </c>
    </row>
    <row r="14" spans="1:7" x14ac:dyDescent="0.2">
      <c r="A14">
        <v>2</v>
      </c>
      <c r="B14">
        <v>3</v>
      </c>
      <c r="C14">
        <v>0</v>
      </c>
      <c r="D14">
        <v>68</v>
      </c>
      <c r="E14">
        <v>7</v>
      </c>
      <c r="F14">
        <v>0</v>
      </c>
      <c r="G14">
        <v>32</v>
      </c>
    </row>
    <row r="15" spans="1:7" x14ac:dyDescent="0.2">
      <c r="A15">
        <v>2</v>
      </c>
      <c r="B15">
        <v>5</v>
      </c>
      <c r="C15">
        <v>2</v>
      </c>
      <c r="D15">
        <v>74</v>
      </c>
      <c r="E15">
        <v>6</v>
      </c>
      <c r="F15">
        <v>7</v>
      </c>
      <c r="G15">
        <v>56</v>
      </c>
    </row>
    <row r="16" spans="1:7" x14ac:dyDescent="0.2">
      <c r="A16">
        <v>2</v>
      </c>
      <c r="B16">
        <v>7</v>
      </c>
      <c r="C16">
        <v>35</v>
      </c>
      <c r="D16">
        <v>250</v>
      </c>
      <c r="E16">
        <v>24</v>
      </c>
      <c r="F16">
        <v>8</v>
      </c>
      <c r="G16">
        <v>177</v>
      </c>
    </row>
    <row r="17" spans="1:7" x14ac:dyDescent="0.2">
      <c r="A17">
        <v>2</v>
      </c>
      <c r="B17">
        <v>9</v>
      </c>
      <c r="C17">
        <v>2</v>
      </c>
      <c r="D17">
        <v>69</v>
      </c>
      <c r="E17">
        <v>4</v>
      </c>
      <c r="F17">
        <v>4</v>
      </c>
      <c r="G17">
        <v>73</v>
      </c>
    </row>
    <row r="18" spans="1:7" x14ac:dyDescent="0.2">
      <c r="A18">
        <v>2</v>
      </c>
      <c r="B18">
        <v>17</v>
      </c>
      <c r="C18">
        <v>0</v>
      </c>
      <c r="D18">
        <v>28</v>
      </c>
      <c r="E18">
        <v>1</v>
      </c>
      <c r="F18">
        <v>0</v>
      </c>
      <c r="G18">
        <v>31</v>
      </c>
    </row>
    <row r="19" spans="1:7" x14ac:dyDescent="0.2">
      <c r="A19">
        <v>2</v>
      </c>
      <c r="B19">
        <v>19</v>
      </c>
      <c r="C19">
        <v>3</v>
      </c>
      <c r="D19">
        <v>57</v>
      </c>
      <c r="E19">
        <v>4</v>
      </c>
      <c r="F19">
        <v>0</v>
      </c>
      <c r="G19">
        <v>28</v>
      </c>
    </row>
    <row r="20" spans="1:7" x14ac:dyDescent="0.2">
      <c r="A20">
        <v>2</v>
      </c>
      <c r="B20">
        <v>21</v>
      </c>
      <c r="C20">
        <v>2</v>
      </c>
      <c r="D20">
        <v>32</v>
      </c>
      <c r="E20">
        <v>0</v>
      </c>
      <c r="F20">
        <v>1</v>
      </c>
      <c r="G20">
        <v>15</v>
      </c>
    </row>
    <row r="21" spans="1:7" x14ac:dyDescent="0.2">
      <c r="A21">
        <v>2</v>
      </c>
      <c r="B21">
        <v>25</v>
      </c>
      <c r="C21">
        <v>0</v>
      </c>
      <c r="D21">
        <v>17</v>
      </c>
      <c r="E21">
        <v>1</v>
      </c>
      <c r="F21">
        <v>2</v>
      </c>
      <c r="G21">
        <v>13</v>
      </c>
    </row>
    <row r="22" spans="1:7" x14ac:dyDescent="0.2">
      <c r="A22">
        <v>2</v>
      </c>
      <c r="B22">
        <v>29</v>
      </c>
      <c r="C22">
        <v>2</v>
      </c>
      <c r="D22">
        <v>67</v>
      </c>
      <c r="E22">
        <v>0</v>
      </c>
      <c r="F22">
        <v>0</v>
      </c>
      <c r="G22">
        <v>36</v>
      </c>
    </row>
    <row r="23" spans="1:7" x14ac:dyDescent="0.2">
      <c r="A23">
        <v>2</v>
      </c>
      <c r="B23">
        <v>31</v>
      </c>
      <c r="C23">
        <v>3</v>
      </c>
      <c r="D23">
        <v>41</v>
      </c>
      <c r="E23">
        <v>3</v>
      </c>
      <c r="F23">
        <v>2</v>
      </c>
      <c r="G23">
        <v>25</v>
      </c>
    </row>
    <row r="24" spans="1:7" x14ac:dyDescent="0.2">
      <c r="A24">
        <v>2</v>
      </c>
      <c r="B24">
        <v>33</v>
      </c>
      <c r="C24">
        <v>0</v>
      </c>
      <c r="D24">
        <v>34</v>
      </c>
      <c r="E24">
        <v>2</v>
      </c>
      <c r="F24">
        <v>0</v>
      </c>
      <c r="G24">
        <v>15</v>
      </c>
    </row>
    <row r="25" spans="1:7" x14ac:dyDescent="0.2">
      <c r="A25">
        <v>2</v>
      </c>
      <c r="B25">
        <v>39</v>
      </c>
      <c r="C25">
        <v>0</v>
      </c>
      <c r="D25">
        <v>42</v>
      </c>
      <c r="E25">
        <v>0</v>
      </c>
      <c r="F25">
        <v>2</v>
      </c>
      <c r="G25">
        <v>35</v>
      </c>
    </row>
    <row r="26" spans="1:7" x14ac:dyDescent="0.2">
      <c r="A26">
        <v>2</v>
      </c>
      <c r="B26">
        <v>41</v>
      </c>
      <c r="C26">
        <v>2</v>
      </c>
      <c r="D26">
        <v>25</v>
      </c>
      <c r="E26">
        <v>0</v>
      </c>
      <c r="F26">
        <v>0</v>
      </c>
      <c r="G26">
        <v>21</v>
      </c>
    </row>
    <row r="27" spans="1:7" x14ac:dyDescent="0.2">
      <c r="A27">
        <v>3</v>
      </c>
      <c r="B27">
        <v>1</v>
      </c>
      <c r="C27">
        <v>0</v>
      </c>
      <c r="D27">
        <v>13</v>
      </c>
      <c r="E27">
        <v>0</v>
      </c>
      <c r="F27">
        <v>0</v>
      </c>
      <c r="G27">
        <v>6</v>
      </c>
    </row>
    <row r="28" spans="1:7" x14ac:dyDescent="0.2">
      <c r="A28">
        <v>3</v>
      </c>
      <c r="B28">
        <v>3</v>
      </c>
      <c r="C28">
        <v>0</v>
      </c>
      <c r="D28">
        <v>5</v>
      </c>
      <c r="E28">
        <v>1</v>
      </c>
      <c r="F28">
        <v>0</v>
      </c>
      <c r="G28">
        <v>3</v>
      </c>
    </row>
    <row r="29" spans="1:7" x14ac:dyDescent="0.2">
      <c r="A29">
        <v>3</v>
      </c>
      <c r="B29">
        <v>5</v>
      </c>
      <c r="C29">
        <v>0</v>
      </c>
      <c r="D29">
        <v>14</v>
      </c>
      <c r="E29">
        <v>0</v>
      </c>
      <c r="F29">
        <v>0</v>
      </c>
      <c r="G29">
        <v>7</v>
      </c>
    </row>
    <row r="30" spans="1:7" x14ac:dyDescent="0.2">
      <c r="A30">
        <v>3</v>
      </c>
      <c r="B30">
        <v>7</v>
      </c>
      <c r="C30">
        <v>0</v>
      </c>
      <c r="D30">
        <v>2</v>
      </c>
      <c r="E30">
        <v>1</v>
      </c>
      <c r="F30">
        <v>0</v>
      </c>
      <c r="G30">
        <v>3</v>
      </c>
    </row>
    <row r="31" spans="1:7" x14ac:dyDescent="0.2">
      <c r="A31">
        <v>3</v>
      </c>
      <c r="B31">
        <v>9</v>
      </c>
      <c r="C31">
        <v>0</v>
      </c>
      <c r="D31">
        <v>9</v>
      </c>
      <c r="E31">
        <v>1</v>
      </c>
      <c r="F31">
        <v>0</v>
      </c>
      <c r="G31">
        <v>7</v>
      </c>
    </row>
    <row r="32" spans="1:7" x14ac:dyDescent="0.2">
      <c r="A32">
        <v>3</v>
      </c>
      <c r="B32">
        <v>13</v>
      </c>
      <c r="C32">
        <v>0</v>
      </c>
      <c r="D32">
        <v>13</v>
      </c>
      <c r="E32">
        <v>0</v>
      </c>
      <c r="F32">
        <v>0</v>
      </c>
      <c r="G32">
        <v>6</v>
      </c>
    </row>
    <row r="33" spans="1:7" x14ac:dyDescent="0.2">
      <c r="A33">
        <v>3</v>
      </c>
      <c r="B33">
        <v>16.5</v>
      </c>
      <c r="C33">
        <v>0</v>
      </c>
      <c r="D33">
        <v>6</v>
      </c>
      <c r="E33">
        <v>2</v>
      </c>
      <c r="F33">
        <v>0</v>
      </c>
      <c r="G33">
        <v>4</v>
      </c>
    </row>
    <row r="34" spans="1:7" x14ac:dyDescent="0.2">
      <c r="A34">
        <v>4</v>
      </c>
      <c r="B34">
        <v>1</v>
      </c>
      <c r="C34">
        <v>0</v>
      </c>
      <c r="D34">
        <v>22</v>
      </c>
      <c r="E34">
        <v>0</v>
      </c>
      <c r="F34">
        <v>0</v>
      </c>
      <c r="G34">
        <v>17</v>
      </c>
    </row>
    <row r="35" spans="1:7" x14ac:dyDescent="0.2">
      <c r="A35">
        <v>4</v>
      </c>
      <c r="B35">
        <v>3</v>
      </c>
      <c r="C35">
        <v>0</v>
      </c>
      <c r="D35">
        <v>8</v>
      </c>
      <c r="E35">
        <v>0</v>
      </c>
      <c r="F35">
        <v>0</v>
      </c>
      <c r="G35">
        <v>13</v>
      </c>
    </row>
    <row r="36" spans="1:7" x14ac:dyDescent="0.2">
      <c r="A36">
        <v>4</v>
      </c>
      <c r="B36">
        <v>9</v>
      </c>
      <c r="C36">
        <v>0</v>
      </c>
      <c r="D36">
        <v>1</v>
      </c>
      <c r="E36">
        <v>0</v>
      </c>
      <c r="F36">
        <v>0</v>
      </c>
      <c r="G36">
        <v>5</v>
      </c>
    </row>
    <row r="37" spans="1:7" x14ac:dyDescent="0.2">
      <c r="A37">
        <v>4</v>
      </c>
      <c r="B37">
        <v>13</v>
      </c>
      <c r="C37">
        <v>0</v>
      </c>
      <c r="D37">
        <v>1</v>
      </c>
      <c r="E37">
        <v>0</v>
      </c>
      <c r="F37">
        <v>0</v>
      </c>
      <c r="G37">
        <v>0</v>
      </c>
    </row>
    <row r="38" spans="1:7" x14ac:dyDescent="0.2">
      <c r="A38">
        <v>4</v>
      </c>
      <c r="B38">
        <v>19</v>
      </c>
      <c r="C38">
        <v>0</v>
      </c>
      <c r="D38">
        <v>0</v>
      </c>
      <c r="E38">
        <v>0</v>
      </c>
      <c r="F38">
        <v>0</v>
      </c>
      <c r="G38">
        <v>1</v>
      </c>
    </row>
    <row r="39" spans="1:7" x14ac:dyDescent="0.2">
      <c r="A39">
        <v>5</v>
      </c>
      <c r="B39">
        <v>1</v>
      </c>
      <c r="C39">
        <v>0</v>
      </c>
      <c r="D39">
        <v>2</v>
      </c>
      <c r="E39">
        <v>1</v>
      </c>
      <c r="F39">
        <v>0</v>
      </c>
      <c r="G39">
        <v>7</v>
      </c>
    </row>
    <row r="40" spans="1:7" x14ac:dyDescent="0.2">
      <c r="A40">
        <v>5</v>
      </c>
      <c r="B40">
        <v>5</v>
      </c>
      <c r="C40">
        <v>0</v>
      </c>
      <c r="D40">
        <v>5</v>
      </c>
      <c r="E40">
        <v>1</v>
      </c>
      <c r="F40">
        <v>0</v>
      </c>
      <c r="G40">
        <v>5</v>
      </c>
    </row>
    <row r="41" spans="1:7" x14ac:dyDescent="0.2">
      <c r="A41">
        <v>5</v>
      </c>
      <c r="B41">
        <v>13</v>
      </c>
      <c r="C41">
        <v>0</v>
      </c>
      <c r="D41">
        <v>2</v>
      </c>
      <c r="E41">
        <v>0</v>
      </c>
      <c r="F41">
        <v>0</v>
      </c>
      <c r="G41">
        <v>6</v>
      </c>
    </row>
    <row r="42" spans="1:7" x14ac:dyDescent="0.2">
      <c r="A42">
        <v>5</v>
      </c>
      <c r="B42">
        <v>21</v>
      </c>
      <c r="C42">
        <v>0</v>
      </c>
      <c r="D42">
        <v>3</v>
      </c>
      <c r="E42">
        <v>0</v>
      </c>
      <c r="F42">
        <v>0</v>
      </c>
      <c r="G42">
        <v>2</v>
      </c>
    </row>
    <row r="43" spans="1:7" x14ac:dyDescent="0.2">
      <c r="A43">
        <v>6</v>
      </c>
      <c r="B43">
        <v>1</v>
      </c>
      <c r="C43">
        <v>0</v>
      </c>
      <c r="D43">
        <v>1</v>
      </c>
      <c r="E43">
        <v>2</v>
      </c>
      <c r="F43">
        <v>1</v>
      </c>
      <c r="G43">
        <v>6</v>
      </c>
    </row>
    <row r="44" spans="1:7" x14ac:dyDescent="0.2">
      <c r="A44">
        <v>6</v>
      </c>
      <c r="B44">
        <v>5</v>
      </c>
      <c r="C44">
        <v>0</v>
      </c>
      <c r="D44">
        <v>2</v>
      </c>
      <c r="E44">
        <v>0</v>
      </c>
      <c r="F44">
        <v>0</v>
      </c>
      <c r="G44">
        <v>4</v>
      </c>
    </row>
    <row r="45" spans="1:7" x14ac:dyDescent="0.2">
      <c r="A45">
        <v>6</v>
      </c>
      <c r="B45">
        <v>9</v>
      </c>
      <c r="C45">
        <v>0</v>
      </c>
      <c r="D45">
        <v>1</v>
      </c>
      <c r="E45">
        <v>0</v>
      </c>
      <c r="F45">
        <v>1</v>
      </c>
      <c r="G45">
        <v>2</v>
      </c>
    </row>
    <row r="46" spans="1:7" x14ac:dyDescent="0.2">
      <c r="A46">
        <v>6</v>
      </c>
      <c r="B46">
        <v>13</v>
      </c>
      <c r="C46">
        <v>0</v>
      </c>
      <c r="D46">
        <v>1</v>
      </c>
      <c r="E46">
        <v>0</v>
      </c>
      <c r="F46">
        <v>0</v>
      </c>
      <c r="G46">
        <v>0</v>
      </c>
    </row>
    <row r="47" spans="1:7" x14ac:dyDescent="0.2">
      <c r="A47">
        <v>7</v>
      </c>
      <c r="B47">
        <v>0.5</v>
      </c>
      <c r="C47">
        <v>0</v>
      </c>
      <c r="D47">
        <v>4</v>
      </c>
      <c r="E47">
        <v>2</v>
      </c>
      <c r="F47">
        <v>0</v>
      </c>
      <c r="G47">
        <v>3</v>
      </c>
    </row>
    <row r="48" spans="1:7" x14ac:dyDescent="0.2">
      <c r="A48">
        <v>7</v>
      </c>
      <c r="B48">
        <v>2.5</v>
      </c>
      <c r="C48">
        <v>0</v>
      </c>
      <c r="D48">
        <v>3</v>
      </c>
      <c r="E48">
        <v>0</v>
      </c>
      <c r="F48">
        <v>0</v>
      </c>
      <c r="G48">
        <v>3</v>
      </c>
    </row>
    <row r="49" spans="1:7" x14ac:dyDescent="0.2">
      <c r="A49">
        <v>7</v>
      </c>
      <c r="B49">
        <v>6.5</v>
      </c>
      <c r="C49">
        <v>0</v>
      </c>
      <c r="D49">
        <v>6</v>
      </c>
      <c r="E49">
        <v>0</v>
      </c>
      <c r="F49">
        <v>0</v>
      </c>
      <c r="G49">
        <v>2</v>
      </c>
    </row>
    <row r="50" spans="1:7" x14ac:dyDescent="0.2">
      <c r="A50">
        <v>7</v>
      </c>
      <c r="B50">
        <v>8.5</v>
      </c>
      <c r="C50">
        <v>0</v>
      </c>
      <c r="D50">
        <v>3</v>
      </c>
      <c r="E50">
        <v>1</v>
      </c>
      <c r="F50">
        <v>0</v>
      </c>
      <c r="G50">
        <v>2</v>
      </c>
    </row>
    <row r="51" spans="1:7" x14ac:dyDescent="0.2">
      <c r="A51">
        <v>7</v>
      </c>
      <c r="B51">
        <v>10.5</v>
      </c>
      <c r="C51">
        <v>0</v>
      </c>
      <c r="D51">
        <v>3</v>
      </c>
      <c r="E51">
        <v>2</v>
      </c>
      <c r="F51">
        <v>0</v>
      </c>
      <c r="G51">
        <v>2</v>
      </c>
    </row>
    <row r="52" spans="1:7" x14ac:dyDescent="0.2">
      <c r="A52">
        <v>7</v>
      </c>
      <c r="B52">
        <v>15.5</v>
      </c>
      <c r="C52">
        <v>0</v>
      </c>
      <c r="D52">
        <v>6</v>
      </c>
      <c r="E52">
        <v>0</v>
      </c>
      <c r="F52">
        <v>0</v>
      </c>
      <c r="G52">
        <v>3</v>
      </c>
    </row>
    <row r="53" spans="1:7" x14ac:dyDescent="0.2">
      <c r="A53">
        <v>7</v>
      </c>
      <c r="B53">
        <v>20.5</v>
      </c>
      <c r="C53">
        <v>0</v>
      </c>
      <c r="D53">
        <v>2</v>
      </c>
      <c r="E53">
        <v>0</v>
      </c>
      <c r="F53">
        <v>0</v>
      </c>
      <c r="G53">
        <v>0</v>
      </c>
    </row>
    <row r="54" spans="1:7" x14ac:dyDescent="0.2">
      <c r="A54">
        <v>7</v>
      </c>
      <c r="B54">
        <v>30.5</v>
      </c>
      <c r="C54">
        <v>0</v>
      </c>
      <c r="D54">
        <v>2</v>
      </c>
      <c r="E54">
        <v>0</v>
      </c>
      <c r="F54">
        <v>0</v>
      </c>
      <c r="G54">
        <v>0</v>
      </c>
    </row>
    <row r="55" spans="1:7" x14ac:dyDescent="0.2">
      <c r="A55" t="s">
        <v>6</v>
      </c>
      <c r="B55">
        <v>1</v>
      </c>
      <c r="C55">
        <v>0</v>
      </c>
      <c r="D55">
        <v>34</v>
      </c>
      <c r="E55">
        <v>2</v>
      </c>
      <c r="F55">
        <v>3</v>
      </c>
      <c r="G55">
        <v>31</v>
      </c>
    </row>
    <row r="56" spans="1:7" x14ac:dyDescent="0.2">
      <c r="A56" t="s">
        <v>6</v>
      </c>
      <c r="B56">
        <v>9</v>
      </c>
      <c r="C56">
        <v>7</v>
      </c>
      <c r="D56">
        <v>15</v>
      </c>
      <c r="E56">
        <v>4</v>
      </c>
      <c r="F56">
        <v>4</v>
      </c>
      <c r="G56">
        <v>39</v>
      </c>
    </row>
    <row r="57" spans="1:7" x14ac:dyDescent="0.2">
      <c r="A57" t="s">
        <v>6</v>
      </c>
      <c r="B57">
        <v>21</v>
      </c>
      <c r="C57">
        <v>1</v>
      </c>
      <c r="D57">
        <v>7</v>
      </c>
      <c r="E57">
        <v>4</v>
      </c>
      <c r="F57">
        <v>2</v>
      </c>
      <c r="G57">
        <v>10</v>
      </c>
    </row>
    <row r="58" spans="1:7" x14ac:dyDescent="0.2">
      <c r="A58" t="s">
        <v>6</v>
      </c>
      <c r="B58">
        <v>29</v>
      </c>
      <c r="C58">
        <v>0</v>
      </c>
      <c r="D58">
        <v>0</v>
      </c>
      <c r="E58">
        <v>0</v>
      </c>
      <c r="F58">
        <v>0</v>
      </c>
      <c r="G58">
        <v>2</v>
      </c>
    </row>
    <row r="59" spans="1:7" x14ac:dyDescent="0.2">
      <c r="A59" t="s">
        <v>7</v>
      </c>
      <c r="B59">
        <v>1</v>
      </c>
      <c r="C59">
        <v>1</v>
      </c>
      <c r="D59">
        <v>50</v>
      </c>
      <c r="E59">
        <v>16</v>
      </c>
      <c r="F59">
        <v>2</v>
      </c>
      <c r="G59">
        <v>33</v>
      </c>
    </row>
    <row r="60" spans="1:7" x14ac:dyDescent="0.2">
      <c r="A60" t="s">
        <v>7</v>
      </c>
      <c r="B60">
        <v>5</v>
      </c>
      <c r="C60">
        <v>0</v>
      </c>
      <c r="D60">
        <v>13</v>
      </c>
      <c r="E60">
        <v>0</v>
      </c>
      <c r="F60">
        <v>4</v>
      </c>
      <c r="G60">
        <v>20</v>
      </c>
    </row>
    <row r="61" spans="1:7" x14ac:dyDescent="0.2">
      <c r="A61" t="s">
        <v>7</v>
      </c>
      <c r="B61">
        <v>15</v>
      </c>
      <c r="C61">
        <v>0</v>
      </c>
      <c r="D61">
        <v>9</v>
      </c>
      <c r="E61">
        <v>0</v>
      </c>
      <c r="F61">
        <v>0</v>
      </c>
      <c r="G61">
        <v>3</v>
      </c>
    </row>
    <row r="62" spans="1:7" x14ac:dyDescent="0.2">
      <c r="A62" t="s">
        <v>7</v>
      </c>
      <c r="B62">
        <v>21</v>
      </c>
      <c r="C62">
        <v>1</v>
      </c>
      <c r="D62">
        <v>14</v>
      </c>
      <c r="E62">
        <v>0</v>
      </c>
      <c r="F62">
        <v>0</v>
      </c>
      <c r="G62">
        <v>9</v>
      </c>
    </row>
    <row r="63" spans="1:7" x14ac:dyDescent="0.2">
      <c r="A63" t="s">
        <v>7</v>
      </c>
      <c r="B63">
        <v>25</v>
      </c>
      <c r="C63">
        <v>0</v>
      </c>
      <c r="D63">
        <v>2</v>
      </c>
      <c r="E63">
        <v>0</v>
      </c>
      <c r="F63">
        <v>0</v>
      </c>
      <c r="G63">
        <v>0</v>
      </c>
    </row>
    <row r="64" spans="1:7" x14ac:dyDescent="0.2">
      <c r="A64" t="s">
        <v>7</v>
      </c>
      <c r="B64">
        <v>31</v>
      </c>
      <c r="C64">
        <v>0</v>
      </c>
      <c r="D64">
        <v>3</v>
      </c>
      <c r="E64">
        <v>0</v>
      </c>
      <c r="F64">
        <v>0</v>
      </c>
      <c r="G64">
        <v>1</v>
      </c>
    </row>
    <row r="65" spans="1:7" x14ac:dyDescent="0.2">
      <c r="A65" t="s">
        <v>7</v>
      </c>
      <c r="B65">
        <v>37</v>
      </c>
      <c r="C65">
        <v>0</v>
      </c>
      <c r="D65">
        <v>1</v>
      </c>
      <c r="E65">
        <v>0</v>
      </c>
      <c r="F65">
        <v>0</v>
      </c>
      <c r="G65">
        <v>1</v>
      </c>
    </row>
    <row r="66" spans="1:7" x14ac:dyDescent="0.2">
      <c r="A66" t="s">
        <v>7</v>
      </c>
      <c r="B66">
        <v>41</v>
      </c>
      <c r="C66">
        <v>0</v>
      </c>
      <c r="D66">
        <v>2</v>
      </c>
      <c r="E66">
        <v>0</v>
      </c>
      <c r="F66">
        <v>0</v>
      </c>
      <c r="G66">
        <v>0</v>
      </c>
    </row>
    <row r="67" spans="1:7" x14ac:dyDescent="0.2">
      <c r="A67" t="s">
        <v>8</v>
      </c>
      <c r="B67">
        <v>1</v>
      </c>
      <c r="C67">
        <v>0</v>
      </c>
      <c r="D67">
        <v>9</v>
      </c>
      <c r="E67">
        <v>2</v>
      </c>
      <c r="F67">
        <v>0</v>
      </c>
      <c r="G67">
        <v>7</v>
      </c>
    </row>
    <row r="68" spans="1:7" x14ac:dyDescent="0.2">
      <c r="A68" t="s">
        <v>8</v>
      </c>
      <c r="B68">
        <v>5</v>
      </c>
      <c r="C68">
        <v>0</v>
      </c>
      <c r="D68">
        <v>10</v>
      </c>
      <c r="E68">
        <v>2</v>
      </c>
      <c r="F68">
        <v>2</v>
      </c>
      <c r="G68">
        <v>13</v>
      </c>
    </row>
    <row r="69" spans="1:7" x14ac:dyDescent="0.2">
      <c r="A69" t="s">
        <v>8</v>
      </c>
      <c r="B69">
        <v>9</v>
      </c>
      <c r="C69">
        <v>0</v>
      </c>
      <c r="D69">
        <v>2</v>
      </c>
      <c r="E69">
        <v>0</v>
      </c>
      <c r="F69">
        <v>0</v>
      </c>
      <c r="G69">
        <v>0</v>
      </c>
    </row>
    <row r="70" spans="1:7" x14ac:dyDescent="0.2">
      <c r="A70" t="s">
        <v>8</v>
      </c>
      <c r="B70">
        <v>15</v>
      </c>
      <c r="C70">
        <v>0</v>
      </c>
      <c r="D70">
        <v>0</v>
      </c>
      <c r="E70">
        <v>0</v>
      </c>
      <c r="F70">
        <v>0</v>
      </c>
      <c r="G70">
        <v>1</v>
      </c>
    </row>
    <row r="71" spans="1:7" x14ac:dyDescent="0.2">
      <c r="A71" t="s">
        <v>8</v>
      </c>
      <c r="B71">
        <v>21</v>
      </c>
      <c r="C71">
        <v>0</v>
      </c>
      <c r="D71">
        <v>1</v>
      </c>
      <c r="E71">
        <v>0</v>
      </c>
      <c r="F71">
        <v>0</v>
      </c>
      <c r="G71">
        <v>0</v>
      </c>
    </row>
    <row r="72" spans="1:7" x14ac:dyDescent="0.2">
      <c r="A72" t="s">
        <v>8</v>
      </c>
      <c r="B72">
        <v>25</v>
      </c>
      <c r="C72">
        <v>0</v>
      </c>
      <c r="D72">
        <v>1</v>
      </c>
      <c r="E72">
        <v>0</v>
      </c>
      <c r="F72">
        <v>0</v>
      </c>
      <c r="G72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B0A8E-27C0-CB4E-A3C5-B4152CD4107D}">
  <dimension ref="A1:O73"/>
  <sheetViews>
    <sheetView workbookViewId="0">
      <selection sqref="A1:O73"/>
    </sheetView>
  </sheetViews>
  <sheetFormatPr baseColWidth="10" defaultRowHeight="16" x14ac:dyDescent="0.2"/>
  <sheetData>
    <row r="1" spans="1:15" ht="24" x14ac:dyDescent="0.3">
      <c r="A1" s="12" t="s">
        <v>64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x14ac:dyDescent="0.2">
      <c r="A2" s="11" t="s">
        <v>29</v>
      </c>
      <c r="B2" s="11" t="s">
        <v>56</v>
      </c>
      <c r="C2" s="11" t="s">
        <v>12</v>
      </c>
      <c r="D2" s="11" t="s">
        <v>16</v>
      </c>
      <c r="E2" s="11" t="s">
        <v>23</v>
      </c>
      <c r="F2" s="11" t="s">
        <v>13</v>
      </c>
      <c r="G2" s="11" t="s">
        <v>28</v>
      </c>
      <c r="H2" s="11" t="s">
        <v>19</v>
      </c>
      <c r="I2" s="11" t="s">
        <v>26</v>
      </c>
      <c r="J2" s="11" t="s">
        <v>25</v>
      </c>
      <c r="K2" s="11" t="s">
        <v>27</v>
      </c>
      <c r="L2" s="11" t="s">
        <v>20</v>
      </c>
      <c r="M2" s="11" t="s">
        <v>15</v>
      </c>
      <c r="N2" s="11" t="s">
        <v>18</v>
      </c>
      <c r="O2" s="11" t="s">
        <v>24</v>
      </c>
    </row>
    <row r="3" spans="1:15" x14ac:dyDescent="0.2">
      <c r="A3">
        <v>1</v>
      </c>
      <c r="B3">
        <v>1</v>
      </c>
      <c r="C3">
        <v>68</v>
      </c>
      <c r="D3">
        <v>95</v>
      </c>
      <c r="E3">
        <v>2</v>
      </c>
      <c r="F3">
        <v>76</v>
      </c>
      <c r="G3">
        <v>1</v>
      </c>
      <c r="H3">
        <v>26</v>
      </c>
      <c r="I3">
        <v>20</v>
      </c>
      <c r="J3">
        <v>15</v>
      </c>
      <c r="K3">
        <v>20</v>
      </c>
      <c r="L3">
        <v>5</v>
      </c>
      <c r="M3">
        <v>43</v>
      </c>
      <c r="N3">
        <v>16</v>
      </c>
      <c r="O3">
        <v>11</v>
      </c>
    </row>
    <row r="4" spans="1:15" x14ac:dyDescent="0.2">
      <c r="A4">
        <v>1</v>
      </c>
      <c r="B4">
        <v>3</v>
      </c>
      <c r="C4">
        <v>27</v>
      </c>
      <c r="D4">
        <v>46</v>
      </c>
      <c r="E4">
        <v>0</v>
      </c>
      <c r="F4">
        <v>11</v>
      </c>
      <c r="G4">
        <v>0</v>
      </c>
      <c r="H4">
        <v>7</v>
      </c>
      <c r="I4">
        <v>10</v>
      </c>
      <c r="J4">
        <v>6</v>
      </c>
      <c r="K4">
        <v>8</v>
      </c>
      <c r="L4">
        <v>3</v>
      </c>
      <c r="M4">
        <v>12</v>
      </c>
      <c r="N4">
        <v>11</v>
      </c>
      <c r="O4">
        <v>6</v>
      </c>
    </row>
    <row r="5" spans="1:15" x14ac:dyDescent="0.2">
      <c r="A5">
        <v>1</v>
      </c>
      <c r="B5">
        <v>5</v>
      </c>
      <c r="C5">
        <v>6</v>
      </c>
      <c r="D5">
        <v>4</v>
      </c>
      <c r="E5">
        <v>0</v>
      </c>
      <c r="F5">
        <v>19</v>
      </c>
      <c r="G5">
        <v>0</v>
      </c>
      <c r="H5">
        <v>4</v>
      </c>
      <c r="I5">
        <v>4</v>
      </c>
      <c r="J5">
        <v>2</v>
      </c>
      <c r="K5">
        <v>1</v>
      </c>
      <c r="L5">
        <v>0</v>
      </c>
      <c r="M5">
        <v>0</v>
      </c>
      <c r="N5">
        <v>8</v>
      </c>
      <c r="O5">
        <v>0</v>
      </c>
    </row>
    <row r="6" spans="1:15" x14ac:dyDescent="0.2">
      <c r="A6">
        <v>1</v>
      </c>
      <c r="B6">
        <v>9</v>
      </c>
      <c r="C6">
        <v>34</v>
      </c>
      <c r="D6">
        <v>42</v>
      </c>
      <c r="E6">
        <v>2</v>
      </c>
      <c r="F6">
        <v>20</v>
      </c>
      <c r="G6">
        <v>0</v>
      </c>
      <c r="H6">
        <v>16</v>
      </c>
      <c r="I6">
        <v>9</v>
      </c>
      <c r="J6">
        <v>5</v>
      </c>
      <c r="K6">
        <v>8</v>
      </c>
      <c r="L6">
        <v>6</v>
      </c>
      <c r="M6">
        <v>15</v>
      </c>
      <c r="N6">
        <v>24</v>
      </c>
      <c r="O6">
        <v>4</v>
      </c>
    </row>
    <row r="7" spans="1:15" x14ac:dyDescent="0.2">
      <c r="A7">
        <v>1</v>
      </c>
      <c r="B7">
        <v>21</v>
      </c>
      <c r="C7">
        <v>51</v>
      </c>
      <c r="D7">
        <v>33</v>
      </c>
      <c r="E7">
        <v>12</v>
      </c>
      <c r="F7">
        <v>58</v>
      </c>
      <c r="G7">
        <v>0</v>
      </c>
      <c r="H7">
        <v>9</v>
      </c>
      <c r="I7">
        <v>18</v>
      </c>
      <c r="J7">
        <v>8</v>
      </c>
      <c r="K7">
        <v>8</v>
      </c>
      <c r="L7">
        <v>3</v>
      </c>
      <c r="M7">
        <v>19</v>
      </c>
      <c r="N7">
        <v>21</v>
      </c>
      <c r="O7">
        <v>23</v>
      </c>
    </row>
    <row r="8" spans="1:15" x14ac:dyDescent="0.2">
      <c r="A8">
        <v>1</v>
      </c>
      <c r="B8">
        <v>31</v>
      </c>
      <c r="C8">
        <v>23</v>
      </c>
      <c r="D8">
        <v>12</v>
      </c>
      <c r="E8">
        <v>7</v>
      </c>
      <c r="F8">
        <v>59</v>
      </c>
      <c r="G8">
        <v>2</v>
      </c>
      <c r="H8">
        <v>12</v>
      </c>
      <c r="I8">
        <v>6</v>
      </c>
      <c r="J8">
        <v>0</v>
      </c>
      <c r="K8">
        <v>0</v>
      </c>
      <c r="L8">
        <v>0</v>
      </c>
      <c r="M8">
        <v>12</v>
      </c>
      <c r="N8">
        <v>28</v>
      </c>
      <c r="O8">
        <v>5</v>
      </c>
    </row>
    <row r="9" spans="1:15" x14ac:dyDescent="0.2">
      <c r="A9">
        <v>1</v>
      </c>
      <c r="B9">
        <v>35</v>
      </c>
      <c r="C9">
        <v>13</v>
      </c>
      <c r="D9">
        <v>27</v>
      </c>
      <c r="E9">
        <v>5</v>
      </c>
      <c r="F9">
        <v>35</v>
      </c>
      <c r="G9">
        <v>0</v>
      </c>
      <c r="H9">
        <v>10</v>
      </c>
      <c r="I9">
        <v>14</v>
      </c>
      <c r="J9">
        <v>2</v>
      </c>
      <c r="K9">
        <v>12</v>
      </c>
      <c r="L9">
        <v>1</v>
      </c>
      <c r="M9">
        <v>6</v>
      </c>
      <c r="N9">
        <v>11</v>
      </c>
      <c r="O9">
        <v>5</v>
      </c>
    </row>
    <row r="10" spans="1:15" x14ac:dyDescent="0.2">
      <c r="A10">
        <v>1</v>
      </c>
      <c r="B10">
        <v>41</v>
      </c>
      <c r="C10">
        <v>48</v>
      </c>
      <c r="D10">
        <v>40</v>
      </c>
      <c r="E10">
        <v>10</v>
      </c>
      <c r="F10">
        <v>53</v>
      </c>
      <c r="G10">
        <v>1</v>
      </c>
      <c r="H10">
        <v>6</v>
      </c>
      <c r="I10">
        <v>15</v>
      </c>
      <c r="J10">
        <v>10</v>
      </c>
      <c r="K10">
        <v>13</v>
      </c>
      <c r="L10">
        <v>10</v>
      </c>
      <c r="M10">
        <v>10</v>
      </c>
      <c r="N10">
        <v>13</v>
      </c>
      <c r="O10">
        <v>11</v>
      </c>
    </row>
    <row r="11" spans="1:15" x14ac:dyDescent="0.2">
      <c r="A11">
        <v>1</v>
      </c>
      <c r="B11">
        <v>45</v>
      </c>
      <c r="C11">
        <v>9</v>
      </c>
      <c r="D11">
        <v>16</v>
      </c>
      <c r="E11">
        <v>2</v>
      </c>
      <c r="F11">
        <v>28</v>
      </c>
      <c r="G11">
        <v>0</v>
      </c>
      <c r="H11">
        <v>11</v>
      </c>
      <c r="I11">
        <v>13</v>
      </c>
      <c r="J11">
        <v>5</v>
      </c>
      <c r="K11">
        <v>15</v>
      </c>
      <c r="L11">
        <v>4</v>
      </c>
      <c r="M11">
        <v>10</v>
      </c>
      <c r="N11">
        <v>12</v>
      </c>
      <c r="O11">
        <v>4</v>
      </c>
    </row>
    <row r="12" spans="1:15" x14ac:dyDescent="0.2">
      <c r="A12">
        <v>1</v>
      </c>
      <c r="B12">
        <v>47</v>
      </c>
      <c r="C12">
        <v>26</v>
      </c>
      <c r="D12">
        <v>23</v>
      </c>
      <c r="E12">
        <v>3</v>
      </c>
      <c r="F12">
        <v>30</v>
      </c>
      <c r="G12">
        <v>0</v>
      </c>
      <c r="H12">
        <v>10</v>
      </c>
      <c r="I12">
        <v>9</v>
      </c>
      <c r="J12">
        <v>7</v>
      </c>
      <c r="K12">
        <v>10</v>
      </c>
      <c r="L12">
        <v>4</v>
      </c>
      <c r="M12">
        <v>11</v>
      </c>
      <c r="N12">
        <v>9</v>
      </c>
      <c r="O12">
        <v>5</v>
      </c>
    </row>
    <row r="13" spans="1:15" x14ac:dyDescent="0.2">
      <c r="A13">
        <v>2</v>
      </c>
      <c r="B13">
        <v>1</v>
      </c>
      <c r="C13">
        <v>23</v>
      </c>
      <c r="D13">
        <v>25</v>
      </c>
      <c r="E13">
        <v>0</v>
      </c>
      <c r="F13">
        <v>45</v>
      </c>
      <c r="G13">
        <v>0</v>
      </c>
      <c r="H13">
        <v>12</v>
      </c>
      <c r="I13">
        <v>7</v>
      </c>
      <c r="J13">
        <v>5</v>
      </c>
      <c r="K13">
        <v>12</v>
      </c>
      <c r="L13">
        <v>6</v>
      </c>
      <c r="M13">
        <v>9</v>
      </c>
      <c r="N13">
        <v>16</v>
      </c>
      <c r="O13">
        <v>6</v>
      </c>
    </row>
    <row r="14" spans="1:15" x14ac:dyDescent="0.2">
      <c r="A14">
        <v>2</v>
      </c>
      <c r="B14">
        <v>3</v>
      </c>
      <c r="C14">
        <v>24</v>
      </c>
      <c r="D14">
        <v>12</v>
      </c>
      <c r="E14">
        <v>0</v>
      </c>
      <c r="F14">
        <v>31</v>
      </c>
      <c r="G14">
        <v>0</v>
      </c>
      <c r="H14">
        <v>6</v>
      </c>
      <c r="I14">
        <v>8</v>
      </c>
      <c r="J14">
        <v>4</v>
      </c>
      <c r="K14">
        <v>2</v>
      </c>
      <c r="L14">
        <v>0</v>
      </c>
      <c r="M14">
        <v>10</v>
      </c>
      <c r="N14">
        <v>10</v>
      </c>
      <c r="O14">
        <v>0</v>
      </c>
    </row>
    <row r="15" spans="1:15" x14ac:dyDescent="0.2">
      <c r="A15">
        <v>2</v>
      </c>
      <c r="B15">
        <v>5</v>
      </c>
      <c r="C15">
        <v>15</v>
      </c>
      <c r="D15">
        <v>13</v>
      </c>
      <c r="E15">
        <v>3</v>
      </c>
      <c r="F15">
        <v>47</v>
      </c>
      <c r="G15">
        <v>0</v>
      </c>
      <c r="H15">
        <v>13</v>
      </c>
      <c r="I15">
        <v>7</v>
      </c>
      <c r="J15">
        <v>4</v>
      </c>
      <c r="K15">
        <v>2</v>
      </c>
      <c r="L15">
        <v>7</v>
      </c>
      <c r="M15">
        <v>3</v>
      </c>
      <c r="N15">
        <v>26</v>
      </c>
      <c r="O15">
        <v>5</v>
      </c>
    </row>
    <row r="16" spans="1:15" x14ac:dyDescent="0.2">
      <c r="A16">
        <v>2</v>
      </c>
      <c r="B16">
        <v>7</v>
      </c>
      <c r="C16">
        <v>75</v>
      </c>
      <c r="D16">
        <v>77</v>
      </c>
      <c r="E16">
        <v>13</v>
      </c>
      <c r="F16">
        <v>129</v>
      </c>
      <c r="G16">
        <v>5</v>
      </c>
      <c r="H16">
        <v>11</v>
      </c>
      <c r="I16">
        <v>18</v>
      </c>
      <c r="J16">
        <v>10</v>
      </c>
      <c r="K16">
        <v>14</v>
      </c>
      <c r="L16">
        <v>3</v>
      </c>
      <c r="M16">
        <v>29</v>
      </c>
      <c r="N16">
        <v>90</v>
      </c>
      <c r="O16">
        <v>20</v>
      </c>
    </row>
    <row r="17" spans="1:15" x14ac:dyDescent="0.2">
      <c r="A17">
        <v>2</v>
      </c>
      <c r="B17">
        <v>9</v>
      </c>
      <c r="C17">
        <v>29</v>
      </c>
      <c r="D17">
        <v>8</v>
      </c>
      <c r="E17">
        <v>7</v>
      </c>
      <c r="F17">
        <v>44</v>
      </c>
      <c r="G17">
        <v>1</v>
      </c>
      <c r="H17">
        <v>13</v>
      </c>
      <c r="I17">
        <v>8</v>
      </c>
      <c r="J17">
        <v>7</v>
      </c>
      <c r="K17">
        <v>5</v>
      </c>
      <c r="L17">
        <v>4</v>
      </c>
      <c r="M17">
        <v>7</v>
      </c>
      <c r="N17">
        <v>12</v>
      </c>
      <c r="O17">
        <v>7</v>
      </c>
    </row>
    <row r="18" spans="1:15" x14ac:dyDescent="0.2">
      <c r="A18">
        <v>2</v>
      </c>
      <c r="B18">
        <v>17</v>
      </c>
      <c r="C18">
        <v>11</v>
      </c>
      <c r="D18">
        <v>8</v>
      </c>
      <c r="E18">
        <v>2</v>
      </c>
      <c r="F18">
        <v>12</v>
      </c>
      <c r="G18">
        <v>0</v>
      </c>
      <c r="H18">
        <v>0</v>
      </c>
      <c r="I18" s="13">
        <v>8</v>
      </c>
      <c r="J18" s="13">
        <v>1</v>
      </c>
      <c r="K18" s="13">
        <v>1</v>
      </c>
      <c r="L18" s="13">
        <v>4</v>
      </c>
      <c r="M18" s="13">
        <v>4</v>
      </c>
      <c r="N18" s="13">
        <v>5</v>
      </c>
      <c r="O18" s="13">
        <v>4</v>
      </c>
    </row>
    <row r="19" spans="1:15" x14ac:dyDescent="0.2">
      <c r="A19">
        <v>2</v>
      </c>
      <c r="B19">
        <v>19</v>
      </c>
      <c r="C19">
        <v>11</v>
      </c>
      <c r="D19">
        <v>12</v>
      </c>
      <c r="E19">
        <v>1</v>
      </c>
      <c r="F19">
        <v>37</v>
      </c>
      <c r="G19">
        <v>1</v>
      </c>
      <c r="H19">
        <v>3</v>
      </c>
      <c r="I19">
        <v>3</v>
      </c>
      <c r="J19">
        <v>1</v>
      </c>
      <c r="K19">
        <v>1</v>
      </c>
      <c r="L19">
        <v>4</v>
      </c>
      <c r="M19">
        <v>3</v>
      </c>
      <c r="N19">
        <v>7</v>
      </c>
      <c r="O19">
        <v>8</v>
      </c>
    </row>
    <row r="20" spans="1:15" x14ac:dyDescent="0.2">
      <c r="A20">
        <v>2</v>
      </c>
      <c r="B20">
        <v>21</v>
      </c>
      <c r="C20">
        <v>2</v>
      </c>
      <c r="D20">
        <v>14</v>
      </c>
      <c r="E20">
        <v>0</v>
      </c>
      <c r="F20">
        <v>18</v>
      </c>
      <c r="G20">
        <v>0</v>
      </c>
      <c r="H20">
        <v>2</v>
      </c>
      <c r="I20">
        <v>2</v>
      </c>
      <c r="J20">
        <v>1</v>
      </c>
      <c r="K20">
        <v>1</v>
      </c>
      <c r="L20">
        <v>0</v>
      </c>
      <c r="M20">
        <v>6</v>
      </c>
      <c r="N20">
        <v>3</v>
      </c>
      <c r="O20">
        <v>1</v>
      </c>
    </row>
    <row r="21" spans="1:15" x14ac:dyDescent="0.2">
      <c r="A21">
        <v>2</v>
      </c>
      <c r="B21">
        <v>25</v>
      </c>
      <c r="C21">
        <v>5</v>
      </c>
      <c r="D21">
        <v>7</v>
      </c>
      <c r="E21">
        <v>0</v>
      </c>
      <c r="F21">
        <v>9</v>
      </c>
      <c r="G21">
        <v>0</v>
      </c>
      <c r="H21">
        <v>1</v>
      </c>
      <c r="I21">
        <v>3</v>
      </c>
      <c r="J21">
        <v>0</v>
      </c>
      <c r="K21">
        <v>0</v>
      </c>
      <c r="L21">
        <v>1</v>
      </c>
      <c r="M21">
        <v>4</v>
      </c>
      <c r="N21">
        <v>1</v>
      </c>
      <c r="O21">
        <v>2</v>
      </c>
    </row>
    <row r="22" spans="1:15" x14ac:dyDescent="0.2">
      <c r="A22">
        <v>2</v>
      </c>
      <c r="B22">
        <v>29</v>
      </c>
      <c r="C22">
        <v>6</v>
      </c>
      <c r="D22">
        <v>22</v>
      </c>
      <c r="E22">
        <v>2</v>
      </c>
      <c r="F22">
        <v>30</v>
      </c>
      <c r="G22">
        <v>1</v>
      </c>
      <c r="H22">
        <v>5</v>
      </c>
      <c r="I22">
        <v>15</v>
      </c>
      <c r="J22">
        <v>5</v>
      </c>
      <c r="K22">
        <v>5</v>
      </c>
      <c r="L22">
        <v>2</v>
      </c>
      <c r="M22">
        <v>4</v>
      </c>
      <c r="N22">
        <v>3</v>
      </c>
      <c r="O22">
        <v>5</v>
      </c>
    </row>
    <row r="23" spans="1:15" x14ac:dyDescent="0.2">
      <c r="A23">
        <v>2</v>
      </c>
      <c r="B23">
        <v>31</v>
      </c>
      <c r="C23">
        <v>6</v>
      </c>
      <c r="D23">
        <v>12</v>
      </c>
      <c r="E23">
        <v>0</v>
      </c>
      <c r="F23">
        <v>22</v>
      </c>
      <c r="G23">
        <v>0</v>
      </c>
      <c r="H23">
        <v>5</v>
      </c>
      <c r="I23">
        <v>3</v>
      </c>
      <c r="J23">
        <v>1</v>
      </c>
      <c r="K23">
        <v>6</v>
      </c>
      <c r="L23">
        <v>1</v>
      </c>
      <c r="M23">
        <v>6</v>
      </c>
      <c r="N23">
        <v>9</v>
      </c>
      <c r="O23">
        <v>3</v>
      </c>
    </row>
    <row r="24" spans="1:15" x14ac:dyDescent="0.2">
      <c r="A24">
        <v>2</v>
      </c>
      <c r="B24">
        <v>33</v>
      </c>
      <c r="C24">
        <v>4</v>
      </c>
      <c r="D24">
        <v>16</v>
      </c>
      <c r="E24">
        <v>2</v>
      </c>
      <c r="F24">
        <v>11</v>
      </c>
      <c r="G24">
        <v>0</v>
      </c>
      <c r="H24">
        <v>4</v>
      </c>
      <c r="I24">
        <v>8</v>
      </c>
      <c r="J24">
        <v>1</v>
      </c>
      <c r="K24">
        <v>0</v>
      </c>
      <c r="L24">
        <v>1</v>
      </c>
      <c r="M24">
        <v>4</v>
      </c>
      <c r="N24">
        <v>0</v>
      </c>
      <c r="O24">
        <v>0</v>
      </c>
    </row>
    <row r="25" spans="1:15" x14ac:dyDescent="0.2">
      <c r="A25">
        <v>2</v>
      </c>
      <c r="B25">
        <v>39</v>
      </c>
      <c r="C25">
        <v>9</v>
      </c>
      <c r="D25">
        <v>27</v>
      </c>
      <c r="E25">
        <v>0</v>
      </c>
      <c r="F25">
        <v>7</v>
      </c>
      <c r="G25">
        <v>0</v>
      </c>
      <c r="H25">
        <v>7</v>
      </c>
      <c r="I25">
        <v>6</v>
      </c>
      <c r="J25">
        <v>2</v>
      </c>
      <c r="K25">
        <v>5</v>
      </c>
      <c r="L25">
        <v>4</v>
      </c>
      <c r="M25">
        <v>8</v>
      </c>
      <c r="N25">
        <v>2</v>
      </c>
      <c r="O25">
        <v>2</v>
      </c>
    </row>
    <row r="26" spans="1:15" x14ac:dyDescent="0.2">
      <c r="A26">
        <v>2</v>
      </c>
      <c r="B26">
        <v>41</v>
      </c>
      <c r="C26">
        <v>7</v>
      </c>
      <c r="D26">
        <v>15</v>
      </c>
      <c r="E26">
        <v>0</v>
      </c>
      <c r="F26">
        <v>5</v>
      </c>
      <c r="G26">
        <v>0</v>
      </c>
      <c r="H26">
        <v>1</v>
      </c>
      <c r="I26">
        <v>2</v>
      </c>
      <c r="J26">
        <v>3</v>
      </c>
      <c r="K26">
        <v>2</v>
      </c>
      <c r="L26">
        <v>1</v>
      </c>
      <c r="M26">
        <v>5</v>
      </c>
      <c r="N26">
        <v>2</v>
      </c>
      <c r="O26">
        <v>5</v>
      </c>
    </row>
    <row r="27" spans="1:15" x14ac:dyDescent="0.2">
      <c r="A27">
        <v>3</v>
      </c>
      <c r="B27">
        <v>1</v>
      </c>
      <c r="C27">
        <v>2</v>
      </c>
      <c r="D27">
        <v>6</v>
      </c>
      <c r="E27">
        <v>1</v>
      </c>
      <c r="F27">
        <v>4</v>
      </c>
      <c r="G27">
        <v>0</v>
      </c>
      <c r="H27">
        <v>1</v>
      </c>
      <c r="I27">
        <v>0</v>
      </c>
      <c r="J27">
        <v>1</v>
      </c>
      <c r="K27">
        <v>2</v>
      </c>
      <c r="L27">
        <v>0</v>
      </c>
      <c r="M27">
        <v>0</v>
      </c>
      <c r="N27">
        <v>0</v>
      </c>
      <c r="O27">
        <v>2</v>
      </c>
    </row>
    <row r="28" spans="1:15" x14ac:dyDescent="0.2">
      <c r="A28">
        <v>3</v>
      </c>
      <c r="B28">
        <v>3</v>
      </c>
      <c r="C28">
        <v>2</v>
      </c>
      <c r="D28">
        <v>2</v>
      </c>
      <c r="E28">
        <v>0</v>
      </c>
      <c r="F28">
        <v>3</v>
      </c>
      <c r="G28">
        <v>0</v>
      </c>
      <c r="H28">
        <v>0</v>
      </c>
      <c r="I28">
        <v>0</v>
      </c>
      <c r="J28">
        <v>0</v>
      </c>
      <c r="K28">
        <v>1</v>
      </c>
      <c r="L28">
        <v>0</v>
      </c>
      <c r="M28">
        <v>0</v>
      </c>
      <c r="N28">
        <v>1</v>
      </c>
      <c r="O28">
        <v>0</v>
      </c>
    </row>
    <row r="29" spans="1:15" x14ac:dyDescent="0.2">
      <c r="A29">
        <v>3</v>
      </c>
      <c r="B29">
        <v>5</v>
      </c>
      <c r="C29">
        <v>3</v>
      </c>
      <c r="D29">
        <v>3</v>
      </c>
      <c r="E29">
        <v>0</v>
      </c>
      <c r="F29">
        <v>8</v>
      </c>
      <c r="G29">
        <v>0</v>
      </c>
      <c r="H29">
        <v>0</v>
      </c>
      <c r="I29">
        <v>1</v>
      </c>
      <c r="J29">
        <v>2</v>
      </c>
      <c r="K29">
        <v>1</v>
      </c>
      <c r="L29">
        <v>0</v>
      </c>
      <c r="M29">
        <v>1</v>
      </c>
      <c r="N29">
        <v>1</v>
      </c>
      <c r="O29">
        <v>1</v>
      </c>
    </row>
    <row r="30" spans="1:15" x14ac:dyDescent="0.2">
      <c r="A30">
        <v>3</v>
      </c>
      <c r="B30">
        <v>7</v>
      </c>
      <c r="C30">
        <v>1</v>
      </c>
      <c r="D30">
        <v>2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  <c r="N30">
        <v>1</v>
      </c>
      <c r="O30">
        <v>0</v>
      </c>
    </row>
    <row r="31" spans="1:15" x14ac:dyDescent="0.2">
      <c r="A31">
        <v>3</v>
      </c>
      <c r="B31">
        <v>9</v>
      </c>
      <c r="C31">
        <v>3</v>
      </c>
      <c r="D31">
        <v>11</v>
      </c>
      <c r="E31">
        <v>0</v>
      </c>
      <c r="F31">
        <v>12</v>
      </c>
      <c r="G31">
        <v>0</v>
      </c>
      <c r="H31">
        <v>2</v>
      </c>
      <c r="I31">
        <v>4</v>
      </c>
      <c r="J31">
        <v>0</v>
      </c>
      <c r="K31">
        <v>2</v>
      </c>
      <c r="L31">
        <v>1</v>
      </c>
      <c r="M31">
        <v>3</v>
      </c>
      <c r="N31">
        <v>1</v>
      </c>
      <c r="O31">
        <v>3</v>
      </c>
    </row>
    <row r="32" spans="1:15" x14ac:dyDescent="0.2">
      <c r="A32">
        <v>3</v>
      </c>
      <c r="B32">
        <v>13</v>
      </c>
      <c r="C32">
        <v>4</v>
      </c>
      <c r="D32">
        <v>2</v>
      </c>
      <c r="E32">
        <v>1</v>
      </c>
      <c r="F32">
        <v>4</v>
      </c>
      <c r="G32">
        <v>0</v>
      </c>
      <c r="H32">
        <v>1</v>
      </c>
      <c r="I32">
        <v>2</v>
      </c>
      <c r="J32">
        <v>1</v>
      </c>
      <c r="K32">
        <v>1</v>
      </c>
      <c r="L32">
        <v>0</v>
      </c>
      <c r="M32">
        <v>0</v>
      </c>
      <c r="N32">
        <v>0</v>
      </c>
      <c r="O32">
        <v>3</v>
      </c>
    </row>
    <row r="33" spans="1:15" x14ac:dyDescent="0.2">
      <c r="A33">
        <v>3</v>
      </c>
      <c r="B33">
        <v>16.5</v>
      </c>
      <c r="C33">
        <v>1</v>
      </c>
      <c r="D33">
        <v>3</v>
      </c>
      <c r="E33">
        <v>0</v>
      </c>
      <c r="F33">
        <v>3</v>
      </c>
      <c r="G33">
        <v>0</v>
      </c>
      <c r="H33">
        <v>0</v>
      </c>
      <c r="I33">
        <v>0</v>
      </c>
      <c r="J33">
        <v>0</v>
      </c>
      <c r="K33">
        <v>1</v>
      </c>
      <c r="L33">
        <v>1</v>
      </c>
      <c r="M33">
        <v>2</v>
      </c>
      <c r="N33">
        <v>0</v>
      </c>
      <c r="O33">
        <v>1</v>
      </c>
    </row>
    <row r="34" spans="1:15" x14ac:dyDescent="0.2">
      <c r="A34">
        <v>4</v>
      </c>
      <c r="B34">
        <v>1</v>
      </c>
      <c r="C34">
        <v>5</v>
      </c>
      <c r="D34">
        <v>7</v>
      </c>
      <c r="E34">
        <v>0</v>
      </c>
      <c r="F34">
        <v>10</v>
      </c>
      <c r="G34">
        <v>0</v>
      </c>
      <c r="H34">
        <v>4</v>
      </c>
      <c r="I34">
        <v>5</v>
      </c>
      <c r="J34">
        <v>1</v>
      </c>
      <c r="K34">
        <v>2</v>
      </c>
      <c r="L34">
        <v>1</v>
      </c>
      <c r="M34">
        <v>2</v>
      </c>
      <c r="N34">
        <v>1</v>
      </c>
      <c r="O34">
        <v>1</v>
      </c>
    </row>
    <row r="35" spans="1:15" x14ac:dyDescent="0.2">
      <c r="A35">
        <v>4</v>
      </c>
      <c r="B35">
        <v>3</v>
      </c>
      <c r="C35">
        <v>6</v>
      </c>
      <c r="D35">
        <v>4</v>
      </c>
      <c r="E35">
        <v>0</v>
      </c>
      <c r="F35">
        <v>2</v>
      </c>
      <c r="G35">
        <v>0</v>
      </c>
      <c r="H35">
        <v>0</v>
      </c>
      <c r="I35">
        <v>0</v>
      </c>
      <c r="J35">
        <v>2</v>
      </c>
      <c r="K35">
        <v>3</v>
      </c>
      <c r="L35">
        <v>0</v>
      </c>
      <c r="M35">
        <v>2</v>
      </c>
      <c r="N35">
        <v>2</v>
      </c>
      <c r="O35">
        <v>0</v>
      </c>
    </row>
    <row r="36" spans="1:15" x14ac:dyDescent="0.2">
      <c r="A36">
        <v>4</v>
      </c>
      <c r="B36">
        <v>9</v>
      </c>
      <c r="C36">
        <v>1</v>
      </c>
      <c r="D36">
        <v>1</v>
      </c>
      <c r="E36">
        <v>0</v>
      </c>
      <c r="F36">
        <v>2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1</v>
      </c>
    </row>
    <row r="37" spans="1:15" x14ac:dyDescent="0.2">
      <c r="A37">
        <v>4</v>
      </c>
      <c r="B37">
        <v>13</v>
      </c>
      <c r="C37">
        <v>9</v>
      </c>
      <c r="D37">
        <v>9</v>
      </c>
      <c r="E37">
        <v>9</v>
      </c>
      <c r="F37">
        <v>9</v>
      </c>
      <c r="G37">
        <v>9</v>
      </c>
      <c r="H37">
        <v>13</v>
      </c>
      <c r="I37">
        <v>19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</row>
    <row r="38" spans="1:15" x14ac:dyDescent="0.2">
      <c r="A38">
        <v>4</v>
      </c>
      <c r="B38">
        <v>19</v>
      </c>
      <c r="C38">
        <v>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">
      <c r="A39">
        <v>5</v>
      </c>
      <c r="B39">
        <v>1</v>
      </c>
      <c r="C39">
        <v>4</v>
      </c>
      <c r="D39">
        <v>1</v>
      </c>
      <c r="E39">
        <v>0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  <c r="N39">
        <v>0</v>
      </c>
      <c r="O39">
        <v>3</v>
      </c>
    </row>
    <row r="40" spans="1:15" x14ac:dyDescent="0.2">
      <c r="A40">
        <v>5</v>
      </c>
      <c r="B40">
        <v>5</v>
      </c>
      <c r="C40">
        <v>4</v>
      </c>
      <c r="D40">
        <v>3</v>
      </c>
      <c r="E40">
        <v>0</v>
      </c>
      <c r="F40">
        <v>1</v>
      </c>
      <c r="G40">
        <v>0</v>
      </c>
      <c r="H40">
        <v>1</v>
      </c>
      <c r="I40">
        <v>2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">
      <c r="A41">
        <v>5</v>
      </c>
      <c r="B41">
        <v>13</v>
      </c>
      <c r="C41">
        <v>5</v>
      </c>
      <c r="D41">
        <v>2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">
      <c r="A42">
        <v>5</v>
      </c>
      <c r="B42">
        <v>21</v>
      </c>
      <c r="C42">
        <v>2</v>
      </c>
      <c r="D42">
        <v>2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1</v>
      </c>
      <c r="N42">
        <v>0</v>
      </c>
      <c r="O42">
        <v>0</v>
      </c>
    </row>
    <row r="43" spans="1:15" x14ac:dyDescent="0.2">
      <c r="A43">
        <v>6</v>
      </c>
      <c r="B43">
        <v>1</v>
      </c>
      <c r="C43">
        <v>4</v>
      </c>
      <c r="D43">
        <v>1</v>
      </c>
      <c r="E43">
        <v>1</v>
      </c>
      <c r="F43">
        <v>2</v>
      </c>
      <c r="G43">
        <v>0</v>
      </c>
      <c r="H43">
        <v>0</v>
      </c>
      <c r="I43">
        <v>0</v>
      </c>
      <c r="J43">
        <v>0</v>
      </c>
      <c r="K43">
        <v>0</v>
      </c>
      <c r="L43">
        <v>1</v>
      </c>
      <c r="M43">
        <v>0</v>
      </c>
      <c r="N43">
        <v>1</v>
      </c>
      <c r="O43">
        <v>0</v>
      </c>
    </row>
    <row r="44" spans="1:15" x14ac:dyDescent="0.2">
      <c r="A44">
        <v>6</v>
      </c>
      <c r="B44">
        <v>5</v>
      </c>
      <c r="C44">
        <v>2</v>
      </c>
      <c r="D44">
        <v>1</v>
      </c>
      <c r="E44">
        <v>0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1</v>
      </c>
      <c r="M44">
        <v>0</v>
      </c>
      <c r="N44">
        <v>0</v>
      </c>
      <c r="O44">
        <v>1</v>
      </c>
    </row>
    <row r="45" spans="1:15" x14ac:dyDescent="0.2">
      <c r="A45">
        <v>6</v>
      </c>
      <c r="B45">
        <v>9</v>
      </c>
      <c r="C45">
        <v>1</v>
      </c>
      <c r="D45">
        <v>1</v>
      </c>
      <c r="E45">
        <v>1</v>
      </c>
      <c r="F45">
        <v>0</v>
      </c>
      <c r="G45">
        <v>0</v>
      </c>
      <c r="H45">
        <v>0</v>
      </c>
      <c r="I45">
        <v>0</v>
      </c>
      <c r="J45">
        <v>1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">
      <c r="A46">
        <v>6</v>
      </c>
      <c r="B46">
        <v>13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">
      <c r="A47">
        <v>7</v>
      </c>
      <c r="B47">
        <v>0.5</v>
      </c>
      <c r="C47">
        <v>0</v>
      </c>
      <c r="D47">
        <v>0</v>
      </c>
      <c r="E47">
        <v>0</v>
      </c>
      <c r="F47">
        <v>3</v>
      </c>
      <c r="G47">
        <v>0</v>
      </c>
      <c r="H47">
        <v>1</v>
      </c>
      <c r="I47">
        <v>1</v>
      </c>
      <c r="J47">
        <v>0</v>
      </c>
      <c r="K47">
        <v>0</v>
      </c>
      <c r="L47">
        <v>0</v>
      </c>
      <c r="M47">
        <v>2</v>
      </c>
      <c r="N47">
        <v>1</v>
      </c>
      <c r="O47">
        <v>1</v>
      </c>
    </row>
    <row r="48" spans="1:15" x14ac:dyDescent="0.2">
      <c r="A48">
        <v>7</v>
      </c>
      <c r="B48">
        <v>2.5</v>
      </c>
      <c r="C48">
        <v>1</v>
      </c>
      <c r="D48">
        <v>2</v>
      </c>
      <c r="E48">
        <v>0</v>
      </c>
      <c r="F48">
        <v>2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1</v>
      </c>
      <c r="N48">
        <v>0</v>
      </c>
      <c r="O48">
        <v>0</v>
      </c>
    </row>
    <row r="49" spans="1:15" x14ac:dyDescent="0.2">
      <c r="A49">
        <v>7</v>
      </c>
      <c r="B49">
        <v>6.5</v>
      </c>
      <c r="C49">
        <v>1</v>
      </c>
      <c r="D49">
        <v>4</v>
      </c>
      <c r="E49">
        <v>0</v>
      </c>
      <c r="F49">
        <v>0</v>
      </c>
      <c r="G49">
        <v>0</v>
      </c>
      <c r="H49">
        <v>1</v>
      </c>
      <c r="I49">
        <v>0</v>
      </c>
      <c r="J49">
        <v>1</v>
      </c>
      <c r="K49">
        <v>1</v>
      </c>
      <c r="L49">
        <v>0</v>
      </c>
      <c r="M49">
        <v>0</v>
      </c>
      <c r="N49">
        <v>0</v>
      </c>
      <c r="O49">
        <v>0</v>
      </c>
    </row>
    <row r="50" spans="1:15" x14ac:dyDescent="0.2">
      <c r="A50">
        <v>7</v>
      </c>
      <c r="B50">
        <v>8.5</v>
      </c>
      <c r="C50">
        <v>1</v>
      </c>
      <c r="D50">
        <v>1</v>
      </c>
      <c r="E50">
        <v>0</v>
      </c>
      <c r="F50">
        <v>2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1</v>
      </c>
      <c r="N50">
        <v>0</v>
      </c>
      <c r="O50">
        <v>1</v>
      </c>
    </row>
    <row r="51" spans="1:15" x14ac:dyDescent="0.2">
      <c r="A51">
        <v>7</v>
      </c>
      <c r="B51">
        <v>10.5</v>
      </c>
      <c r="C51">
        <v>0</v>
      </c>
      <c r="D51">
        <v>0</v>
      </c>
      <c r="E51">
        <v>0</v>
      </c>
      <c r="F51">
        <v>4</v>
      </c>
      <c r="G51">
        <v>0</v>
      </c>
      <c r="H51">
        <v>2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</v>
      </c>
    </row>
    <row r="52" spans="1:15" x14ac:dyDescent="0.2">
      <c r="A52">
        <v>7</v>
      </c>
      <c r="B52">
        <v>15.5</v>
      </c>
      <c r="C52">
        <v>1</v>
      </c>
      <c r="D52">
        <v>3</v>
      </c>
      <c r="E52">
        <v>0</v>
      </c>
      <c r="F52">
        <v>1</v>
      </c>
      <c r="G52">
        <v>0</v>
      </c>
      <c r="H52">
        <v>1</v>
      </c>
      <c r="I52">
        <v>0</v>
      </c>
      <c r="J52">
        <v>0</v>
      </c>
      <c r="K52">
        <v>2</v>
      </c>
      <c r="L52">
        <v>1</v>
      </c>
      <c r="M52">
        <v>0</v>
      </c>
      <c r="N52">
        <v>0</v>
      </c>
      <c r="O52">
        <v>0</v>
      </c>
    </row>
    <row r="53" spans="1:15" x14ac:dyDescent="0.2">
      <c r="A53">
        <v>7</v>
      </c>
      <c r="B53">
        <v>20.5</v>
      </c>
      <c r="C53">
        <v>0</v>
      </c>
      <c r="D53">
        <v>1</v>
      </c>
      <c r="E53">
        <v>0</v>
      </c>
      <c r="F53">
        <v>1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">
      <c r="A54">
        <v>7</v>
      </c>
      <c r="B54">
        <v>30.5</v>
      </c>
      <c r="C54">
        <v>0</v>
      </c>
      <c r="D54">
        <v>1</v>
      </c>
      <c r="E54">
        <v>0</v>
      </c>
      <c r="F54">
        <v>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">
      <c r="A55" t="s">
        <v>6</v>
      </c>
      <c r="B55">
        <v>1</v>
      </c>
      <c r="C55">
        <v>9</v>
      </c>
      <c r="D55">
        <v>19</v>
      </c>
      <c r="E55">
        <v>4</v>
      </c>
      <c r="F55">
        <v>9</v>
      </c>
      <c r="G55">
        <v>1</v>
      </c>
      <c r="H55">
        <v>1</v>
      </c>
      <c r="I55">
        <v>5</v>
      </c>
      <c r="J55">
        <v>4</v>
      </c>
      <c r="K55">
        <v>3</v>
      </c>
      <c r="L55">
        <v>2</v>
      </c>
      <c r="M55">
        <v>1</v>
      </c>
      <c r="N55">
        <v>8</v>
      </c>
      <c r="O55">
        <v>4</v>
      </c>
    </row>
    <row r="56" spans="1:15" x14ac:dyDescent="0.2">
      <c r="A56" t="s">
        <v>6</v>
      </c>
      <c r="B56">
        <v>9</v>
      </c>
      <c r="C56">
        <v>9</v>
      </c>
      <c r="D56">
        <v>8</v>
      </c>
      <c r="E56">
        <v>1</v>
      </c>
      <c r="F56">
        <v>11</v>
      </c>
      <c r="G56">
        <v>1</v>
      </c>
      <c r="H56">
        <v>6</v>
      </c>
      <c r="I56">
        <v>4</v>
      </c>
      <c r="J56">
        <v>2</v>
      </c>
      <c r="K56">
        <v>1</v>
      </c>
      <c r="L56">
        <v>1</v>
      </c>
      <c r="M56">
        <v>2</v>
      </c>
      <c r="N56">
        <v>6</v>
      </c>
      <c r="O56">
        <v>17</v>
      </c>
    </row>
    <row r="57" spans="1:15" x14ac:dyDescent="0.2">
      <c r="A57" t="s">
        <v>6</v>
      </c>
      <c r="B57">
        <v>21</v>
      </c>
      <c r="C57">
        <v>3</v>
      </c>
      <c r="D57">
        <v>1</v>
      </c>
      <c r="E57">
        <v>1</v>
      </c>
      <c r="F57">
        <v>6</v>
      </c>
      <c r="G57">
        <v>0</v>
      </c>
      <c r="H57">
        <v>2</v>
      </c>
      <c r="I57">
        <v>0</v>
      </c>
      <c r="J57">
        <v>0</v>
      </c>
      <c r="K57">
        <v>0</v>
      </c>
      <c r="L57">
        <v>1</v>
      </c>
      <c r="M57">
        <v>1</v>
      </c>
      <c r="N57">
        <v>5</v>
      </c>
      <c r="O57">
        <v>4</v>
      </c>
    </row>
    <row r="58" spans="1:15" x14ac:dyDescent="0.2">
      <c r="A58" t="s">
        <v>6</v>
      </c>
      <c r="B58">
        <v>29</v>
      </c>
      <c r="C58">
        <v>1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0</v>
      </c>
      <c r="O58">
        <v>0</v>
      </c>
    </row>
    <row r="59" spans="1:15" x14ac:dyDescent="0.2">
      <c r="A59" t="s">
        <v>7</v>
      </c>
      <c r="B59">
        <v>1</v>
      </c>
      <c r="C59">
        <v>11</v>
      </c>
      <c r="D59">
        <v>18</v>
      </c>
      <c r="E59">
        <v>5</v>
      </c>
      <c r="F59">
        <v>30</v>
      </c>
      <c r="G59">
        <v>4</v>
      </c>
      <c r="H59">
        <v>4</v>
      </c>
      <c r="I59">
        <v>5</v>
      </c>
      <c r="J59">
        <v>3</v>
      </c>
      <c r="K59">
        <v>2</v>
      </c>
      <c r="L59">
        <v>3</v>
      </c>
      <c r="M59">
        <v>5</v>
      </c>
      <c r="N59">
        <v>9</v>
      </c>
      <c r="O59">
        <v>3</v>
      </c>
    </row>
    <row r="60" spans="1:15" x14ac:dyDescent="0.2">
      <c r="A60" t="s">
        <v>7</v>
      </c>
      <c r="B60">
        <v>5</v>
      </c>
      <c r="C60">
        <v>6</v>
      </c>
      <c r="D60">
        <v>2</v>
      </c>
      <c r="E60">
        <v>1</v>
      </c>
      <c r="F60">
        <v>12</v>
      </c>
      <c r="G60">
        <v>2</v>
      </c>
      <c r="H60">
        <v>1</v>
      </c>
      <c r="I60">
        <v>3</v>
      </c>
      <c r="J60">
        <v>2</v>
      </c>
      <c r="K60">
        <v>0</v>
      </c>
      <c r="L60">
        <v>0</v>
      </c>
      <c r="M60">
        <v>1</v>
      </c>
      <c r="N60">
        <v>3</v>
      </c>
      <c r="O60">
        <v>4</v>
      </c>
    </row>
    <row r="61" spans="1:15" x14ac:dyDescent="0.2">
      <c r="A61" t="s">
        <v>7</v>
      </c>
      <c r="B61">
        <v>15</v>
      </c>
      <c r="C61">
        <v>4</v>
      </c>
      <c r="D61">
        <v>2</v>
      </c>
      <c r="E61">
        <v>0</v>
      </c>
      <c r="F61">
        <v>3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1</v>
      </c>
      <c r="O61">
        <v>1</v>
      </c>
    </row>
    <row r="62" spans="1:15" x14ac:dyDescent="0.2">
      <c r="A62" t="s">
        <v>7</v>
      </c>
      <c r="B62">
        <v>21</v>
      </c>
      <c r="C62">
        <v>6</v>
      </c>
      <c r="D62">
        <v>2</v>
      </c>
      <c r="E62">
        <v>1</v>
      </c>
      <c r="F62">
        <v>8</v>
      </c>
      <c r="G62">
        <v>0</v>
      </c>
      <c r="H62">
        <v>0</v>
      </c>
      <c r="I62">
        <v>1</v>
      </c>
      <c r="J62">
        <v>2</v>
      </c>
      <c r="K62">
        <v>1</v>
      </c>
      <c r="L62">
        <v>1</v>
      </c>
      <c r="M62">
        <v>0</v>
      </c>
      <c r="N62">
        <v>2</v>
      </c>
      <c r="O62">
        <v>0</v>
      </c>
    </row>
    <row r="63" spans="1:15" x14ac:dyDescent="0.2">
      <c r="A63" t="s">
        <v>7</v>
      </c>
      <c r="B63">
        <v>25</v>
      </c>
      <c r="C63">
        <v>1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0</v>
      </c>
    </row>
    <row r="64" spans="1:15" x14ac:dyDescent="0.2">
      <c r="A64" t="s">
        <v>7</v>
      </c>
      <c r="B64">
        <v>31</v>
      </c>
      <c r="C64">
        <v>1</v>
      </c>
      <c r="D64">
        <v>0</v>
      </c>
      <c r="E64">
        <v>0</v>
      </c>
      <c r="F64">
        <v>2</v>
      </c>
      <c r="G64">
        <v>0</v>
      </c>
      <c r="H64">
        <v>0</v>
      </c>
      <c r="I64">
        <v>0</v>
      </c>
      <c r="J64">
        <v>1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">
      <c r="A65" t="s">
        <v>7</v>
      </c>
      <c r="B65">
        <v>37</v>
      </c>
      <c r="C65">
        <v>1</v>
      </c>
      <c r="D65">
        <v>0</v>
      </c>
      <c r="E65">
        <v>0</v>
      </c>
      <c r="F65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">
      <c r="A66" t="s">
        <v>7</v>
      </c>
      <c r="B66">
        <v>41</v>
      </c>
      <c r="C66">
        <v>1</v>
      </c>
      <c r="D66">
        <v>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">
      <c r="A67" t="s">
        <v>8</v>
      </c>
      <c r="B67">
        <v>1</v>
      </c>
      <c r="C67">
        <v>0</v>
      </c>
      <c r="D67">
        <v>7</v>
      </c>
      <c r="E67">
        <v>0</v>
      </c>
      <c r="F67">
        <v>4</v>
      </c>
      <c r="G67">
        <v>0</v>
      </c>
      <c r="H67">
        <v>1</v>
      </c>
      <c r="I67">
        <v>1</v>
      </c>
      <c r="J67">
        <v>1</v>
      </c>
      <c r="K67">
        <v>0</v>
      </c>
      <c r="L67">
        <v>1</v>
      </c>
      <c r="M67">
        <v>1</v>
      </c>
      <c r="N67">
        <v>2</v>
      </c>
      <c r="O67">
        <v>0</v>
      </c>
    </row>
    <row r="68" spans="1:15" x14ac:dyDescent="0.2">
      <c r="A68" t="s">
        <v>8</v>
      </c>
      <c r="B68">
        <v>5</v>
      </c>
      <c r="C68">
        <v>3</v>
      </c>
      <c r="D68">
        <v>6</v>
      </c>
      <c r="E68">
        <v>0</v>
      </c>
      <c r="F68">
        <v>5</v>
      </c>
      <c r="G68">
        <v>0</v>
      </c>
      <c r="H68">
        <v>1</v>
      </c>
      <c r="I68">
        <v>0</v>
      </c>
      <c r="J68">
        <v>3</v>
      </c>
      <c r="K68">
        <v>2</v>
      </c>
      <c r="L68">
        <v>0</v>
      </c>
      <c r="M68">
        <v>1</v>
      </c>
      <c r="N68">
        <v>3</v>
      </c>
      <c r="O68">
        <v>3</v>
      </c>
    </row>
    <row r="69" spans="1:15" x14ac:dyDescent="0.2">
      <c r="A69" t="s">
        <v>8</v>
      </c>
      <c r="B69">
        <v>9</v>
      </c>
      <c r="C69">
        <v>0</v>
      </c>
      <c r="D69">
        <v>0</v>
      </c>
      <c r="E69">
        <v>0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1</v>
      </c>
      <c r="M69">
        <v>0</v>
      </c>
      <c r="N69">
        <v>0</v>
      </c>
      <c r="O69">
        <v>0</v>
      </c>
    </row>
    <row r="70" spans="1:15" x14ac:dyDescent="0.2">
      <c r="A70" t="s">
        <v>8</v>
      </c>
      <c r="B70">
        <v>15</v>
      </c>
      <c r="C70">
        <v>1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">
      <c r="A71" t="s">
        <v>8</v>
      </c>
      <c r="B71">
        <v>21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0</v>
      </c>
    </row>
    <row r="72" spans="1:15" x14ac:dyDescent="0.2">
      <c r="A72" t="s">
        <v>8</v>
      </c>
      <c r="B72">
        <v>25</v>
      </c>
      <c r="C72">
        <v>0</v>
      </c>
      <c r="D72">
        <v>0</v>
      </c>
      <c r="E72">
        <v>0</v>
      </c>
      <c r="F72">
        <v>1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">
      <c r="A73" t="s">
        <v>8</v>
      </c>
      <c r="B73">
        <v>31</v>
      </c>
      <c r="C73">
        <v>1</v>
      </c>
      <c r="D73">
        <v>0</v>
      </c>
      <c r="E73">
        <v>0</v>
      </c>
      <c r="F73">
        <v>1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4D133-00AE-6E40-9079-042CA2C74F31}">
  <dimension ref="A1:Q44"/>
  <sheetViews>
    <sheetView workbookViewId="0">
      <selection activeCell="J11" sqref="J11"/>
    </sheetView>
  </sheetViews>
  <sheetFormatPr baseColWidth="10" defaultRowHeight="16" x14ac:dyDescent="0.2"/>
  <sheetData>
    <row r="1" spans="1:17" s="133" customFormat="1" ht="24" x14ac:dyDescent="0.3">
      <c r="A1" s="132" t="s">
        <v>130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7" s="134" customFormat="1" x14ac:dyDescent="0.2">
      <c r="A2" s="134" t="s">
        <v>63</v>
      </c>
      <c r="B2" s="134" t="s">
        <v>127</v>
      </c>
      <c r="C2" s="134" t="s">
        <v>10</v>
      </c>
      <c r="D2" s="134" t="s">
        <v>128</v>
      </c>
      <c r="E2" s="134" t="s">
        <v>65</v>
      </c>
      <c r="F2" s="134" t="s">
        <v>66</v>
      </c>
      <c r="G2" s="134" t="s">
        <v>67</v>
      </c>
      <c r="H2" s="134" t="s">
        <v>68</v>
      </c>
      <c r="I2" s="134" t="s">
        <v>69</v>
      </c>
      <c r="J2" s="134" t="s">
        <v>70</v>
      </c>
      <c r="K2" s="134" t="s">
        <v>71</v>
      </c>
      <c r="L2" s="134" t="s">
        <v>72</v>
      </c>
      <c r="M2" s="134" t="s">
        <v>73</v>
      </c>
      <c r="N2" s="134" t="s">
        <v>74</v>
      </c>
      <c r="O2" s="134" t="s">
        <v>75</v>
      </c>
      <c r="P2" s="134" t="s">
        <v>76</v>
      </c>
      <c r="Q2" s="134" t="s">
        <v>129</v>
      </c>
    </row>
    <row r="3" spans="1:17" s="135" customFormat="1" x14ac:dyDescent="0.2">
      <c r="A3" s="135">
        <v>1</v>
      </c>
      <c r="B3" s="135">
        <v>3</v>
      </c>
      <c r="C3" s="135">
        <v>2021</v>
      </c>
      <c r="D3" s="135">
        <v>9.1999999999999993</v>
      </c>
      <c r="E3" s="135">
        <v>3</v>
      </c>
      <c r="F3" s="135">
        <v>0</v>
      </c>
      <c r="G3" s="135">
        <v>0</v>
      </c>
      <c r="H3" s="135">
        <v>27</v>
      </c>
      <c r="I3" s="135">
        <v>6</v>
      </c>
      <c r="J3" s="135">
        <v>101</v>
      </c>
      <c r="K3" s="135">
        <v>0</v>
      </c>
      <c r="L3" s="135">
        <v>0</v>
      </c>
      <c r="M3" s="135">
        <v>0</v>
      </c>
      <c r="N3" s="135">
        <v>6</v>
      </c>
      <c r="O3" s="135">
        <v>0</v>
      </c>
      <c r="P3" s="135">
        <v>4</v>
      </c>
      <c r="Q3" s="135">
        <v>147</v>
      </c>
    </row>
    <row r="4" spans="1:17" s="135" customFormat="1" x14ac:dyDescent="0.2">
      <c r="A4" s="135">
        <v>1</v>
      </c>
      <c r="B4" s="135">
        <v>45</v>
      </c>
      <c r="C4" s="135">
        <v>2000</v>
      </c>
      <c r="D4" s="135">
        <v>25.5</v>
      </c>
      <c r="E4" s="135">
        <v>11</v>
      </c>
      <c r="F4" s="135">
        <v>0</v>
      </c>
      <c r="G4" s="135">
        <v>27</v>
      </c>
      <c r="H4" s="135">
        <v>0</v>
      </c>
      <c r="I4" s="135">
        <v>0</v>
      </c>
      <c r="J4" s="135">
        <v>0</v>
      </c>
      <c r="K4" s="135">
        <v>0</v>
      </c>
      <c r="L4" s="135">
        <v>46</v>
      </c>
      <c r="M4" s="135">
        <v>42</v>
      </c>
      <c r="N4" s="135">
        <v>0</v>
      </c>
      <c r="O4" s="135">
        <v>0</v>
      </c>
      <c r="P4" s="135">
        <v>3</v>
      </c>
      <c r="Q4" s="135">
        <v>129</v>
      </c>
    </row>
    <row r="5" spans="1:17" s="135" customFormat="1" x14ac:dyDescent="0.2">
      <c r="A5" s="135">
        <v>2</v>
      </c>
      <c r="B5" s="135">
        <v>5</v>
      </c>
      <c r="C5" s="135">
        <v>2021</v>
      </c>
      <c r="D5" s="135">
        <v>11.9</v>
      </c>
      <c r="E5" s="135">
        <v>9</v>
      </c>
      <c r="F5" s="135">
        <v>0</v>
      </c>
      <c r="G5" s="135">
        <v>0</v>
      </c>
      <c r="H5" s="135">
        <v>0</v>
      </c>
      <c r="I5" s="135">
        <v>0</v>
      </c>
      <c r="J5" s="135">
        <v>76</v>
      </c>
      <c r="K5" s="135">
        <v>0</v>
      </c>
      <c r="L5" s="135">
        <v>2</v>
      </c>
      <c r="M5" s="135">
        <v>17</v>
      </c>
      <c r="N5" s="135">
        <v>3</v>
      </c>
      <c r="O5" s="135">
        <v>0</v>
      </c>
      <c r="P5" s="135">
        <v>0</v>
      </c>
      <c r="Q5" s="135">
        <v>107</v>
      </c>
    </row>
    <row r="6" spans="1:17" s="135" customFormat="1" x14ac:dyDescent="0.2">
      <c r="A6" s="135">
        <v>2</v>
      </c>
      <c r="B6" s="135">
        <v>7</v>
      </c>
      <c r="C6" s="135">
        <v>2019</v>
      </c>
      <c r="D6" s="135">
        <v>11.1</v>
      </c>
      <c r="E6" s="135">
        <v>5</v>
      </c>
      <c r="F6" s="135">
        <v>0</v>
      </c>
      <c r="G6" s="135">
        <v>0</v>
      </c>
      <c r="H6" s="135">
        <v>0</v>
      </c>
      <c r="I6" s="135">
        <v>0</v>
      </c>
      <c r="J6" s="135">
        <v>156</v>
      </c>
      <c r="K6" s="135">
        <v>0</v>
      </c>
      <c r="L6" s="135">
        <v>0</v>
      </c>
      <c r="M6" s="135">
        <v>244</v>
      </c>
      <c r="N6" s="135">
        <v>64</v>
      </c>
      <c r="O6" s="135">
        <v>0</v>
      </c>
      <c r="P6" s="135">
        <v>25</v>
      </c>
      <c r="Q6" s="135">
        <v>494</v>
      </c>
    </row>
    <row r="7" spans="1:17" s="135" customFormat="1" x14ac:dyDescent="0.2">
      <c r="A7" s="135">
        <v>2</v>
      </c>
      <c r="B7" s="135">
        <v>9</v>
      </c>
      <c r="C7" s="135">
        <v>2017</v>
      </c>
      <c r="D7" s="135">
        <v>20</v>
      </c>
      <c r="E7" s="135">
        <v>7</v>
      </c>
      <c r="F7" s="135">
        <v>0</v>
      </c>
      <c r="G7" s="135">
        <v>0</v>
      </c>
      <c r="H7" s="135">
        <v>3</v>
      </c>
      <c r="I7" s="135">
        <v>1</v>
      </c>
      <c r="J7" s="135">
        <v>48</v>
      </c>
      <c r="K7" s="135">
        <v>7</v>
      </c>
      <c r="L7" s="135">
        <v>5</v>
      </c>
      <c r="M7" s="135">
        <v>36</v>
      </c>
      <c r="N7" s="135">
        <v>29</v>
      </c>
      <c r="O7" s="135">
        <v>2</v>
      </c>
      <c r="P7" s="135">
        <v>14</v>
      </c>
      <c r="Q7" s="135">
        <v>152</v>
      </c>
    </row>
    <row r="8" spans="1:17" s="135" customFormat="1" x14ac:dyDescent="0.2">
      <c r="A8" s="135">
        <v>2</v>
      </c>
      <c r="B8" s="135">
        <v>25</v>
      </c>
      <c r="C8" s="135">
        <v>2000.9</v>
      </c>
      <c r="D8" s="135">
        <v>19.399999999999999</v>
      </c>
      <c r="E8" s="135">
        <v>1</v>
      </c>
      <c r="F8" s="135">
        <v>0</v>
      </c>
      <c r="G8" s="135">
        <v>0</v>
      </c>
      <c r="H8" s="135">
        <v>0</v>
      </c>
      <c r="I8" s="135">
        <v>0</v>
      </c>
      <c r="J8" s="135">
        <v>10</v>
      </c>
      <c r="K8" s="135">
        <v>0</v>
      </c>
      <c r="L8" s="135">
        <v>0</v>
      </c>
      <c r="M8" s="135">
        <v>11</v>
      </c>
      <c r="N8" s="135">
        <v>8</v>
      </c>
      <c r="O8" s="135">
        <v>0</v>
      </c>
      <c r="P8" s="135">
        <v>3</v>
      </c>
      <c r="Q8" s="135">
        <v>33</v>
      </c>
    </row>
    <row r="9" spans="1:17" s="135" customFormat="1" x14ac:dyDescent="0.2">
      <c r="A9" s="135">
        <v>3</v>
      </c>
      <c r="B9" s="135">
        <v>1</v>
      </c>
      <c r="C9" s="135">
        <v>2021</v>
      </c>
      <c r="D9" s="135">
        <v>12.6</v>
      </c>
      <c r="E9" s="135">
        <v>1</v>
      </c>
      <c r="F9" s="135">
        <v>1</v>
      </c>
      <c r="G9" s="135">
        <v>0</v>
      </c>
      <c r="H9" s="135">
        <v>0</v>
      </c>
      <c r="I9" s="135">
        <v>0</v>
      </c>
      <c r="J9" s="135">
        <v>3</v>
      </c>
      <c r="K9" s="135">
        <v>1</v>
      </c>
      <c r="L9" s="135">
        <v>0</v>
      </c>
      <c r="M9" s="135">
        <v>4</v>
      </c>
      <c r="N9" s="135">
        <v>1</v>
      </c>
      <c r="O9" s="135">
        <v>0</v>
      </c>
      <c r="P9" s="135">
        <v>1</v>
      </c>
      <c r="Q9" s="135">
        <v>12</v>
      </c>
    </row>
    <row r="10" spans="1:17" s="135" customFormat="1" x14ac:dyDescent="0.2">
      <c r="A10" s="135">
        <v>3</v>
      </c>
      <c r="B10" s="135">
        <v>7</v>
      </c>
      <c r="C10" s="135">
        <v>2017.9</v>
      </c>
      <c r="D10" s="135">
        <v>10.4</v>
      </c>
      <c r="E10" s="135">
        <v>0</v>
      </c>
      <c r="F10" s="135">
        <v>1</v>
      </c>
      <c r="G10" s="135">
        <v>0</v>
      </c>
      <c r="H10" s="135">
        <v>0</v>
      </c>
      <c r="I10" s="135">
        <v>0</v>
      </c>
      <c r="J10" s="135">
        <v>1</v>
      </c>
      <c r="K10" s="135">
        <v>1</v>
      </c>
      <c r="L10" s="135">
        <v>0</v>
      </c>
      <c r="M10" s="135">
        <v>2</v>
      </c>
      <c r="N10" s="135">
        <v>1</v>
      </c>
      <c r="O10" s="135">
        <v>0</v>
      </c>
      <c r="P10" s="135">
        <v>0</v>
      </c>
      <c r="Q10" s="135">
        <v>6</v>
      </c>
    </row>
    <row r="11" spans="1:17" s="135" customFormat="1" x14ac:dyDescent="0.2">
      <c r="A11" s="135">
        <v>3</v>
      </c>
      <c r="B11" s="135">
        <v>9</v>
      </c>
      <c r="C11" s="135">
        <v>2014.8</v>
      </c>
      <c r="D11" s="135">
        <v>9.8000000000000007</v>
      </c>
      <c r="F11" s="135">
        <v>0</v>
      </c>
      <c r="G11" s="135">
        <v>0</v>
      </c>
      <c r="H11" s="135">
        <v>0</v>
      </c>
      <c r="I11" s="135">
        <v>0</v>
      </c>
      <c r="J11" s="135">
        <v>2</v>
      </c>
      <c r="K11" s="135">
        <v>1</v>
      </c>
      <c r="M11" s="135">
        <v>1</v>
      </c>
      <c r="N11" s="135">
        <v>1</v>
      </c>
      <c r="O11" s="135">
        <v>0</v>
      </c>
      <c r="P11" s="135">
        <v>1</v>
      </c>
      <c r="Q11" s="135">
        <v>6</v>
      </c>
    </row>
    <row r="12" spans="1:17" s="135" customFormat="1" x14ac:dyDescent="0.2">
      <c r="A12" s="135">
        <v>3</v>
      </c>
      <c r="B12" s="135">
        <v>13</v>
      </c>
      <c r="C12" s="135">
        <v>2008.7</v>
      </c>
      <c r="D12" s="135">
        <v>41.4</v>
      </c>
      <c r="E12" s="135">
        <v>1</v>
      </c>
      <c r="F12" s="135">
        <v>0</v>
      </c>
      <c r="G12" s="135">
        <v>0</v>
      </c>
      <c r="H12" s="135">
        <v>0</v>
      </c>
      <c r="I12" s="135">
        <v>0</v>
      </c>
      <c r="J12" s="135">
        <v>1</v>
      </c>
      <c r="K12" s="135">
        <v>0</v>
      </c>
      <c r="L12" s="135">
        <v>1</v>
      </c>
      <c r="M12" s="135">
        <v>11</v>
      </c>
      <c r="N12" s="135">
        <v>2</v>
      </c>
      <c r="O12" s="135">
        <v>0</v>
      </c>
      <c r="P12" s="135">
        <v>3</v>
      </c>
      <c r="Q12" s="135">
        <v>19</v>
      </c>
    </row>
    <row r="13" spans="1:17" s="135" customFormat="1" x14ac:dyDescent="0.2">
      <c r="A13" s="135">
        <v>3</v>
      </c>
      <c r="B13" s="135">
        <v>16.5</v>
      </c>
      <c r="C13" s="135">
        <v>2003.3</v>
      </c>
      <c r="D13" s="135">
        <v>27.2</v>
      </c>
      <c r="E13" s="135">
        <v>0</v>
      </c>
      <c r="F13" s="135">
        <v>0</v>
      </c>
      <c r="G13" s="135">
        <v>0</v>
      </c>
      <c r="H13" s="135">
        <v>0</v>
      </c>
      <c r="I13" s="135">
        <v>0</v>
      </c>
      <c r="J13" s="135">
        <v>6</v>
      </c>
      <c r="K13" s="135">
        <v>1</v>
      </c>
      <c r="L13" s="135">
        <v>0</v>
      </c>
      <c r="M13" s="135">
        <v>1</v>
      </c>
      <c r="N13" s="135">
        <v>3</v>
      </c>
      <c r="O13" s="135">
        <v>0</v>
      </c>
      <c r="P13" s="135">
        <v>1</v>
      </c>
      <c r="Q13" s="135">
        <v>12</v>
      </c>
    </row>
    <row r="14" spans="1:17" s="135" customFormat="1" x14ac:dyDescent="0.2">
      <c r="A14" s="135">
        <v>4</v>
      </c>
      <c r="B14" s="135">
        <v>2</v>
      </c>
      <c r="C14" s="135">
        <v>2022</v>
      </c>
      <c r="D14" s="135">
        <v>25.3</v>
      </c>
      <c r="E14" s="135">
        <v>0</v>
      </c>
      <c r="F14" s="135">
        <v>0</v>
      </c>
      <c r="G14" s="135">
        <v>0</v>
      </c>
      <c r="H14" s="135">
        <v>1</v>
      </c>
      <c r="I14" s="135">
        <v>0</v>
      </c>
      <c r="J14" s="135">
        <v>18</v>
      </c>
      <c r="K14" s="135">
        <v>0</v>
      </c>
      <c r="L14" s="135">
        <v>0</v>
      </c>
      <c r="M14" s="135">
        <v>1</v>
      </c>
      <c r="N14" s="135">
        <v>0</v>
      </c>
      <c r="O14" s="135">
        <v>0</v>
      </c>
      <c r="P14" s="135">
        <v>1</v>
      </c>
      <c r="Q14" s="135">
        <v>21</v>
      </c>
    </row>
    <row r="15" spans="1:17" s="135" customFormat="1" x14ac:dyDescent="0.2">
      <c r="A15" s="135">
        <v>4</v>
      </c>
      <c r="B15" s="135">
        <v>9</v>
      </c>
      <c r="C15" s="135">
        <v>2006.8</v>
      </c>
      <c r="D15" s="135">
        <v>26</v>
      </c>
      <c r="E15" s="135">
        <v>0</v>
      </c>
      <c r="F15" s="135">
        <v>0</v>
      </c>
      <c r="G15" s="135">
        <v>0</v>
      </c>
      <c r="H15" s="135">
        <v>0</v>
      </c>
      <c r="I15" s="135">
        <v>0</v>
      </c>
      <c r="J15" s="135">
        <v>3</v>
      </c>
      <c r="K15" s="135">
        <v>0</v>
      </c>
      <c r="L15" s="135">
        <v>0</v>
      </c>
      <c r="M15" s="135">
        <v>2</v>
      </c>
      <c r="N15" s="135">
        <v>1</v>
      </c>
      <c r="O15" s="135">
        <v>0</v>
      </c>
      <c r="P15" s="135">
        <v>0</v>
      </c>
      <c r="Q15" s="135">
        <v>6</v>
      </c>
    </row>
    <row r="16" spans="1:17" s="135" customFormat="1" x14ac:dyDescent="0.2">
      <c r="A16" s="135">
        <v>4</v>
      </c>
      <c r="B16" s="135">
        <v>13</v>
      </c>
      <c r="C16" s="135">
        <v>1992.6</v>
      </c>
      <c r="D16" s="135">
        <v>30.1</v>
      </c>
      <c r="E16" s="135">
        <v>0</v>
      </c>
      <c r="F16" s="135">
        <v>0</v>
      </c>
      <c r="G16" s="135">
        <v>0</v>
      </c>
      <c r="H16" s="135">
        <v>0</v>
      </c>
      <c r="I16" s="135">
        <v>0</v>
      </c>
      <c r="J16" s="135">
        <v>1</v>
      </c>
      <c r="K16" s="135">
        <v>0</v>
      </c>
      <c r="L16" s="135">
        <v>0</v>
      </c>
      <c r="M16" s="135">
        <v>1</v>
      </c>
      <c r="N16" s="135">
        <v>0</v>
      </c>
      <c r="O16" s="135">
        <v>0</v>
      </c>
      <c r="P16" s="135">
        <v>0</v>
      </c>
      <c r="Q16" s="135">
        <v>2</v>
      </c>
    </row>
    <row r="17" spans="1:17" s="135" customFormat="1" x14ac:dyDescent="0.2">
      <c r="A17" s="135">
        <v>4</v>
      </c>
      <c r="B17" s="135">
        <v>19</v>
      </c>
      <c r="C17" s="135">
        <v>1971</v>
      </c>
      <c r="D17" s="135">
        <v>20.2</v>
      </c>
      <c r="E17" s="135">
        <v>0</v>
      </c>
      <c r="F17" s="135">
        <v>0</v>
      </c>
      <c r="G17" s="135">
        <v>0</v>
      </c>
      <c r="H17" s="135">
        <v>0</v>
      </c>
      <c r="I17" s="135">
        <v>0</v>
      </c>
      <c r="J17" s="135">
        <v>1</v>
      </c>
      <c r="K17" s="135">
        <v>0</v>
      </c>
      <c r="L17" s="135">
        <v>0</v>
      </c>
      <c r="M17" s="135">
        <v>0</v>
      </c>
      <c r="N17" s="135">
        <v>0</v>
      </c>
      <c r="O17" s="135">
        <v>0</v>
      </c>
      <c r="P17" s="135">
        <v>0</v>
      </c>
      <c r="Q17" s="135">
        <v>1</v>
      </c>
    </row>
    <row r="18" spans="1:17" s="135" customFormat="1" x14ac:dyDescent="0.2">
      <c r="A18" s="135">
        <v>4</v>
      </c>
      <c r="B18" s="135">
        <v>25</v>
      </c>
      <c r="C18" s="135">
        <v>1950</v>
      </c>
      <c r="D18" s="135">
        <v>21.8</v>
      </c>
      <c r="E18" s="135">
        <v>0</v>
      </c>
      <c r="F18" s="135">
        <v>0</v>
      </c>
      <c r="G18" s="135">
        <v>0</v>
      </c>
      <c r="H18" s="135">
        <v>0</v>
      </c>
      <c r="I18" s="135">
        <v>0</v>
      </c>
      <c r="J18" s="135">
        <v>1</v>
      </c>
      <c r="K18" s="135">
        <v>0</v>
      </c>
      <c r="L18" s="135">
        <v>0</v>
      </c>
      <c r="M18" s="135">
        <v>0</v>
      </c>
      <c r="N18" s="135">
        <v>0</v>
      </c>
      <c r="O18" s="135">
        <v>0</v>
      </c>
      <c r="P18" s="135">
        <v>0</v>
      </c>
      <c r="Q18" s="135">
        <v>1</v>
      </c>
    </row>
    <row r="19" spans="1:17" s="135" customFormat="1" x14ac:dyDescent="0.2">
      <c r="A19" s="135">
        <v>5</v>
      </c>
      <c r="B19" s="135">
        <v>5</v>
      </c>
      <c r="C19" s="135">
        <v>2022</v>
      </c>
      <c r="D19" s="135">
        <v>26.6</v>
      </c>
      <c r="E19" s="135">
        <v>0</v>
      </c>
      <c r="F19" s="135">
        <v>0</v>
      </c>
      <c r="G19" s="135">
        <v>0</v>
      </c>
      <c r="H19" s="135">
        <v>1</v>
      </c>
      <c r="I19" s="135">
        <v>0</v>
      </c>
      <c r="J19" s="135">
        <v>5</v>
      </c>
      <c r="K19" s="135">
        <v>1</v>
      </c>
      <c r="L19" s="135">
        <v>1</v>
      </c>
      <c r="M19" s="135">
        <v>2</v>
      </c>
      <c r="N19" s="135">
        <v>1</v>
      </c>
      <c r="O19" s="135">
        <v>0</v>
      </c>
      <c r="P19" s="135">
        <v>0</v>
      </c>
      <c r="Q19" s="135">
        <v>11</v>
      </c>
    </row>
    <row r="20" spans="1:17" s="135" customFormat="1" x14ac:dyDescent="0.2">
      <c r="A20" s="135">
        <v>5</v>
      </c>
      <c r="B20" s="135">
        <v>13</v>
      </c>
      <c r="C20" s="135">
        <v>1997.2</v>
      </c>
      <c r="D20" s="135">
        <v>40</v>
      </c>
      <c r="E20" s="135">
        <v>0</v>
      </c>
      <c r="F20" s="135">
        <v>0</v>
      </c>
      <c r="G20" s="135">
        <v>0</v>
      </c>
      <c r="H20" s="135">
        <v>0</v>
      </c>
      <c r="I20" s="135">
        <v>0</v>
      </c>
      <c r="J20" s="135">
        <v>2</v>
      </c>
      <c r="K20" s="135">
        <v>1</v>
      </c>
      <c r="L20" s="135">
        <v>2</v>
      </c>
      <c r="M20" s="135">
        <v>1</v>
      </c>
      <c r="N20" s="135">
        <v>1</v>
      </c>
      <c r="O20" s="135">
        <v>0</v>
      </c>
      <c r="P20" s="135">
        <v>1</v>
      </c>
      <c r="Q20" s="135">
        <v>8</v>
      </c>
    </row>
    <row r="21" spans="1:17" s="135" customFormat="1" x14ac:dyDescent="0.2">
      <c r="A21" s="135">
        <v>5</v>
      </c>
      <c r="C21" s="135">
        <v>1973.4</v>
      </c>
      <c r="D21" s="135">
        <v>39.299999999999997</v>
      </c>
      <c r="E21" s="135">
        <v>0</v>
      </c>
      <c r="F21" s="135">
        <v>0</v>
      </c>
      <c r="G21" s="135">
        <v>0</v>
      </c>
      <c r="H21" s="135">
        <v>0</v>
      </c>
      <c r="I21" s="135">
        <v>0</v>
      </c>
      <c r="J21" s="135">
        <v>1</v>
      </c>
      <c r="K21" s="135">
        <v>1</v>
      </c>
      <c r="L21" s="135">
        <v>0</v>
      </c>
      <c r="M21" s="135">
        <v>2</v>
      </c>
      <c r="N21" s="135">
        <v>0</v>
      </c>
      <c r="O21" s="135">
        <v>0</v>
      </c>
      <c r="P21" s="135">
        <v>1</v>
      </c>
      <c r="Q21" s="135">
        <v>5</v>
      </c>
    </row>
    <row r="22" spans="1:17" s="135" customFormat="1" x14ac:dyDescent="0.2">
      <c r="A22" s="135">
        <v>6</v>
      </c>
      <c r="B22" s="135">
        <v>1</v>
      </c>
      <c r="C22" s="135">
        <v>2022</v>
      </c>
      <c r="D22" s="135">
        <v>30.7</v>
      </c>
      <c r="E22" s="135">
        <v>0</v>
      </c>
      <c r="F22" s="135">
        <v>0</v>
      </c>
      <c r="G22" s="135">
        <v>0</v>
      </c>
      <c r="H22" s="135">
        <v>0</v>
      </c>
      <c r="I22" s="135">
        <v>0</v>
      </c>
      <c r="J22" s="135">
        <v>0</v>
      </c>
      <c r="K22" s="135">
        <v>0</v>
      </c>
      <c r="L22" s="135">
        <v>5</v>
      </c>
      <c r="M22" s="135">
        <v>3</v>
      </c>
      <c r="N22" s="135">
        <v>2</v>
      </c>
      <c r="O22" s="135">
        <v>0</v>
      </c>
      <c r="P22" s="135">
        <v>0</v>
      </c>
      <c r="Q22" s="135">
        <v>10</v>
      </c>
    </row>
    <row r="23" spans="1:17" s="135" customFormat="1" x14ac:dyDescent="0.2">
      <c r="A23" s="135">
        <v>6</v>
      </c>
      <c r="B23" s="135">
        <v>9</v>
      </c>
      <c r="C23" s="135">
        <v>2003.9</v>
      </c>
      <c r="D23" s="135">
        <v>24.2</v>
      </c>
      <c r="E23" s="135">
        <v>0</v>
      </c>
      <c r="F23" s="135">
        <v>0</v>
      </c>
      <c r="G23" s="135">
        <v>0</v>
      </c>
      <c r="H23" s="135">
        <v>1</v>
      </c>
      <c r="I23" s="135">
        <v>0</v>
      </c>
      <c r="J23" s="135">
        <v>1</v>
      </c>
      <c r="K23" s="135">
        <v>0</v>
      </c>
      <c r="L23" s="135">
        <v>0</v>
      </c>
      <c r="M23" s="135">
        <v>1</v>
      </c>
      <c r="N23" s="135">
        <v>1</v>
      </c>
      <c r="O23" s="135">
        <v>0</v>
      </c>
      <c r="P23" s="135">
        <v>0</v>
      </c>
      <c r="Q23" s="135">
        <v>4</v>
      </c>
    </row>
    <row r="24" spans="1:17" s="135" customFormat="1" x14ac:dyDescent="0.2">
      <c r="A24" s="135">
        <v>6</v>
      </c>
      <c r="B24" s="135">
        <v>13</v>
      </c>
      <c r="C24" s="135">
        <v>1985.8</v>
      </c>
      <c r="D24" s="135">
        <v>31.9</v>
      </c>
      <c r="E24" s="135">
        <v>0</v>
      </c>
      <c r="F24" s="135">
        <v>0</v>
      </c>
      <c r="G24" s="135">
        <v>0</v>
      </c>
      <c r="H24" s="135">
        <v>1</v>
      </c>
      <c r="I24" s="135">
        <v>0</v>
      </c>
      <c r="J24" s="135">
        <v>0</v>
      </c>
      <c r="K24" s="135">
        <v>0</v>
      </c>
      <c r="L24" s="135">
        <v>0</v>
      </c>
      <c r="M24" s="135">
        <v>0</v>
      </c>
      <c r="N24" s="135">
        <v>0</v>
      </c>
      <c r="O24" s="135">
        <v>0</v>
      </c>
      <c r="P24" s="135">
        <v>0</v>
      </c>
      <c r="Q24" s="135">
        <v>1</v>
      </c>
    </row>
    <row r="25" spans="1:17" s="135" customFormat="1" x14ac:dyDescent="0.2">
      <c r="A25" s="135">
        <v>7</v>
      </c>
      <c r="B25" s="135">
        <v>6.5</v>
      </c>
      <c r="C25" s="135">
        <v>2015.5</v>
      </c>
      <c r="D25" s="135">
        <v>16.2</v>
      </c>
      <c r="E25" s="135">
        <v>0</v>
      </c>
      <c r="F25" s="135">
        <v>0</v>
      </c>
      <c r="G25" s="135">
        <v>0</v>
      </c>
      <c r="H25" s="135">
        <v>3</v>
      </c>
      <c r="I25" s="135">
        <v>0</v>
      </c>
      <c r="J25" s="135">
        <v>5</v>
      </c>
      <c r="K25" s="135">
        <v>0</v>
      </c>
      <c r="L25" s="135">
        <v>0</v>
      </c>
      <c r="M25" s="135">
        <v>0</v>
      </c>
      <c r="N25" s="135">
        <v>0</v>
      </c>
      <c r="O25" s="135">
        <v>0</v>
      </c>
      <c r="P25" s="135">
        <v>0</v>
      </c>
      <c r="Q25" s="135">
        <v>8</v>
      </c>
    </row>
    <row r="26" spans="1:17" s="135" customFormat="1" x14ac:dyDescent="0.2">
      <c r="A26" s="135">
        <v>7</v>
      </c>
      <c r="B26" s="135">
        <v>8.5</v>
      </c>
      <c r="C26" s="135">
        <v>2010.8</v>
      </c>
      <c r="D26" s="135">
        <v>18.399999999999999</v>
      </c>
      <c r="E26" s="135">
        <v>0</v>
      </c>
      <c r="F26" s="135">
        <v>0</v>
      </c>
      <c r="G26" s="135">
        <v>0</v>
      </c>
      <c r="H26" s="135">
        <v>1</v>
      </c>
      <c r="I26" s="135">
        <v>1</v>
      </c>
      <c r="J26" s="135">
        <v>2</v>
      </c>
      <c r="K26" s="135">
        <v>0</v>
      </c>
      <c r="L26" s="135">
        <v>1</v>
      </c>
      <c r="M26" s="135">
        <v>1</v>
      </c>
      <c r="N26" s="135">
        <v>0</v>
      </c>
      <c r="O26" s="135">
        <v>0</v>
      </c>
      <c r="P26" s="135">
        <v>0</v>
      </c>
      <c r="Q26" s="135">
        <v>6</v>
      </c>
    </row>
    <row r="27" spans="1:17" s="135" customFormat="1" x14ac:dyDescent="0.2">
      <c r="A27" s="135">
        <v>7</v>
      </c>
      <c r="B27" s="135">
        <v>10.5</v>
      </c>
      <c r="C27" s="135">
        <v>2006.1</v>
      </c>
      <c r="D27" s="135">
        <v>19</v>
      </c>
      <c r="E27" s="135">
        <v>0</v>
      </c>
      <c r="F27" s="135">
        <v>0</v>
      </c>
      <c r="G27" s="135">
        <v>0</v>
      </c>
      <c r="H27" s="135">
        <v>0</v>
      </c>
      <c r="I27" s="135">
        <v>0</v>
      </c>
      <c r="J27" s="135">
        <v>1</v>
      </c>
      <c r="K27" s="135">
        <v>0</v>
      </c>
      <c r="L27" s="135">
        <v>0</v>
      </c>
      <c r="M27" s="135">
        <v>4</v>
      </c>
      <c r="N27" s="135">
        <v>1</v>
      </c>
      <c r="O27" s="135">
        <v>1</v>
      </c>
      <c r="P27" s="135">
        <v>0</v>
      </c>
      <c r="Q27" s="135">
        <v>7</v>
      </c>
    </row>
    <row r="28" spans="1:17" s="135" customFormat="1" x14ac:dyDescent="0.2">
      <c r="A28" s="135">
        <v>7</v>
      </c>
      <c r="B28" s="135">
        <v>15.5</v>
      </c>
      <c r="C28" s="135">
        <v>1994.4</v>
      </c>
      <c r="D28" s="135">
        <v>23.3</v>
      </c>
      <c r="E28" s="135">
        <v>1</v>
      </c>
      <c r="F28" s="135">
        <v>0</v>
      </c>
      <c r="G28" s="135">
        <v>0</v>
      </c>
      <c r="H28" s="135">
        <v>0</v>
      </c>
      <c r="I28" s="135">
        <v>0</v>
      </c>
      <c r="J28" s="135">
        <v>2</v>
      </c>
      <c r="K28" s="135">
        <v>0</v>
      </c>
      <c r="L28" s="135">
        <v>0</v>
      </c>
      <c r="M28" s="135">
        <v>3</v>
      </c>
      <c r="N28" s="135">
        <v>2</v>
      </c>
      <c r="O28" s="135">
        <v>0</v>
      </c>
      <c r="P28" s="135">
        <v>1</v>
      </c>
      <c r="Q28" s="135">
        <v>9</v>
      </c>
    </row>
    <row r="29" spans="1:17" s="135" customFormat="1" x14ac:dyDescent="0.2">
      <c r="A29" s="135">
        <v>7</v>
      </c>
      <c r="B29" s="135">
        <v>20.5</v>
      </c>
      <c r="C29" s="135">
        <v>1982.6</v>
      </c>
      <c r="D29" s="135">
        <v>12.3</v>
      </c>
      <c r="E29" s="135">
        <v>1</v>
      </c>
      <c r="F29" s="135">
        <v>0</v>
      </c>
      <c r="G29" s="135">
        <v>0</v>
      </c>
      <c r="H29" s="135">
        <v>0</v>
      </c>
      <c r="I29" s="135">
        <v>0</v>
      </c>
      <c r="J29" s="135">
        <v>1</v>
      </c>
      <c r="K29" s="135">
        <v>0</v>
      </c>
      <c r="L29" s="135">
        <v>0</v>
      </c>
      <c r="M29" s="135">
        <v>0</v>
      </c>
      <c r="N29" s="135">
        <v>0</v>
      </c>
      <c r="O29" s="135">
        <v>0</v>
      </c>
      <c r="P29" s="135">
        <v>0</v>
      </c>
      <c r="Q29" s="135">
        <v>2</v>
      </c>
    </row>
    <row r="30" spans="1:17" s="135" customFormat="1" x14ac:dyDescent="0.2">
      <c r="A30" s="135">
        <v>7</v>
      </c>
      <c r="B30" s="135">
        <v>30.5</v>
      </c>
      <c r="C30" s="135">
        <v>1959.1</v>
      </c>
      <c r="D30" s="135">
        <v>31.5</v>
      </c>
      <c r="E30" s="135">
        <v>0</v>
      </c>
      <c r="F30" s="135">
        <v>0</v>
      </c>
      <c r="G30" s="135">
        <v>0</v>
      </c>
      <c r="H30" s="135">
        <v>0</v>
      </c>
      <c r="I30" s="135">
        <v>0</v>
      </c>
      <c r="J30" s="135">
        <v>1</v>
      </c>
      <c r="K30" s="135">
        <v>0</v>
      </c>
      <c r="L30" s="135">
        <v>0</v>
      </c>
      <c r="M30" s="135">
        <v>0</v>
      </c>
      <c r="N30" s="135">
        <v>1</v>
      </c>
      <c r="O30" s="135">
        <v>0</v>
      </c>
      <c r="P30" s="135">
        <v>0</v>
      </c>
      <c r="Q30" s="135">
        <v>2</v>
      </c>
    </row>
    <row r="31" spans="1:17" s="135" customFormat="1" x14ac:dyDescent="0.2">
      <c r="A31" s="135" t="s">
        <v>6</v>
      </c>
      <c r="B31" s="135">
        <v>1</v>
      </c>
      <c r="C31" s="135">
        <v>2022</v>
      </c>
      <c r="D31" s="135">
        <v>2.2999999999999998</v>
      </c>
      <c r="E31" s="135">
        <v>3</v>
      </c>
      <c r="F31" s="135">
        <v>0</v>
      </c>
      <c r="G31" s="135">
        <v>0</v>
      </c>
      <c r="H31" s="135">
        <v>0</v>
      </c>
      <c r="I31" s="135">
        <v>0</v>
      </c>
      <c r="J31" s="135">
        <v>28</v>
      </c>
      <c r="K31" s="135">
        <v>0</v>
      </c>
      <c r="L31" s="135">
        <v>0</v>
      </c>
      <c r="M31" s="135">
        <v>25</v>
      </c>
      <c r="N31" s="135">
        <v>14</v>
      </c>
      <c r="O31" s="135">
        <v>0</v>
      </c>
      <c r="P31" s="135">
        <v>0</v>
      </c>
      <c r="Q31" s="135">
        <v>70</v>
      </c>
    </row>
    <row r="32" spans="1:17" s="135" customFormat="1" x14ac:dyDescent="0.2">
      <c r="A32" s="135" t="s">
        <v>6</v>
      </c>
      <c r="B32" s="135">
        <v>9</v>
      </c>
      <c r="C32" s="135">
        <v>2008.7</v>
      </c>
      <c r="D32" s="135">
        <v>5.2</v>
      </c>
      <c r="E32" s="135">
        <v>4</v>
      </c>
      <c r="F32" s="135">
        <v>0</v>
      </c>
      <c r="G32" s="135">
        <v>2</v>
      </c>
      <c r="H32" s="135">
        <v>5</v>
      </c>
      <c r="I32" s="135">
        <v>2</v>
      </c>
      <c r="J32" s="135">
        <v>17</v>
      </c>
      <c r="K32" s="135">
        <v>4</v>
      </c>
      <c r="L32" s="135">
        <v>4</v>
      </c>
      <c r="M32" s="135">
        <v>14</v>
      </c>
      <c r="N32" s="135">
        <v>8</v>
      </c>
      <c r="O32" s="135">
        <v>3</v>
      </c>
      <c r="P32" s="135">
        <v>6</v>
      </c>
      <c r="Q32" s="135">
        <v>69</v>
      </c>
    </row>
    <row r="33" spans="1:17" s="135" customFormat="1" x14ac:dyDescent="0.2">
      <c r="A33" s="135" t="s">
        <v>6</v>
      </c>
      <c r="B33" s="135">
        <v>21</v>
      </c>
      <c r="C33" s="135">
        <v>1968.7</v>
      </c>
      <c r="D33" s="135">
        <v>6</v>
      </c>
      <c r="E33" s="135">
        <v>1</v>
      </c>
      <c r="F33" s="135">
        <v>0</v>
      </c>
      <c r="G33" s="135">
        <v>0</v>
      </c>
      <c r="H33" s="135">
        <v>0</v>
      </c>
      <c r="I33" s="135">
        <v>0</v>
      </c>
      <c r="J33" s="135">
        <v>11</v>
      </c>
      <c r="K33" s="135">
        <v>0</v>
      </c>
      <c r="L33" s="135">
        <v>0</v>
      </c>
      <c r="M33" s="135">
        <v>5</v>
      </c>
      <c r="N33" s="135">
        <v>7</v>
      </c>
      <c r="O33" s="135">
        <v>0</v>
      </c>
      <c r="P33" s="135">
        <v>0</v>
      </c>
      <c r="Q33" s="135">
        <v>24</v>
      </c>
    </row>
    <row r="34" spans="1:17" s="135" customFormat="1" x14ac:dyDescent="0.2">
      <c r="A34" s="135" t="s">
        <v>6</v>
      </c>
      <c r="B34" s="135">
        <v>29</v>
      </c>
      <c r="C34" s="135">
        <v>1942</v>
      </c>
      <c r="D34" s="135">
        <v>18.3</v>
      </c>
      <c r="E34" s="135">
        <v>1</v>
      </c>
      <c r="F34" s="135">
        <v>0</v>
      </c>
      <c r="G34" s="135">
        <v>0</v>
      </c>
      <c r="H34" s="135">
        <v>0</v>
      </c>
      <c r="I34" s="135">
        <v>0</v>
      </c>
      <c r="J34" s="135">
        <v>1</v>
      </c>
      <c r="K34" s="135">
        <v>0</v>
      </c>
      <c r="L34" s="135">
        <v>0</v>
      </c>
      <c r="M34" s="135">
        <v>0</v>
      </c>
      <c r="N34" s="135">
        <v>0</v>
      </c>
      <c r="O34" s="135">
        <v>0</v>
      </c>
      <c r="P34" s="135">
        <v>0</v>
      </c>
      <c r="Q34" s="135">
        <v>2</v>
      </c>
    </row>
    <row r="35" spans="1:17" s="135" customFormat="1" x14ac:dyDescent="0.2">
      <c r="A35" s="135" t="s">
        <v>7</v>
      </c>
      <c r="B35" s="135">
        <v>5</v>
      </c>
      <c r="C35" s="135">
        <v>2022</v>
      </c>
      <c r="D35" s="135">
        <v>10.8</v>
      </c>
      <c r="E35" s="135">
        <v>1</v>
      </c>
      <c r="F35" s="135">
        <v>0</v>
      </c>
      <c r="G35" s="135">
        <v>1</v>
      </c>
      <c r="H35" s="135">
        <v>2</v>
      </c>
      <c r="I35" s="135">
        <v>0</v>
      </c>
      <c r="J35" s="135">
        <v>7</v>
      </c>
      <c r="K35" s="135">
        <v>2</v>
      </c>
      <c r="L35" s="135">
        <v>1</v>
      </c>
      <c r="M35" s="135">
        <v>11</v>
      </c>
      <c r="N35" s="135">
        <v>9</v>
      </c>
      <c r="O35" s="135">
        <v>2</v>
      </c>
      <c r="P35" s="135">
        <v>1</v>
      </c>
      <c r="Q35" s="135">
        <v>37</v>
      </c>
    </row>
    <row r="36" spans="1:17" s="135" customFormat="1" x14ac:dyDescent="0.2">
      <c r="A36" s="135" t="s">
        <v>7</v>
      </c>
      <c r="B36" s="135">
        <v>15</v>
      </c>
      <c r="C36" s="135">
        <v>2002</v>
      </c>
      <c r="D36" s="135">
        <v>4.3</v>
      </c>
      <c r="E36" s="135">
        <v>0</v>
      </c>
      <c r="F36" s="135">
        <v>0</v>
      </c>
      <c r="G36" s="135">
        <v>1</v>
      </c>
      <c r="H36" s="135">
        <v>1</v>
      </c>
      <c r="I36" s="135">
        <v>0</v>
      </c>
      <c r="J36" s="135">
        <v>4</v>
      </c>
      <c r="K36" s="135">
        <v>1</v>
      </c>
      <c r="L36" s="135">
        <v>1</v>
      </c>
      <c r="M36" s="135">
        <v>3</v>
      </c>
      <c r="N36" s="135">
        <v>1</v>
      </c>
      <c r="O36" s="135">
        <v>0</v>
      </c>
      <c r="P36" s="135">
        <v>0</v>
      </c>
      <c r="Q36" s="135">
        <v>12</v>
      </c>
    </row>
    <row r="37" spans="1:17" s="135" customFormat="1" x14ac:dyDescent="0.2">
      <c r="A37" s="135" t="s">
        <v>7</v>
      </c>
      <c r="B37" s="135">
        <v>21</v>
      </c>
      <c r="C37" s="135">
        <v>1990</v>
      </c>
      <c r="D37" s="135">
        <v>4.3</v>
      </c>
      <c r="E37" s="135">
        <v>0</v>
      </c>
      <c r="F37" s="135">
        <v>0</v>
      </c>
      <c r="G37" s="135">
        <v>0</v>
      </c>
      <c r="H37" s="135">
        <v>0</v>
      </c>
      <c r="I37" s="135">
        <v>0</v>
      </c>
      <c r="J37" s="135">
        <v>10</v>
      </c>
      <c r="K37" s="135">
        <v>0</v>
      </c>
      <c r="L37" s="135">
        <v>0</v>
      </c>
      <c r="M37" s="135">
        <v>8</v>
      </c>
      <c r="N37" s="135">
        <v>4</v>
      </c>
      <c r="O37" s="135">
        <v>0</v>
      </c>
      <c r="P37" s="135">
        <v>2</v>
      </c>
      <c r="Q37" s="135">
        <v>24</v>
      </c>
    </row>
    <row r="38" spans="1:17" s="135" customFormat="1" x14ac:dyDescent="0.2">
      <c r="A38" s="135" t="s">
        <v>7</v>
      </c>
      <c r="B38" s="135">
        <v>25</v>
      </c>
      <c r="C38" s="135">
        <v>1982</v>
      </c>
      <c r="D38" s="135">
        <v>3.5</v>
      </c>
      <c r="E38" s="135">
        <v>0</v>
      </c>
      <c r="F38" s="135">
        <v>0</v>
      </c>
      <c r="G38" s="135">
        <v>0</v>
      </c>
      <c r="H38" s="135">
        <v>0</v>
      </c>
      <c r="I38" s="135">
        <v>0</v>
      </c>
      <c r="J38" s="135">
        <v>1</v>
      </c>
      <c r="K38" s="135">
        <v>0</v>
      </c>
      <c r="L38" s="135">
        <v>0</v>
      </c>
      <c r="M38" s="135">
        <v>0</v>
      </c>
      <c r="N38" s="135">
        <v>1</v>
      </c>
      <c r="O38" s="135">
        <v>0</v>
      </c>
      <c r="P38" s="135">
        <v>0</v>
      </c>
      <c r="Q38" s="135">
        <v>2</v>
      </c>
    </row>
    <row r="39" spans="1:17" s="135" customFormat="1" x14ac:dyDescent="0.2">
      <c r="A39" s="135" t="s">
        <v>7</v>
      </c>
      <c r="B39" s="135">
        <v>37</v>
      </c>
      <c r="C39" s="135">
        <v>1958</v>
      </c>
      <c r="D39" s="135">
        <v>8.5</v>
      </c>
      <c r="E39" s="135">
        <v>0</v>
      </c>
      <c r="F39" s="135">
        <v>0</v>
      </c>
      <c r="G39" s="135">
        <v>0</v>
      </c>
      <c r="H39" s="135">
        <v>0</v>
      </c>
      <c r="I39" s="135">
        <v>0</v>
      </c>
      <c r="J39" s="135">
        <v>2</v>
      </c>
      <c r="K39" s="135">
        <v>0</v>
      </c>
      <c r="L39" s="135">
        <v>0</v>
      </c>
      <c r="M39" s="135">
        <v>0</v>
      </c>
      <c r="N39" s="135">
        <v>0</v>
      </c>
      <c r="O39" s="135">
        <v>0</v>
      </c>
      <c r="P39" s="135">
        <v>0</v>
      </c>
      <c r="Q39" s="135">
        <v>2</v>
      </c>
    </row>
    <row r="40" spans="1:17" s="135" customFormat="1" x14ac:dyDescent="0.2">
      <c r="A40" s="135" t="s">
        <v>7</v>
      </c>
      <c r="B40" s="135">
        <v>41</v>
      </c>
      <c r="C40" s="135">
        <v>1950</v>
      </c>
      <c r="D40" s="135">
        <v>8</v>
      </c>
      <c r="E40" s="135">
        <v>0</v>
      </c>
      <c r="F40" s="135">
        <v>0</v>
      </c>
      <c r="G40" s="135">
        <v>0</v>
      </c>
      <c r="H40" s="135">
        <v>0</v>
      </c>
      <c r="I40" s="135">
        <v>0</v>
      </c>
      <c r="J40" s="135">
        <v>2</v>
      </c>
      <c r="K40" s="135">
        <v>0</v>
      </c>
      <c r="L40" s="135">
        <v>0</v>
      </c>
      <c r="M40" s="135">
        <v>0</v>
      </c>
      <c r="N40" s="135">
        <v>0</v>
      </c>
      <c r="O40" s="135">
        <v>0</v>
      </c>
      <c r="P40" s="135">
        <v>0</v>
      </c>
      <c r="Q40" s="135">
        <v>2</v>
      </c>
    </row>
    <row r="41" spans="1:17" s="135" customFormat="1" x14ac:dyDescent="0.2">
      <c r="A41" s="135" t="s">
        <v>8</v>
      </c>
      <c r="B41" s="135">
        <v>1</v>
      </c>
      <c r="C41" s="135">
        <v>2022</v>
      </c>
      <c r="D41" s="135">
        <v>5.5</v>
      </c>
      <c r="E41" s="135">
        <v>0</v>
      </c>
      <c r="F41" s="135">
        <v>0</v>
      </c>
      <c r="G41" s="135">
        <v>0</v>
      </c>
      <c r="H41" s="135">
        <v>0</v>
      </c>
      <c r="I41" s="135">
        <v>0</v>
      </c>
      <c r="J41" s="135">
        <v>0</v>
      </c>
      <c r="K41" s="135">
        <v>1</v>
      </c>
      <c r="L41" s="135">
        <v>0</v>
      </c>
      <c r="M41" s="135">
        <v>5</v>
      </c>
      <c r="N41" s="135">
        <v>4</v>
      </c>
      <c r="O41" s="135">
        <v>8</v>
      </c>
      <c r="P41" s="135">
        <v>0</v>
      </c>
      <c r="Q41" s="135">
        <v>18</v>
      </c>
    </row>
    <row r="42" spans="1:17" s="135" customFormat="1" x14ac:dyDescent="0.2">
      <c r="A42" s="135" t="s">
        <v>8</v>
      </c>
      <c r="B42" s="135">
        <v>15</v>
      </c>
      <c r="C42" s="135">
        <v>1972</v>
      </c>
      <c r="D42" s="135">
        <v>4</v>
      </c>
      <c r="E42" s="135">
        <v>0</v>
      </c>
      <c r="F42" s="135">
        <v>0</v>
      </c>
      <c r="G42" s="135">
        <v>0</v>
      </c>
      <c r="H42" s="135">
        <v>0</v>
      </c>
      <c r="I42" s="135">
        <v>0</v>
      </c>
      <c r="J42" s="135">
        <v>0</v>
      </c>
      <c r="K42" s="135">
        <v>0</v>
      </c>
      <c r="L42" s="135">
        <v>0</v>
      </c>
      <c r="M42" s="135">
        <v>1</v>
      </c>
      <c r="N42" s="135">
        <v>0</v>
      </c>
      <c r="O42" s="135">
        <v>0</v>
      </c>
      <c r="P42" s="135">
        <v>0</v>
      </c>
      <c r="Q42" s="135">
        <v>1</v>
      </c>
    </row>
    <row r="43" spans="1:17" s="135" customFormat="1" x14ac:dyDescent="0.2">
      <c r="A43" s="135" t="s">
        <v>8</v>
      </c>
      <c r="B43" s="135">
        <v>21</v>
      </c>
      <c r="C43" s="135">
        <v>1942</v>
      </c>
      <c r="D43" s="135">
        <v>8</v>
      </c>
      <c r="E43" s="135">
        <v>0</v>
      </c>
      <c r="F43" s="135">
        <v>0</v>
      </c>
      <c r="G43" s="135">
        <v>0</v>
      </c>
      <c r="H43" s="135">
        <v>0</v>
      </c>
      <c r="I43" s="135">
        <v>0</v>
      </c>
      <c r="J43" s="135">
        <v>1</v>
      </c>
      <c r="K43" s="135">
        <v>0</v>
      </c>
      <c r="L43" s="135">
        <v>0</v>
      </c>
      <c r="M43" s="135">
        <v>0</v>
      </c>
      <c r="N43" s="135">
        <v>0</v>
      </c>
      <c r="O43" s="135">
        <v>0</v>
      </c>
      <c r="P43" s="135">
        <v>0</v>
      </c>
      <c r="Q43" s="135">
        <v>1</v>
      </c>
    </row>
    <row r="44" spans="1:17" s="133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Site_Locations_SedRate</vt:lpstr>
      <vt:lpstr>LOD_LOQ</vt:lpstr>
      <vt:lpstr>DBD_LSR_MAR</vt:lpstr>
      <vt:lpstr>MP_counts_conc</vt:lpstr>
      <vt:lpstr>MPAR</vt:lpstr>
      <vt:lpstr>Sediment Grain Size</vt:lpstr>
      <vt:lpstr>Shannon Diversity</vt:lpstr>
      <vt:lpstr>MP_Morphology</vt:lpstr>
      <vt:lpstr>MP_Colors</vt:lpstr>
      <vt:lpstr>Polymer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Fulfer</dc:creator>
  <cp:lastModifiedBy>Victoria Fulfer</cp:lastModifiedBy>
  <dcterms:created xsi:type="dcterms:W3CDTF">2025-11-10T23:59:38Z</dcterms:created>
  <dcterms:modified xsi:type="dcterms:W3CDTF">2025-11-20T15:37:08Z</dcterms:modified>
</cp:coreProperties>
</file>