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M:\Shared drives\MSR\Analysis\2022\2022-03-16_Thompson\Manuscript\"/>
    </mc:Choice>
  </mc:AlternateContent>
  <xr:revisionPtr revIDLastSave="0" documentId="13_ncr:1_{017D15CB-0F53-438B-BB81-219101E45F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SEA results" sheetId="4" r:id="rId1"/>
  </sheets>
  <definedNames>
    <definedName name="_xlnm._FilterDatabase" localSheetId="0" hidden="1">'GSEA results'!$A$2:$H$2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8" i="4" l="1"/>
  <c r="A13" i="4"/>
  <c r="A25" i="4"/>
  <c r="A20" i="4"/>
  <c r="A37" i="4"/>
  <c r="A48" i="4"/>
  <c r="A33" i="4"/>
  <c r="A19" i="4"/>
  <c r="A9" i="4"/>
  <c r="A12" i="4"/>
  <c r="A29" i="4"/>
  <c r="A7" i="4"/>
  <c r="A11" i="4"/>
  <c r="A31" i="4"/>
  <c r="A3" i="4"/>
  <c r="A10" i="4"/>
  <c r="A28" i="4"/>
  <c r="A41" i="4"/>
  <c r="A32" i="4"/>
  <c r="A26" i="4"/>
  <c r="A35" i="4"/>
  <c r="A45" i="4"/>
  <c r="A21" i="4"/>
  <c r="A44" i="4"/>
  <c r="A24" i="4"/>
  <c r="A50" i="4"/>
  <c r="A51" i="4"/>
  <c r="A40" i="4"/>
  <c r="A36" i="4"/>
  <c r="A14" i="4"/>
  <c r="A23" i="4"/>
  <c r="A17" i="4"/>
  <c r="A46" i="4"/>
  <c r="A5" i="4"/>
  <c r="A30" i="4"/>
  <c r="A27" i="4"/>
  <c r="A49" i="4"/>
  <c r="A47" i="4"/>
  <c r="A15" i="4"/>
  <c r="A42" i="4"/>
  <c r="A38" i="4"/>
  <c r="A18" i="4"/>
  <c r="A4" i="4"/>
  <c r="A39" i="4"/>
  <c r="A16" i="4"/>
  <c r="A34" i="4"/>
  <c r="A43" i="4"/>
  <c r="A22" i="4"/>
  <c r="A52" i="4"/>
  <c r="A6" i="4"/>
</calcChain>
</file>

<file path=xl/sharedStrings.xml><?xml version="1.0" encoding="utf-8"?>
<sst xmlns="http://schemas.openxmlformats.org/spreadsheetml/2006/main" count="10" uniqueCount="7">
  <si>
    <t>Gene Set Name</t>
  </si>
  <si>
    <r>
      <t xml:space="preserve">FDR </t>
    </r>
    <r>
      <rPr>
        <b/>
        <i/>
        <sz val="11"/>
        <color theme="1"/>
        <rFont val="Calibri"/>
        <family val="2"/>
        <scheme val="minor"/>
      </rPr>
      <t>q</t>
    </r>
  </si>
  <si>
    <t>p</t>
  </si>
  <si>
    <t>NES</t>
  </si>
  <si>
    <t>Old vs Adult</t>
  </si>
  <si>
    <t>PDX vs Old</t>
  </si>
  <si>
    <t>Gene Set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</si>
</sst>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2" fontId="0" fillId="0" borderId="0" xfId="0" applyNumberFormat="1" applyBorder="1"/>
    <xf numFmtId="0" fontId="0" fillId="0" borderId="1" xfId="0" applyBorder="1"/>
    <xf numFmtId="0" fontId="2" fillId="0" borderId="0" xfId="0" applyFont="1" applyBorder="1"/>
    <xf numFmtId="0" fontId="5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2">
    <dxf>
      <font>
        <b/>
        <i/>
      </font>
    </dxf>
    <dxf>
      <font>
        <b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E0E20-E5C9-41EB-B7A7-ED391C6A33C5}">
  <dimension ref="A1:H5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46.08984375" style="5" bestFit="1" customWidth="1"/>
    <col min="2" max="2" width="14.1796875" style="4" bestFit="1" customWidth="1"/>
    <col min="3" max="3" width="6.26953125" style="3" bestFit="1" customWidth="1"/>
    <col min="4" max="4" width="6.36328125" style="1" bestFit="1" customWidth="1"/>
    <col min="5" max="5" width="8.26953125" style="2" bestFit="1" customWidth="1"/>
    <col min="6" max="6" width="6.26953125" style="3" bestFit="1" customWidth="1"/>
    <col min="7" max="7" width="6.36328125" style="1" bestFit="1" customWidth="1"/>
    <col min="8" max="8" width="8.26953125" style="2" bestFit="1" customWidth="1"/>
  </cols>
  <sheetData>
    <row r="1" spans="1:8" x14ac:dyDescent="0.35">
      <c r="A1" s="6"/>
      <c r="C1" s="7" t="s">
        <v>4</v>
      </c>
      <c r="D1" s="7"/>
      <c r="E1" s="7"/>
      <c r="F1" s="7" t="s">
        <v>5</v>
      </c>
      <c r="G1" s="7"/>
      <c r="H1" s="7"/>
    </row>
    <row r="2" spans="1:8" x14ac:dyDescent="0.35">
      <c r="A2" s="9" t="s">
        <v>0</v>
      </c>
      <c r="B2" s="8" t="s">
        <v>6</v>
      </c>
      <c r="C2" s="10" t="s">
        <v>3</v>
      </c>
      <c r="D2" s="11" t="s">
        <v>2</v>
      </c>
      <c r="E2" s="12" t="s">
        <v>1</v>
      </c>
      <c r="F2" s="10" t="s">
        <v>3</v>
      </c>
      <c r="G2" s="11" t="s">
        <v>2</v>
      </c>
      <c r="H2" s="12" t="s">
        <v>1</v>
      </c>
    </row>
    <row r="3" spans="1:8" x14ac:dyDescent="0.35">
      <c r="A3" s="5" t="str">
        <f>HYPERLINK("http://www.broadinstitute.org/gsea/msigdb/cards/HALLMARK_OXIDATIVE_PHOSPHORYLATION.html","HALLMARK_OXIDATIVE_PHOSPHORYLATION")</f>
        <v>HALLMARK_OXIDATIVE_PHOSPHORYLATION</v>
      </c>
      <c r="B3" s="4">
        <v>189</v>
      </c>
      <c r="C3" s="3">
        <v>-3.3222782999999998</v>
      </c>
      <c r="D3" s="1">
        <v>0</v>
      </c>
      <c r="E3" s="2">
        <v>0</v>
      </c>
      <c r="F3" s="3">
        <v>2.07605</v>
      </c>
      <c r="G3" s="1">
        <v>0</v>
      </c>
      <c r="H3" s="2">
        <v>0</v>
      </c>
    </row>
    <row r="4" spans="1:8" x14ac:dyDescent="0.35">
      <c r="A4" s="5" t="str">
        <f>HYPERLINK("http://www.broadinstitute.org/gsea/msigdb/cards/HALLMARK_BILE_ACID_METABOLISM.html","HALLMARK_BILE_ACID_METABOLISM")</f>
        <v>HALLMARK_BILE_ACID_METABOLISM</v>
      </c>
      <c r="B4" s="4">
        <v>110</v>
      </c>
      <c r="C4" s="3">
        <v>-2.9325678000000002</v>
      </c>
      <c r="D4" s="1">
        <v>0</v>
      </c>
      <c r="E4" s="2">
        <v>0</v>
      </c>
      <c r="F4" s="3">
        <v>2.2710140000000001</v>
      </c>
      <c r="G4" s="1">
        <v>0</v>
      </c>
      <c r="H4" s="2">
        <v>0</v>
      </c>
    </row>
    <row r="5" spans="1:8" x14ac:dyDescent="0.35">
      <c r="A5" s="5" t="str">
        <f>HYPERLINK("http://www.broadinstitute.org/gsea/msigdb/cards/HALLMARK_FATTY_ACID_METABOLISM.html","HALLMARK_FATTY_ACID_METABOLISM")</f>
        <v>HALLMARK_FATTY_ACID_METABOLISM</v>
      </c>
      <c r="B5" s="4">
        <v>152</v>
      </c>
      <c r="C5" s="3">
        <v>-2.8192952</v>
      </c>
      <c r="D5" s="1">
        <v>0</v>
      </c>
      <c r="E5" s="2">
        <v>0</v>
      </c>
      <c r="F5" s="3">
        <v>1.5843122999999999</v>
      </c>
      <c r="G5" s="1">
        <v>0</v>
      </c>
      <c r="H5" s="2">
        <v>1.2248943E-2</v>
      </c>
    </row>
    <row r="6" spans="1:8" x14ac:dyDescent="0.35">
      <c r="A6" s="5" t="str">
        <f>HYPERLINK("http://www.broadinstitute.org/gsea/msigdb/cards/HALLMARK_ADIPOGENESIS.html","HALLMARK_ADIPOGENESIS")</f>
        <v>HALLMARK_ADIPOGENESIS</v>
      </c>
      <c r="B6" s="4">
        <v>195</v>
      </c>
      <c r="C6" s="3">
        <v>-2.6620626000000001</v>
      </c>
      <c r="D6" s="1">
        <v>0</v>
      </c>
      <c r="E6" s="2">
        <v>0</v>
      </c>
      <c r="F6" s="3">
        <v>1.765385</v>
      </c>
      <c r="G6" s="1">
        <v>0</v>
      </c>
      <c r="H6" s="2">
        <v>2.8070500000000002E-3</v>
      </c>
    </row>
    <row r="7" spans="1:8" x14ac:dyDescent="0.35">
      <c r="A7" s="5" t="str">
        <f>HYPERLINK("http://www.broadinstitute.org/gsea/msigdb/cards/HALLMARK_PEROXISOME.html","HALLMARK_PEROXISOME")</f>
        <v>HALLMARK_PEROXISOME</v>
      </c>
      <c r="B7" s="4">
        <v>103</v>
      </c>
      <c r="C7" s="3">
        <v>-2.3109696</v>
      </c>
      <c r="D7" s="1">
        <v>0</v>
      </c>
      <c r="E7" s="2">
        <v>0</v>
      </c>
      <c r="F7" s="3">
        <v>1.0787708</v>
      </c>
      <c r="G7" s="1">
        <v>0.24262296</v>
      </c>
      <c r="H7" s="2">
        <v>0.37237664999999998</v>
      </c>
    </row>
    <row r="8" spans="1:8" x14ac:dyDescent="0.35">
      <c r="A8" s="5" t="str">
        <f>HYPERLINK("http://www.broadinstitute.org/gsea/msigdb/cards/HALLMARK_XENOBIOTIC_METABOLISM.html","HALLMARK_XENOBIOTIC_METABOLISM")</f>
        <v>HALLMARK_XENOBIOTIC_METABOLISM</v>
      </c>
      <c r="B8" s="4">
        <v>196</v>
      </c>
      <c r="C8" s="3">
        <v>-2.2251523</v>
      </c>
      <c r="D8" s="1">
        <v>0</v>
      </c>
      <c r="E8" s="2">
        <v>1.3774104999999999E-5</v>
      </c>
      <c r="F8" s="3">
        <v>1.6112892999999999</v>
      </c>
      <c r="G8" s="1">
        <v>0</v>
      </c>
      <c r="H8" s="2">
        <v>1.1312621E-2</v>
      </c>
    </row>
    <row r="9" spans="1:8" x14ac:dyDescent="0.35">
      <c r="A9" s="5" t="str">
        <f>HYPERLINK("http://www.broadinstitute.org/gsea/msigdb/cards/HALLMARK_REACTIVE_OXYGEN_SPECIES_PATHWAY.html","HALLMARK_REACTIVE_OXYGEN_SPECIES_PATHWAY")</f>
        <v>HALLMARK_REACTIVE_OXYGEN_SPECIES_PATHWAY</v>
      </c>
      <c r="B9" s="4">
        <v>48</v>
      </c>
      <c r="C9" s="3">
        <v>-1.3376897999999999</v>
      </c>
      <c r="D9" s="1">
        <v>6.235566E-2</v>
      </c>
      <c r="E9" s="2">
        <v>5.0810385E-2</v>
      </c>
      <c r="F9" s="3">
        <v>0.94772946999999996</v>
      </c>
      <c r="G9" s="1">
        <v>0.5628476</v>
      </c>
      <c r="H9" s="2">
        <v>0.69709319999999997</v>
      </c>
    </row>
    <row r="10" spans="1:8" x14ac:dyDescent="0.35">
      <c r="A10" s="5" t="str">
        <f>HYPERLINK("http://www.broadinstitute.org/gsea/msigdb/cards/HALLMARK_NOTCH_SIGNALING.html","HALLMARK_NOTCH_SIGNALING")</f>
        <v>HALLMARK_NOTCH_SIGNALING</v>
      </c>
      <c r="B10" s="4">
        <v>30</v>
      </c>
      <c r="C10" s="3">
        <v>-1.1875947</v>
      </c>
      <c r="D10" s="1">
        <v>0.19806763999999999</v>
      </c>
      <c r="E10" s="2">
        <v>0.13608514999999999</v>
      </c>
      <c r="F10" s="3">
        <v>0.93159186999999999</v>
      </c>
      <c r="G10" s="1">
        <v>0.58177906000000001</v>
      </c>
      <c r="H10" s="2">
        <v>0.68096880000000004</v>
      </c>
    </row>
    <row r="11" spans="1:8" x14ac:dyDescent="0.35">
      <c r="A11" s="5" t="str">
        <f>HYPERLINK("http://www.broadinstitute.org/gsea/msigdb/cards/HALLMARK_PANCREAS_BETA_CELLS.html","HALLMARK_PANCREAS_BETA_CELLS")</f>
        <v>HALLMARK_PANCREAS_BETA_CELLS</v>
      </c>
      <c r="B11" s="4">
        <v>33</v>
      </c>
      <c r="C11" s="3">
        <v>-1.0537894000000001</v>
      </c>
      <c r="D11" s="1">
        <v>0.35597304000000002</v>
      </c>
      <c r="E11" s="2">
        <v>0.32206913999999998</v>
      </c>
      <c r="F11" s="3">
        <v>0.88775724</v>
      </c>
      <c r="G11" s="1">
        <v>0.67319280000000004</v>
      </c>
      <c r="H11" s="2">
        <v>0.72405750000000002</v>
      </c>
    </row>
    <row r="12" spans="1:8" x14ac:dyDescent="0.35">
      <c r="A12" s="5" t="str">
        <f>HYPERLINK("http://www.broadinstitute.org/gsea/msigdb/cards/HALLMARK_PROTEIN_SECRETION.html","HALLMARK_PROTEIN_SECRETION")</f>
        <v>HALLMARK_PROTEIN_SECRETION</v>
      </c>
      <c r="B12" s="4">
        <v>91</v>
      </c>
      <c r="C12" s="3">
        <v>0.59069203999999997</v>
      </c>
      <c r="D12" s="1">
        <v>0.99516360000000004</v>
      </c>
      <c r="E12" s="2">
        <v>0.99454324999999999</v>
      </c>
      <c r="F12" s="3">
        <v>-0.82720095000000005</v>
      </c>
      <c r="G12" s="1">
        <v>0.79632705000000004</v>
      </c>
      <c r="H12" s="2">
        <v>0.98260473999999998</v>
      </c>
    </row>
    <row r="13" spans="1:8" x14ac:dyDescent="0.35">
      <c r="A13" s="5" t="str">
        <f>HYPERLINK("http://www.broadinstitute.org/gsea/msigdb/cards/HALLMARK_WNT_BETA_CATENIN_SIGNALING.html","HALLMARK_WNT_BETA_CATENIN_SIGNALING")</f>
        <v>HALLMARK_WNT_BETA_CATENIN_SIGNALING</v>
      </c>
      <c r="B13" s="4">
        <v>39</v>
      </c>
      <c r="C13" s="3">
        <v>0.70254059999999996</v>
      </c>
      <c r="D13" s="1">
        <v>0.89740419999999999</v>
      </c>
      <c r="E13" s="2">
        <v>0.97860223000000002</v>
      </c>
      <c r="F13" s="3">
        <v>-1.1556926999999999</v>
      </c>
      <c r="G13" s="1">
        <v>0.26529464000000003</v>
      </c>
      <c r="H13" s="2">
        <v>0.38075265000000003</v>
      </c>
    </row>
    <row r="14" spans="1:8" x14ac:dyDescent="0.35">
      <c r="A14" s="5" t="str">
        <f>HYPERLINK("http://www.broadinstitute.org/gsea/msigdb/cards/HALLMARK_HEME_METABOLISM.html","HALLMARK_HEME_METABOLISM")</f>
        <v>HALLMARK_HEME_METABOLISM</v>
      </c>
      <c r="B14" s="4">
        <v>186</v>
      </c>
      <c r="C14" s="3">
        <v>0.78423810000000005</v>
      </c>
      <c r="D14" s="1">
        <v>0.90189545999999998</v>
      </c>
      <c r="E14" s="2">
        <v>0.91902417000000003</v>
      </c>
      <c r="F14" s="3">
        <v>-1.3403921999999999</v>
      </c>
      <c r="G14" s="1">
        <v>1.3306452E-2</v>
      </c>
      <c r="H14" s="2">
        <v>0.13992746</v>
      </c>
    </row>
    <row r="15" spans="1:8" x14ac:dyDescent="0.35">
      <c r="A15" s="5" t="str">
        <f>HYPERLINK("http://www.broadinstitute.org/gsea/msigdb/cards/HALLMARK_DNA_REPAIR.html","HALLMARK_DNA_REPAIR")</f>
        <v>HALLMARK_DNA_REPAIR</v>
      </c>
      <c r="B15" s="4">
        <v>145</v>
      </c>
      <c r="C15" s="3">
        <v>0.82381283999999999</v>
      </c>
      <c r="D15" s="1">
        <v>0.8250345</v>
      </c>
      <c r="E15" s="2">
        <v>0.88336897000000003</v>
      </c>
      <c r="F15" s="3">
        <v>-1.2231339999999999</v>
      </c>
      <c r="G15" s="1">
        <v>0.100730374</v>
      </c>
      <c r="H15" s="2">
        <v>0.24213783</v>
      </c>
    </row>
    <row r="16" spans="1:8" x14ac:dyDescent="0.35">
      <c r="A16" s="5" t="str">
        <f>HYPERLINK("http://www.broadinstitute.org/gsea/msigdb/cards/HALLMARK_APICAL_SURFACE.html","HALLMARK_APICAL_SURFACE")</f>
        <v>HALLMARK_APICAL_SURFACE</v>
      </c>
      <c r="B16" s="4">
        <v>41</v>
      </c>
      <c r="C16" s="3">
        <v>0.94705110000000003</v>
      </c>
      <c r="D16" s="1">
        <v>0.55563839999999998</v>
      </c>
      <c r="E16" s="2">
        <v>0.65801865000000004</v>
      </c>
      <c r="F16" s="3">
        <v>-0.75501317000000001</v>
      </c>
      <c r="G16" s="1">
        <v>0.83711270000000004</v>
      </c>
      <c r="H16" s="2">
        <v>0.95814454999999998</v>
      </c>
    </row>
    <row r="17" spans="1:8" x14ac:dyDescent="0.35">
      <c r="A17" s="5" t="str">
        <f>HYPERLINK("http://www.broadinstitute.org/gsea/msigdb/cards/HALLMARK_GLYCOLYSIS.html","HALLMARK_GLYCOLYSIS")</f>
        <v>HALLMARK_GLYCOLYSIS</v>
      </c>
      <c r="B17" s="4">
        <v>195</v>
      </c>
      <c r="C17" s="3">
        <v>0.9905216</v>
      </c>
      <c r="D17" s="1">
        <v>0.51254295999999999</v>
      </c>
      <c r="E17" s="2">
        <v>0.57435316000000003</v>
      </c>
      <c r="F17" s="3">
        <v>-0.80441470000000004</v>
      </c>
      <c r="G17" s="1">
        <v>0.89636784999999997</v>
      </c>
      <c r="H17" s="2">
        <v>0.95672285999999995</v>
      </c>
    </row>
    <row r="18" spans="1:8" x14ac:dyDescent="0.35">
      <c r="A18" s="5" t="str">
        <f>HYPERLINK("http://www.broadinstitute.org/gsea/msigdb/cards/HALLMARK_CHOLESTEROL_HOMEOSTASIS.html","HALLMARK_CHOLESTEROL_HOMEOSTASIS")</f>
        <v>HALLMARK_CHOLESTEROL_HOMEOSTASIS</v>
      </c>
      <c r="B18" s="4">
        <v>71</v>
      </c>
      <c r="C18" s="3">
        <v>1.0146936</v>
      </c>
      <c r="D18" s="1">
        <v>0.45550528000000001</v>
      </c>
      <c r="E18" s="2">
        <v>0.53188460000000004</v>
      </c>
      <c r="F18" s="3">
        <v>2.3405746999999999</v>
      </c>
      <c r="G18" s="1">
        <v>0</v>
      </c>
      <c r="H18" s="2">
        <v>0</v>
      </c>
    </row>
    <row r="19" spans="1:8" x14ac:dyDescent="0.35">
      <c r="A19" s="5" t="str">
        <f>HYPERLINK("http://www.broadinstitute.org/gsea/msigdb/cards/HALLMARK_SPERMATOGENESIS.html","HALLMARK_SPERMATOGENESIS")</f>
        <v>HALLMARK_SPERMATOGENESIS</v>
      </c>
      <c r="B19" s="4">
        <v>116</v>
      </c>
      <c r="C19" s="3">
        <v>1.0372424</v>
      </c>
      <c r="D19" s="1">
        <v>0.40484953000000001</v>
      </c>
      <c r="E19" s="2">
        <v>0.49273060000000002</v>
      </c>
      <c r="F19" s="3">
        <v>-1.3089523000000001</v>
      </c>
      <c r="G19" s="1">
        <v>5.2480526E-2</v>
      </c>
      <c r="H19" s="2">
        <v>0.14650556000000001</v>
      </c>
    </row>
    <row r="20" spans="1:8" x14ac:dyDescent="0.35">
      <c r="A20" s="5" t="str">
        <f>HYPERLINK("http://www.broadinstitute.org/gsea/msigdb/cards/HALLMARK_UV_RESPONSE_DN.html","HALLMARK_UV_RESPONSE_DN")</f>
        <v>HALLMARK_UV_RESPONSE_DN</v>
      </c>
      <c r="B20" s="4">
        <v>143</v>
      </c>
      <c r="C20" s="3">
        <v>1.0428108</v>
      </c>
      <c r="D20" s="1">
        <v>0.39620430000000001</v>
      </c>
      <c r="E20" s="2">
        <v>0.49382009999999998</v>
      </c>
      <c r="F20" s="3">
        <v>-1.560413</v>
      </c>
      <c r="G20" s="1">
        <v>5.0751113999999997E-4</v>
      </c>
      <c r="H20" s="2">
        <v>1.2449586E-2</v>
      </c>
    </row>
    <row r="21" spans="1:8" x14ac:dyDescent="0.35">
      <c r="A21" s="5" t="str">
        <f>HYPERLINK("http://www.broadinstitute.org/gsea/msigdb/cards/HALLMARK_KRAS_SIGNALING_DN.html","HALLMARK_KRAS_SIGNALING_DN")</f>
        <v>HALLMARK_KRAS_SIGNALING_DN</v>
      </c>
      <c r="B21" s="4">
        <v>173</v>
      </c>
      <c r="C21" s="3">
        <v>1.0527388</v>
      </c>
      <c r="D21" s="1">
        <v>0.36858639999999998</v>
      </c>
      <c r="E21" s="2">
        <v>0.48370612000000002</v>
      </c>
      <c r="F21" s="3">
        <v>-0.82374250000000004</v>
      </c>
      <c r="G21" s="1">
        <v>0.85008055000000005</v>
      </c>
      <c r="H21" s="2">
        <v>0.95760829999999997</v>
      </c>
    </row>
    <row r="22" spans="1:8" x14ac:dyDescent="0.35">
      <c r="A22" s="5" t="str">
        <f>HYPERLINK("http://www.broadinstitute.org/gsea/msigdb/cards/HALLMARK_ANDROGEN_RESPONSE.html","HALLMARK_ANDROGEN_RESPONSE")</f>
        <v>HALLMARK_ANDROGEN_RESPONSE</v>
      </c>
      <c r="B22" s="4">
        <v>96</v>
      </c>
      <c r="C22" s="3">
        <v>1.0703954</v>
      </c>
      <c r="D22" s="1">
        <v>0.35476297000000001</v>
      </c>
      <c r="E22" s="2">
        <v>0.45483452000000002</v>
      </c>
      <c r="F22" s="3">
        <v>-0.97895509999999997</v>
      </c>
      <c r="G22" s="1">
        <v>0.53368574000000002</v>
      </c>
      <c r="H22" s="2">
        <v>0.71841949999999999</v>
      </c>
    </row>
    <row r="23" spans="1:8" x14ac:dyDescent="0.35">
      <c r="A23" s="5" t="str">
        <f>HYPERLINK("http://www.broadinstitute.org/gsea/msigdb/cards/HALLMARK_HEDGEHOG_SIGNALING.html","HALLMARK_HEDGEHOG_SIGNALING")</f>
        <v>HALLMARK_HEDGEHOG_SIGNALING</v>
      </c>
      <c r="B23" s="4">
        <v>35</v>
      </c>
      <c r="C23" s="3">
        <v>1.1635835000000001</v>
      </c>
      <c r="D23" s="1">
        <v>0.24867457000000001</v>
      </c>
      <c r="E23" s="2">
        <v>0.2603491</v>
      </c>
      <c r="F23" s="3">
        <v>-1.0584165999999999</v>
      </c>
      <c r="G23" s="1">
        <v>0.39507300000000001</v>
      </c>
      <c r="H23" s="2">
        <v>0.59950110000000001</v>
      </c>
    </row>
    <row r="24" spans="1:8" x14ac:dyDescent="0.35">
      <c r="A24" s="5" t="str">
        <f>HYPERLINK("http://www.broadinstitute.org/gsea/msigdb/cards/HALLMARK_INTERFERON_ALPHA_RESPONSE.html","HALLMARK_INTERFERON_ALPHA_RESPONSE")</f>
        <v>HALLMARK_INTERFERON_ALPHA_RESPONSE</v>
      </c>
      <c r="B24" s="4">
        <v>84</v>
      </c>
      <c r="C24" s="3">
        <v>1.1985718999999999</v>
      </c>
      <c r="D24" s="1">
        <v>0.17498030000000001</v>
      </c>
      <c r="E24" s="2">
        <v>0.20644940000000001</v>
      </c>
      <c r="F24" s="3">
        <v>3.0652949999999999</v>
      </c>
      <c r="G24" s="1">
        <v>0</v>
      </c>
      <c r="H24" s="2">
        <v>0</v>
      </c>
    </row>
    <row r="25" spans="1:8" x14ac:dyDescent="0.35">
      <c r="A25" s="5" t="str">
        <f>HYPERLINK("http://www.broadinstitute.org/gsea/msigdb/cards/HALLMARK_UV_RESPONSE_UP.html","HALLMARK_UV_RESPONSE_UP")</f>
        <v>HALLMARK_UV_RESPONSE_UP</v>
      </c>
      <c r="B25" s="4">
        <v>147</v>
      </c>
      <c r="C25" s="3">
        <v>1.2640994000000001</v>
      </c>
      <c r="D25" s="1">
        <v>7.6553999999999997E-2</v>
      </c>
      <c r="E25" s="2">
        <v>0.122840956</v>
      </c>
      <c r="F25" s="3">
        <v>-1.0119959000000001</v>
      </c>
      <c r="G25" s="1">
        <v>0.47058228000000002</v>
      </c>
      <c r="H25" s="2">
        <v>0.67149453999999997</v>
      </c>
    </row>
    <row r="26" spans="1:8" x14ac:dyDescent="0.35">
      <c r="A26" s="5" t="str">
        <f>HYPERLINK("http://www.broadinstitute.org/gsea/msigdb/cards/HALLMARK_MTORC1_SIGNALING.html","HALLMARK_MTORC1_SIGNALING")</f>
        <v>HALLMARK_MTORC1_SIGNALING</v>
      </c>
      <c r="B26" s="4">
        <v>197</v>
      </c>
      <c r="C26" s="3">
        <v>1.2695107000000001</v>
      </c>
      <c r="D26" s="1">
        <v>5.2637067000000003E-2</v>
      </c>
      <c r="E26" s="2">
        <v>0.12097579999999999</v>
      </c>
      <c r="F26" s="3">
        <v>-0.92810654999999997</v>
      </c>
      <c r="G26" s="1">
        <v>0.67286429999999997</v>
      </c>
      <c r="H26" s="2">
        <v>0.82976870000000003</v>
      </c>
    </row>
    <row r="27" spans="1:8" x14ac:dyDescent="0.35">
      <c r="A27" s="5" t="str">
        <f>HYPERLINK("http://www.broadinstitute.org/gsea/msigdb/cards/HALLMARK_ESTROGEN_RESPONSE_EARLY.html","HALLMARK_ESTROGEN_RESPONSE_EARLY")</f>
        <v>HALLMARK_ESTROGEN_RESPONSE_EARLY</v>
      </c>
      <c r="B27" s="4">
        <v>186</v>
      </c>
      <c r="C27" s="3">
        <v>1.2857959999999999</v>
      </c>
      <c r="D27" s="1">
        <v>4.8520338000000003E-2</v>
      </c>
      <c r="E27" s="2">
        <v>0.10832798</v>
      </c>
      <c r="F27" s="3">
        <v>-0.58830059999999995</v>
      </c>
      <c r="G27" s="1">
        <v>0.99698156000000004</v>
      </c>
      <c r="H27" s="2">
        <v>0.99077020000000005</v>
      </c>
    </row>
    <row r="28" spans="1:8" x14ac:dyDescent="0.35">
      <c r="A28" s="5" t="str">
        <f>HYPERLINK("http://www.broadinstitute.org/gsea/msigdb/cards/HALLMARK_MYOGENESIS.html","HALLMARK_MYOGENESIS")</f>
        <v>HALLMARK_MYOGENESIS</v>
      </c>
      <c r="B28" s="4">
        <v>193</v>
      </c>
      <c r="C28" s="3">
        <v>1.3081433</v>
      </c>
      <c r="D28" s="1">
        <v>3.4666389999999998E-2</v>
      </c>
      <c r="E28" s="2">
        <v>9.1234930000000006E-2</v>
      </c>
      <c r="F28" s="3">
        <v>-1.2656400999999999</v>
      </c>
      <c r="G28" s="1">
        <v>4.2416322999999999E-2</v>
      </c>
      <c r="H28" s="2">
        <v>0.18247592000000001</v>
      </c>
    </row>
    <row r="29" spans="1:8" x14ac:dyDescent="0.35">
      <c r="A29" s="5" t="str">
        <f>HYPERLINK("http://www.broadinstitute.org/gsea/msigdb/cards/HALLMARK_PI3K_AKT_MTOR_SIGNALING.html","HALLMARK_PI3K_AKT_MTOR_SIGNALING")</f>
        <v>HALLMARK_PI3K_AKT_MTOR_SIGNALING</v>
      </c>
      <c r="B29" s="4">
        <v>103</v>
      </c>
      <c r="C29" s="3">
        <v>1.3112531000000001</v>
      </c>
      <c r="D29" s="1">
        <v>6.8602460000000004E-2</v>
      </c>
      <c r="E29" s="2">
        <v>9.2301703999999998E-2</v>
      </c>
      <c r="F29" s="3">
        <v>-1.0288470000000001</v>
      </c>
      <c r="G29" s="1">
        <v>0.44163063000000002</v>
      </c>
      <c r="H29" s="2">
        <v>0.6706801</v>
      </c>
    </row>
    <row r="30" spans="1:8" x14ac:dyDescent="0.35">
      <c r="A30" s="5" t="str">
        <f>HYPERLINK("http://www.broadinstitute.org/gsea/msigdb/cards/HALLMARK_ESTROGEN_RESPONSE_LATE.html","HALLMARK_ESTROGEN_RESPONSE_LATE")</f>
        <v>HALLMARK_ESTROGEN_RESPONSE_LATE</v>
      </c>
      <c r="B30" s="4">
        <v>188</v>
      </c>
      <c r="C30" s="3">
        <v>1.3432554999999999</v>
      </c>
      <c r="D30" s="1">
        <v>2.2046587999999999E-2</v>
      </c>
      <c r="E30" s="2">
        <v>6.9815664999999999E-2</v>
      </c>
      <c r="F30" s="3">
        <v>-0.67654610000000004</v>
      </c>
      <c r="G30" s="1">
        <v>0.97868705</v>
      </c>
      <c r="H30" s="2">
        <v>0.98845357</v>
      </c>
    </row>
    <row r="31" spans="1:8" x14ac:dyDescent="0.35">
      <c r="A31" s="5" t="str">
        <f>HYPERLINK("http://www.broadinstitute.org/gsea/msigdb/cards/HALLMARK_P53_PATHWAY.html","HALLMARK_P53_PATHWAY")</f>
        <v>HALLMARK_P53_PATHWAY</v>
      </c>
      <c r="B31" s="4">
        <v>193</v>
      </c>
      <c r="C31" s="3">
        <v>1.3616314</v>
      </c>
      <c r="D31" s="1">
        <v>1.6666667999999999E-2</v>
      </c>
      <c r="E31" s="2">
        <v>6.0550369999999999E-2</v>
      </c>
      <c r="F31" s="3">
        <v>-1.2520102</v>
      </c>
      <c r="G31" s="1">
        <v>5.0623993999999999E-2</v>
      </c>
      <c r="H31" s="2">
        <v>0.19538912</v>
      </c>
    </row>
    <row r="32" spans="1:8" x14ac:dyDescent="0.35">
      <c r="A32" s="5" t="str">
        <f>HYPERLINK("http://www.broadinstitute.org/gsea/msigdb/cards/HALLMARK_MYC_TARGETS_V1.html","HALLMARK_MYC_TARGETS_V1")</f>
        <v>HALLMARK_MYC_TARGETS_V1</v>
      </c>
      <c r="B32" s="4">
        <v>190</v>
      </c>
      <c r="C32" s="3">
        <v>1.4100322000000001</v>
      </c>
      <c r="D32" s="1">
        <v>7.6224287000000003E-3</v>
      </c>
      <c r="E32" s="2">
        <v>3.7952706000000003E-2</v>
      </c>
      <c r="F32" s="3">
        <v>-1.8894884999999999</v>
      </c>
      <c r="G32" s="1">
        <v>0</v>
      </c>
      <c r="H32" s="2">
        <v>1.3376727E-4</v>
      </c>
    </row>
    <row r="33" spans="1:8" x14ac:dyDescent="0.35">
      <c r="A33" s="5" t="str">
        <f>HYPERLINK("http://www.broadinstitute.org/gsea/msigdb/cards/HALLMARK_TGF_BETA_SIGNALING.html","HALLMARK_TGF_BETA_SIGNALING")</f>
        <v>HALLMARK_TGF_BETA_SIGNALING</v>
      </c>
      <c r="B33" s="4">
        <v>52</v>
      </c>
      <c r="C33" s="3">
        <v>1.4362012</v>
      </c>
      <c r="D33" s="1">
        <v>3.5705727E-2</v>
      </c>
      <c r="E33" s="2">
        <v>2.9533899999999998E-2</v>
      </c>
      <c r="F33" s="3">
        <v>-1.2832166</v>
      </c>
      <c r="G33" s="1">
        <v>0.11428259</v>
      </c>
      <c r="H33" s="2">
        <v>0.16344976</v>
      </c>
    </row>
    <row r="34" spans="1:8" x14ac:dyDescent="0.35">
      <c r="A34" s="5" t="str">
        <f>HYPERLINK("http://www.broadinstitute.org/gsea/msigdb/cards/HALLMARK_APICAL_JUNCTION.html","HALLMARK_APICAL_JUNCTION")</f>
        <v>HALLMARK_APICAL_JUNCTION</v>
      </c>
      <c r="B34" s="4">
        <v>185</v>
      </c>
      <c r="C34" s="3">
        <v>1.446394</v>
      </c>
      <c r="D34" s="1">
        <v>4.7140163000000002E-3</v>
      </c>
      <c r="E34" s="2">
        <v>2.7586194000000001E-2</v>
      </c>
      <c r="F34" s="3">
        <v>-1.0650714999999999</v>
      </c>
      <c r="G34" s="1">
        <v>0.34706417000000001</v>
      </c>
      <c r="H34" s="2">
        <v>0.60380319999999998</v>
      </c>
    </row>
    <row r="35" spans="1:8" x14ac:dyDescent="0.35">
      <c r="A35" s="5" t="str">
        <f>HYPERLINK("http://www.broadinstitute.org/gsea/msigdb/cards/HALLMARK_MITOTIC_SPINDLE.html","HALLMARK_MITOTIC_SPINDLE")</f>
        <v>HALLMARK_MITOTIC_SPINDLE</v>
      </c>
      <c r="B35" s="4">
        <v>194</v>
      </c>
      <c r="C35" s="3">
        <v>1.4766861</v>
      </c>
      <c r="D35" s="1">
        <v>2.0809489999999999E-3</v>
      </c>
      <c r="E35" s="2">
        <v>2.0920037999999998E-2</v>
      </c>
      <c r="F35" s="3">
        <v>-1.6981596000000001</v>
      </c>
      <c r="G35" s="1">
        <v>0</v>
      </c>
      <c r="H35" s="2">
        <v>2.3023371999999999E-3</v>
      </c>
    </row>
    <row r="36" spans="1:8" x14ac:dyDescent="0.35">
      <c r="A36" s="5" t="str">
        <f>HYPERLINK("http://www.broadinstitute.org/gsea/msigdb/cards/HALLMARK_HYPOXIA.html","HALLMARK_HYPOXIA")</f>
        <v>HALLMARK_HYPOXIA</v>
      </c>
      <c r="B36" s="4">
        <v>192</v>
      </c>
      <c r="C36" s="3">
        <v>1.5991379999999999</v>
      </c>
      <c r="D36" s="1">
        <v>2.0879005999999999E-4</v>
      </c>
      <c r="E36" s="2">
        <v>4.7833939999999998E-3</v>
      </c>
      <c r="F36" s="3">
        <v>-1.2884447999999999</v>
      </c>
      <c r="G36" s="1">
        <v>3.7443379999999998E-2</v>
      </c>
      <c r="H36" s="2">
        <v>0.16700356999999999</v>
      </c>
    </row>
    <row r="37" spans="1:8" x14ac:dyDescent="0.35">
      <c r="A37" s="5" t="str">
        <f>HYPERLINK("http://www.broadinstitute.org/gsea/msigdb/cards/HALLMARK_UNFOLDED_PROTEIN_RESPONSE.html","HALLMARK_UNFOLDED_PROTEIN_RESPONSE")</f>
        <v>HALLMARK_UNFOLDED_PROTEIN_RESPONSE</v>
      </c>
      <c r="B37" s="4">
        <v>110</v>
      </c>
      <c r="C37" s="3">
        <v>1.6731343000000001</v>
      </c>
      <c r="D37" s="1">
        <v>2.2065314E-4</v>
      </c>
      <c r="E37" s="2">
        <v>1.9086568E-3</v>
      </c>
      <c r="F37" s="3">
        <v>-1.4487350000000001</v>
      </c>
      <c r="G37" s="1">
        <v>7.6844264000000004E-3</v>
      </c>
      <c r="H37" s="2">
        <v>4.4811450000000003E-2</v>
      </c>
    </row>
    <row r="38" spans="1:8" x14ac:dyDescent="0.35">
      <c r="A38" s="5" t="str">
        <f>HYPERLINK("http://www.broadinstitute.org/gsea/msigdb/cards/HALLMARK_COAGULATION.html","HALLMARK_COAGULATION")</f>
        <v>HALLMARK_COAGULATION</v>
      </c>
      <c r="B38" s="4">
        <v>129</v>
      </c>
      <c r="C38" s="3">
        <v>1.7045669999999999</v>
      </c>
      <c r="D38" s="1">
        <v>1.0841284E-4</v>
      </c>
      <c r="E38" s="2">
        <v>1.3149233000000001E-3</v>
      </c>
      <c r="F38" s="3">
        <v>-0.80028940000000004</v>
      </c>
      <c r="G38" s="1">
        <v>0.86268109999999998</v>
      </c>
      <c r="H38" s="2">
        <v>0.93403879999999995</v>
      </c>
    </row>
    <row r="39" spans="1:8" x14ac:dyDescent="0.35">
      <c r="A39" s="5" t="str">
        <f>HYPERLINK("http://www.broadinstitute.org/gsea/msigdb/cards/HALLMARK_APOPTOSIS.html","HALLMARK_APOPTOSIS")</f>
        <v>HALLMARK_APOPTOSIS</v>
      </c>
      <c r="B39" s="4">
        <v>158</v>
      </c>
      <c r="C39" s="3">
        <v>1.7073157000000001</v>
      </c>
      <c r="D39" s="1">
        <v>0</v>
      </c>
      <c r="E39" s="2">
        <v>1.3522810999999999E-3</v>
      </c>
      <c r="F39" s="3">
        <v>-1.0239800999999999</v>
      </c>
      <c r="G39" s="1">
        <v>0.44858300000000001</v>
      </c>
      <c r="H39" s="2">
        <v>0.65965359999999995</v>
      </c>
    </row>
    <row r="40" spans="1:8" x14ac:dyDescent="0.35">
      <c r="A40" s="5" t="str">
        <f>HYPERLINK("http://www.broadinstitute.org/gsea/msigdb/cards/HALLMARK_IL2_STAT5_SIGNALING.html","HALLMARK_IL2_STAT5_SIGNALING")</f>
        <v>HALLMARK_IL2_STAT5_SIGNALING</v>
      </c>
      <c r="B40" s="4">
        <v>193</v>
      </c>
      <c r="C40" s="3">
        <v>1.7616681999999999</v>
      </c>
      <c r="D40" s="1">
        <v>0</v>
      </c>
      <c r="E40" s="2">
        <v>6.4232893000000003E-4</v>
      </c>
      <c r="F40" s="3">
        <v>-0.89410292999999996</v>
      </c>
      <c r="G40" s="1">
        <v>0.75201209999999996</v>
      </c>
      <c r="H40" s="2">
        <v>0.88242909999999997</v>
      </c>
    </row>
    <row r="41" spans="1:8" x14ac:dyDescent="0.35">
      <c r="A41" s="5" t="str">
        <f>HYPERLINK("http://www.broadinstitute.org/gsea/msigdb/cards/HALLMARK_MYC_TARGETS_V2.html","HALLMARK_MYC_TARGETS_V2")</f>
        <v>HALLMARK_MYC_TARGETS_V2</v>
      </c>
      <c r="B41" s="4">
        <v>57</v>
      </c>
      <c r="C41" s="3">
        <v>1.7665648</v>
      </c>
      <c r="D41" s="1">
        <v>4.7500298000000002E-4</v>
      </c>
      <c r="E41" s="2">
        <v>6.5072169999999996E-4</v>
      </c>
      <c r="F41" s="3">
        <v>-2.3252769</v>
      </c>
      <c r="G41" s="1">
        <v>0</v>
      </c>
      <c r="H41" s="2">
        <v>0</v>
      </c>
    </row>
    <row r="42" spans="1:8" x14ac:dyDescent="0.35">
      <c r="A42" s="5" t="str">
        <f>HYPERLINK("http://www.broadinstitute.org/gsea/msigdb/cards/HALLMARK_COMPLEMENT.html","HALLMARK_COMPLEMENT")</f>
        <v>HALLMARK_COMPLEMENT</v>
      </c>
      <c r="B42" s="4">
        <v>178</v>
      </c>
      <c r="C42" s="3">
        <v>1.8092798000000001</v>
      </c>
      <c r="D42" s="1">
        <v>0</v>
      </c>
      <c r="E42" s="2">
        <v>3.7383735999999999E-4</v>
      </c>
      <c r="F42" s="3">
        <v>1.1138394</v>
      </c>
      <c r="G42" s="1">
        <v>0.11864406600000001</v>
      </c>
      <c r="H42" s="2">
        <v>0.32929079999999999</v>
      </c>
    </row>
    <row r="43" spans="1:8" x14ac:dyDescent="0.35">
      <c r="A43" s="5" t="str">
        <f>HYPERLINK("http://www.broadinstitute.org/gsea/msigdb/cards/HALLMARK_ANGIOGENESIS.html","HALLMARK_ANGIOGENESIS")</f>
        <v>HALLMARK_ANGIOGENESIS</v>
      </c>
      <c r="B43" s="4">
        <v>36</v>
      </c>
      <c r="C43" s="3">
        <v>1.8613747</v>
      </c>
      <c r="D43" s="1">
        <v>2.5284450000000001E-4</v>
      </c>
      <c r="E43" s="2">
        <v>1.0769341E-4</v>
      </c>
      <c r="F43" s="3">
        <v>-1.3256185</v>
      </c>
      <c r="G43" s="1">
        <v>0.102718</v>
      </c>
      <c r="H43" s="2">
        <v>0.13419707</v>
      </c>
    </row>
    <row r="44" spans="1:8" x14ac:dyDescent="0.35">
      <c r="A44" s="5" t="str">
        <f>HYPERLINK("http://www.broadinstitute.org/gsea/msigdb/cards/HALLMARK_INTERFERON_GAMMA_RESPONSE.html","HALLMARK_INTERFERON_GAMMA_RESPONSE")</f>
        <v>HALLMARK_INTERFERON_GAMMA_RESPONSE</v>
      </c>
      <c r="B44" s="4">
        <v>179</v>
      </c>
      <c r="C44" s="3">
        <v>1.8718975</v>
      </c>
      <c r="D44" s="1">
        <v>0</v>
      </c>
      <c r="E44" s="2">
        <v>1.1965935E-4</v>
      </c>
      <c r="F44" s="3">
        <v>1.9505789</v>
      </c>
      <c r="G44" s="1">
        <v>0</v>
      </c>
      <c r="H44" s="2">
        <v>4.0292582999999999E-4</v>
      </c>
    </row>
    <row r="45" spans="1:8" x14ac:dyDescent="0.35">
      <c r="A45" s="5" t="str">
        <f>HYPERLINK("http://www.broadinstitute.org/gsea/msigdb/cards/HALLMARK_KRAS_SIGNALING_UP.html","HALLMARK_KRAS_SIGNALING_UP")</f>
        <v>HALLMARK_KRAS_SIGNALING_UP</v>
      </c>
      <c r="B45" s="4">
        <v>195</v>
      </c>
      <c r="C45" s="3">
        <v>1.967214</v>
      </c>
      <c r="D45" s="1">
        <v>0</v>
      </c>
      <c r="E45" s="2">
        <v>4.6651184999999997E-5</v>
      </c>
      <c r="F45" s="3">
        <v>-0.98214979999999996</v>
      </c>
      <c r="G45" s="1">
        <v>0.54466800000000004</v>
      </c>
      <c r="H45" s="2">
        <v>0.73528879999999996</v>
      </c>
    </row>
    <row r="46" spans="1:8" x14ac:dyDescent="0.35">
      <c r="A46" s="5" t="str">
        <f>HYPERLINK("http://www.broadinstitute.org/gsea/msigdb/cards/HALLMARK_G2M_CHECKPOINT.html","HALLMARK_G2M_CHECKPOINT")</f>
        <v>HALLMARK_G2M_CHECKPOINT</v>
      </c>
      <c r="B46" s="4">
        <v>188</v>
      </c>
      <c r="C46" s="3">
        <v>1.97197</v>
      </c>
      <c r="D46" s="1">
        <v>0</v>
      </c>
      <c r="E46" s="2">
        <v>4.0299765000000001E-5</v>
      </c>
      <c r="F46" s="3">
        <v>-2.3298173000000002</v>
      </c>
      <c r="G46" s="1">
        <v>0</v>
      </c>
      <c r="H46" s="2">
        <v>0</v>
      </c>
    </row>
    <row r="47" spans="1:8" x14ac:dyDescent="0.35">
      <c r="A47" s="5" t="str">
        <f>HYPERLINK("http://www.broadinstitute.org/gsea/msigdb/cards/HALLMARK_E2F_TARGETS.html","HALLMARK_E2F_TARGETS")</f>
        <v>HALLMARK_E2F_TARGETS</v>
      </c>
      <c r="B47" s="4">
        <v>195</v>
      </c>
      <c r="C47" s="3">
        <v>2.0297809</v>
      </c>
      <c r="D47" s="1">
        <v>0</v>
      </c>
      <c r="E47" s="2">
        <v>4.7016394000000003E-5</v>
      </c>
      <c r="F47" s="3">
        <v>-2.2286787000000001</v>
      </c>
      <c r="G47" s="1">
        <v>0</v>
      </c>
      <c r="H47" s="2">
        <v>0</v>
      </c>
    </row>
    <row r="48" spans="1:8" x14ac:dyDescent="0.35">
      <c r="A48" s="5" t="str">
        <f>HYPERLINK("http://www.broadinstitute.org/gsea/msigdb/cards/HALLMARK_TNFA_SIGNALING_VIA_NFKB.html","HALLMARK_TNFA_SIGNALING_VIA_NFKB")</f>
        <v>HALLMARK_TNFA_SIGNALING_VIA_NFKB</v>
      </c>
      <c r="B48" s="4">
        <v>192</v>
      </c>
      <c r="C48" s="3">
        <v>2.1276812999999999</v>
      </c>
      <c r="D48" s="1">
        <v>0</v>
      </c>
      <c r="E48" s="2">
        <v>0</v>
      </c>
      <c r="F48" s="3">
        <v>-1.1187685999999999</v>
      </c>
      <c r="G48" s="1">
        <v>0.22628032000000001</v>
      </c>
      <c r="H48" s="2">
        <v>0.45165329999999998</v>
      </c>
    </row>
    <row r="49" spans="1:8" x14ac:dyDescent="0.35">
      <c r="A49" s="5" t="str">
        <f>HYPERLINK("http://www.broadinstitute.org/gsea/msigdb/cards/HALLMARK_EPITHELIAL_MESENCHYMAL_TRANSITION.html","HALLMARK_EPITHELIAL_MESENCHYMAL_TRANSITION")</f>
        <v>HALLMARK_EPITHELIAL_MESENCHYMAL_TRANSITION</v>
      </c>
      <c r="B49" s="4">
        <v>187</v>
      </c>
      <c r="C49" s="3">
        <v>2.1368990000000001</v>
      </c>
      <c r="D49" s="1">
        <v>0</v>
      </c>
      <c r="E49" s="2">
        <v>0</v>
      </c>
      <c r="F49" s="3">
        <v>-1.6223358000000001</v>
      </c>
      <c r="G49" s="1">
        <v>0</v>
      </c>
      <c r="H49" s="2">
        <v>6.0068383000000001E-3</v>
      </c>
    </row>
    <row r="50" spans="1:8" x14ac:dyDescent="0.35">
      <c r="A50" s="5" t="str">
        <f>HYPERLINK("http://www.broadinstitute.org/gsea/msigdb/cards/HALLMARK_INFLAMMATORY_RESPONSE.html","HALLMARK_INFLAMMATORY_RESPONSE")</f>
        <v>HALLMARK_INFLAMMATORY_RESPONSE</v>
      </c>
      <c r="B50" s="4">
        <v>183</v>
      </c>
      <c r="C50" s="3">
        <v>2.1756636999999999</v>
      </c>
      <c r="D50" s="1">
        <v>0</v>
      </c>
      <c r="E50" s="2">
        <v>0</v>
      </c>
      <c r="F50" s="3">
        <v>-1.2091054000000001</v>
      </c>
      <c r="G50" s="1">
        <v>9.6332125000000005E-2</v>
      </c>
      <c r="H50" s="2">
        <v>0.25936579999999998</v>
      </c>
    </row>
    <row r="51" spans="1:8" x14ac:dyDescent="0.35">
      <c r="A51" s="5" t="str">
        <f>HYPERLINK("http://www.broadinstitute.org/gsea/msigdb/cards/HALLMARK_IL6_JAK_STAT3_SIGNALING.html","HALLMARK_IL6_JAK_STAT3_SIGNALING")</f>
        <v>HALLMARK_IL6_JAK_STAT3_SIGNALING</v>
      </c>
      <c r="B51" s="4">
        <v>81</v>
      </c>
      <c r="C51" s="3">
        <v>2.4332802</v>
      </c>
      <c r="D51" s="1">
        <v>0</v>
      </c>
      <c r="E51" s="2">
        <v>0</v>
      </c>
      <c r="F51" s="3">
        <v>-1.3355961999999999</v>
      </c>
      <c r="G51" s="1">
        <v>5.6548550000000003E-2</v>
      </c>
      <c r="H51" s="2">
        <v>0.13299268</v>
      </c>
    </row>
    <row r="52" spans="1:8" x14ac:dyDescent="0.35">
      <c r="A52" s="5" t="str">
        <f>HYPERLINK("http://www.broadinstitute.org/gsea/msigdb/cards/HALLMARK_ALLOGRAFT_REJECTION.html","HALLMARK_ALLOGRAFT_REJECTION")</f>
        <v>HALLMARK_ALLOGRAFT_REJECTION</v>
      </c>
      <c r="B52" s="4">
        <v>185</v>
      </c>
      <c r="C52" s="3">
        <v>2.498634</v>
      </c>
      <c r="D52" s="1">
        <v>0</v>
      </c>
      <c r="E52" s="2">
        <v>0</v>
      </c>
      <c r="F52" s="3">
        <v>-1.1231867</v>
      </c>
      <c r="G52" s="1">
        <v>0.22259135999999999</v>
      </c>
      <c r="H52" s="2">
        <v>0.45945380000000002</v>
      </c>
    </row>
  </sheetData>
  <autoFilter ref="A2:H2" xr:uid="{00000000-0009-0000-0000-000000000000}">
    <sortState xmlns:xlrd2="http://schemas.microsoft.com/office/spreadsheetml/2017/richdata2" ref="A3:H52">
      <sortCondition ref="C2"/>
    </sortState>
  </autoFilter>
  <mergeCells count="2">
    <mergeCell ref="C1:E1"/>
    <mergeCell ref="F1:H1"/>
  </mergeCells>
  <conditionalFormatting sqref="E1:E1048576 H1:H1048576">
    <cfRule type="cellIs" dxfId="1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 results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C. Gower</dc:creator>
  <cp:lastModifiedBy>Adam C Gower</cp:lastModifiedBy>
  <dcterms:created xsi:type="dcterms:W3CDTF">2016-01-05T17:12:44Z</dcterms:created>
  <dcterms:modified xsi:type="dcterms:W3CDTF">2022-12-20T23:28:04Z</dcterms:modified>
</cp:coreProperties>
</file>