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55" windowWidth="20115" windowHeight="7815" activeTab="3"/>
  </bookViews>
  <sheets>
    <sheet name="Introduction" sheetId="4" r:id="rId1"/>
    <sheet name="India" sheetId="1" r:id="rId2"/>
    <sheet name="Kenya" sheetId="2" r:id="rId3"/>
    <sheet name="Comparison" sheetId="3" r:id="rId4"/>
  </sheets>
  <calcPr calcId="145621"/>
</workbook>
</file>

<file path=xl/calcChain.xml><?xml version="1.0" encoding="utf-8"?>
<calcChain xmlns="http://schemas.openxmlformats.org/spreadsheetml/2006/main">
  <c r="C14" i="2" l="1"/>
  <c r="K22" i="2"/>
  <c r="K30" i="2"/>
  <c r="K24" i="1"/>
  <c r="E8" i="3" l="1"/>
  <c r="P67" i="2"/>
  <c r="I71" i="2"/>
  <c r="L27" i="2"/>
  <c r="L32" i="2"/>
  <c r="L31" i="2"/>
  <c r="L29" i="2"/>
  <c r="L28" i="2"/>
  <c r="L20" i="2"/>
  <c r="L21" i="2"/>
  <c r="L23" i="2"/>
  <c r="L24" i="2"/>
  <c r="L19" i="2"/>
  <c r="I30" i="2"/>
  <c r="I22" i="2"/>
  <c r="G30" i="2"/>
  <c r="G22" i="2"/>
  <c r="E30" i="2"/>
  <c r="E22" i="2"/>
  <c r="C30" i="2"/>
  <c r="C22" i="2"/>
  <c r="L30" i="2" l="1"/>
  <c r="C42" i="2"/>
  <c r="C40" i="2"/>
  <c r="C39" i="2"/>
  <c r="C43" i="2"/>
  <c r="L22" i="2"/>
  <c r="C41" i="2" s="1"/>
  <c r="L26" i="1"/>
  <c r="L25" i="1"/>
  <c r="C34" i="1" s="1"/>
  <c r="L23" i="1"/>
  <c r="L22" i="1"/>
  <c r="L21" i="1"/>
  <c r="L18" i="1"/>
  <c r="C35" i="1" s="1"/>
  <c r="L17" i="1"/>
  <c r="L15" i="1"/>
  <c r="L14" i="1"/>
  <c r="L13" i="1"/>
  <c r="K16" i="1"/>
  <c r="I24" i="1"/>
  <c r="I16" i="1"/>
  <c r="G24" i="1"/>
  <c r="G16" i="1"/>
  <c r="E24" i="1"/>
  <c r="L24" i="1" s="1"/>
  <c r="E16" i="1"/>
  <c r="C24" i="1"/>
  <c r="C16" i="1"/>
  <c r="L16" i="1" s="1"/>
  <c r="C33" i="1" l="1"/>
  <c r="C32" i="1"/>
  <c r="C31" i="1"/>
  <c r="C9" i="1" l="1"/>
  <c r="D4" i="2"/>
  <c r="C9" i="2" s="1"/>
  <c r="H43" i="2" l="1"/>
  <c r="H42" i="2"/>
  <c r="H41" i="2"/>
  <c r="H39" i="2"/>
  <c r="H40" i="2"/>
  <c r="N40" i="2" s="1"/>
  <c r="J43" i="2" l="1"/>
  <c r="P70" i="2"/>
  <c r="E11" i="3"/>
  <c r="I74" i="2"/>
  <c r="I73" i="2"/>
  <c r="E10" i="3"/>
  <c r="P69" i="2"/>
  <c r="P66" i="2"/>
  <c r="I70" i="2"/>
  <c r="E7" i="3"/>
  <c r="P68" i="2"/>
  <c r="E9" i="3"/>
  <c r="I72" i="2"/>
  <c r="N41" i="2"/>
  <c r="E64" i="2"/>
  <c r="H35" i="1"/>
  <c r="J40" i="2"/>
  <c r="L40" i="2"/>
  <c r="J39" i="2"/>
  <c r="L39" i="2"/>
  <c r="N39" i="2"/>
  <c r="L42" i="2"/>
  <c r="N42" i="2"/>
  <c r="J42" i="2"/>
  <c r="L41" i="2"/>
  <c r="J41" i="2"/>
  <c r="H15" i="2"/>
  <c r="I69" i="2" l="1"/>
  <c r="E6" i="3"/>
  <c r="P71" i="2"/>
  <c r="Q68" i="2" s="1"/>
  <c r="J35" i="1"/>
  <c r="D11" i="3"/>
  <c r="Q61" i="1"/>
  <c r="G64" i="1"/>
  <c r="E19" i="3"/>
  <c r="F24" i="3"/>
  <c r="D19" i="3"/>
  <c r="F23" i="3"/>
  <c r="E9" i="2"/>
  <c r="H9" i="2" s="1"/>
  <c r="E5" i="3" s="1"/>
  <c r="Q67" i="2" l="1"/>
  <c r="Q66" i="2"/>
  <c r="Q70" i="2"/>
  <c r="Q69" i="2"/>
  <c r="I68" i="2"/>
  <c r="I75" i="2" s="1"/>
  <c r="E63" i="2"/>
  <c r="F25" i="3"/>
  <c r="L9" i="2"/>
  <c r="J9" i="2"/>
  <c r="E23" i="3" s="1"/>
  <c r="N9" i="2"/>
  <c r="J71" i="2" l="1"/>
  <c r="J69" i="2"/>
  <c r="J68" i="2"/>
  <c r="J72" i="2"/>
  <c r="J74" i="2"/>
  <c r="E65" i="2"/>
  <c r="F64" i="2" s="1"/>
  <c r="J73" i="2"/>
  <c r="J70" i="2"/>
  <c r="E24" i="3"/>
  <c r="E25" i="3" s="1"/>
  <c r="E18" i="3"/>
  <c r="D18" i="3"/>
  <c r="J10" i="2"/>
  <c r="L10" i="2"/>
  <c r="F63" i="2" l="1"/>
  <c r="B36" i="1"/>
  <c r="E9" i="1" l="1"/>
  <c r="H9" i="1" s="1"/>
  <c r="D5" i="3" l="1"/>
  <c r="G59" i="1"/>
  <c r="D58" i="1"/>
  <c r="J9" i="1"/>
  <c r="J56" i="1" s="1"/>
  <c r="L9" i="1"/>
  <c r="L56" i="1" s="1"/>
  <c r="N9" i="1"/>
  <c r="C24" i="3" l="1"/>
  <c r="D16" i="3"/>
  <c r="C23" i="3"/>
  <c r="H34" i="1"/>
  <c r="H32" i="1"/>
  <c r="H31" i="1"/>
  <c r="H33" i="1"/>
  <c r="E16" i="3"/>
  <c r="J10" i="1"/>
  <c r="L10" i="1"/>
  <c r="D10" i="3" l="1"/>
  <c r="G63" i="1"/>
  <c r="Q60" i="1"/>
  <c r="D9" i="3"/>
  <c r="G62" i="1"/>
  <c r="D59" i="1"/>
  <c r="Q59" i="1"/>
  <c r="D7" i="3"/>
  <c r="Q57" i="1"/>
  <c r="G60" i="1"/>
  <c r="G65" i="1" s="1"/>
  <c r="D8" i="3"/>
  <c r="Q58" i="1"/>
  <c r="G61" i="1"/>
  <c r="C25" i="3"/>
  <c r="J32" i="1"/>
  <c r="L32" i="1"/>
  <c r="N32" i="1"/>
  <c r="J33" i="1"/>
  <c r="L33" i="1"/>
  <c r="N33" i="1"/>
  <c r="L34" i="1"/>
  <c r="J34" i="1"/>
  <c r="N34" i="1"/>
  <c r="N31" i="1"/>
  <c r="L31" i="1"/>
  <c r="J31" i="1"/>
  <c r="J57" i="1" l="1"/>
  <c r="J58" i="1" s="1"/>
  <c r="H60" i="1"/>
  <c r="H64" i="1"/>
  <c r="H59" i="1"/>
  <c r="H63" i="1"/>
  <c r="L57" i="1"/>
  <c r="H61" i="1"/>
  <c r="Q55" i="1"/>
  <c r="R61" i="1" s="1"/>
  <c r="H62" i="1"/>
  <c r="E17" i="3"/>
  <c r="D24" i="3"/>
  <c r="D23" i="3"/>
  <c r="D17" i="3"/>
  <c r="R58" i="1" l="1"/>
  <c r="R57" i="1"/>
  <c r="R59" i="1"/>
  <c r="L58" i="1"/>
  <c r="M56" i="1" s="1"/>
  <c r="K57" i="1"/>
  <c r="K56" i="1"/>
  <c r="R60" i="1"/>
  <c r="D25" i="3"/>
  <c r="M57" i="1" l="1"/>
</calcChain>
</file>

<file path=xl/comments1.xml><?xml version="1.0" encoding="utf-8"?>
<comments xmlns="http://schemas.openxmlformats.org/spreadsheetml/2006/main">
  <authors>
    <author>Elisah</author>
  </authors>
  <commentList>
    <comment ref="L2" authorId="0">
      <text>
        <r>
          <rPr>
            <sz val="9"/>
            <color indexed="81"/>
            <rFont val="Tahoma"/>
            <family val="2"/>
          </rPr>
          <t>See ReCiPe method, Goodkoop et al. (2013)</t>
        </r>
      </text>
    </comment>
    <comment ref="D9" authorId="0">
      <text>
        <r>
          <rPr>
            <sz val="9"/>
            <color indexed="81"/>
            <rFont val="Tahoma"/>
            <family val="2"/>
          </rPr>
          <t>Based on Levihn (2014)</t>
        </r>
      </text>
    </comment>
    <comment ref="C30" authorId="0">
      <text>
        <r>
          <rPr>
            <sz val="9"/>
            <color indexed="81"/>
            <rFont val="Tahoma"/>
            <family val="2"/>
          </rPr>
          <t xml:space="preserve">The average of India--&gt; Dadaab and India --&gt; Kakuma is calculated in order to prevent double counting
</t>
        </r>
      </text>
    </comment>
  </commentList>
</comments>
</file>

<file path=xl/comments2.xml><?xml version="1.0" encoding="utf-8"?>
<comments xmlns="http://schemas.openxmlformats.org/spreadsheetml/2006/main">
  <authors>
    <author>Elisah</author>
  </authors>
  <commentList>
    <comment ref="G14" authorId="0">
      <text>
        <r>
          <rPr>
            <sz val="9"/>
            <color indexed="81"/>
            <rFont val="Tahoma"/>
            <family val="2"/>
          </rPr>
          <t xml:space="preserve">Water, unspecified natural origin/m3
</t>
        </r>
      </text>
    </comment>
    <comment ref="C37" authorId="0">
      <text>
        <r>
          <rPr>
            <sz val="9"/>
            <color indexed="81"/>
            <rFont val="Tahoma"/>
            <family val="2"/>
          </rPr>
          <t>The average of Nairobi--&gt; Dadaab and Nairobi --&gt; Kakuma is calculated in order to prevent double counting</t>
        </r>
      </text>
    </comment>
  </commentList>
</comments>
</file>

<file path=xl/sharedStrings.xml><?xml version="1.0" encoding="utf-8"?>
<sst xmlns="http://schemas.openxmlformats.org/spreadsheetml/2006/main" count="338" uniqueCount="88">
  <si>
    <t>Production</t>
  </si>
  <si>
    <t>Midpoint impact</t>
  </si>
  <si>
    <t xml:space="preserve">Endpoint impact </t>
  </si>
  <si>
    <t>Human Health</t>
  </si>
  <si>
    <t>Ecosystems</t>
  </si>
  <si>
    <t>Climate Change</t>
  </si>
  <si>
    <t>kg CO2</t>
  </si>
  <si>
    <t>Resources</t>
  </si>
  <si>
    <t>ReCiPe Factor</t>
  </si>
  <si>
    <t>CO2kg/Kwh</t>
  </si>
  <si>
    <t>CO2</t>
  </si>
  <si>
    <t>PM</t>
  </si>
  <si>
    <t>ReCiPe factor</t>
  </si>
  <si>
    <t>Marine Eutroph</t>
  </si>
  <si>
    <t>Terrestrial acidification</t>
  </si>
  <si>
    <t>HC (Methaan)</t>
  </si>
  <si>
    <t>kg Emissions</t>
  </si>
  <si>
    <t>SUM</t>
  </si>
  <si>
    <t>Production for 1 ton of product</t>
  </si>
  <si>
    <t>Climate change</t>
  </si>
  <si>
    <t>Transportation for 1 ton of product</t>
  </si>
  <si>
    <t>Water depletion</t>
  </si>
  <si>
    <t>None</t>
  </si>
  <si>
    <t>Transportation</t>
  </si>
  <si>
    <t>Local sourcing</t>
  </si>
  <si>
    <t>Human health</t>
  </si>
  <si>
    <t>1.</t>
  </si>
  <si>
    <t>PRODUCTION</t>
  </si>
  <si>
    <t xml:space="preserve">2. </t>
  </si>
  <si>
    <t>TRANSPORTATION</t>
  </si>
  <si>
    <t>2.</t>
  </si>
  <si>
    <t>Introduction</t>
  </si>
  <si>
    <t>Contents</t>
  </si>
  <si>
    <t xml:space="preserve">India </t>
  </si>
  <si>
    <t>Kenya</t>
  </si>
  <si>
    <t>Comparison</t>
  </si>
  <si>
    <t>COMPARISON</t>
  </si>
  <si>
    <t>Endpoint Impacts</t>
  </si>
  <si>
    <t>Midpoint Impacts</t>
  </si>
  <si>
    <t>kg SO2</t>
  </si>
  <si>
    <t>kg NMHC</t>
  </si>
  <si>
    <t>kg PM</t>
  </si>
  <si>
    <t>kg NOx</t>
  </si>
  <si>
    <t>Distance (km)</t>
  </si>
  <si>
    <t>SO2</t>
  </si>
  <si>
    <t>NOx (Nitrate MEP)</t>
  </si>
  <si>
    <t>Particulate Matter Formation</t>
  </si>
  <si>
    <t>Photochemical Oxidant Formation</t>
  </si>
  <si>
    <t xml:space="preserve"> -</t>
  </si>
  <si>
    <t>Output kitchen set (kg)</t>
  </si>
  <si>
    <t>Required energy (Kwh)</t>
  </si>
  <si>
    <t>Kwh/ton product</t>
  </si>
  <si>
    <t>International sourcing</t>
  </si>
  <si>
    <t>Calculations Environmental LCA - Comparing international sourcing (India) with local sourcing (Kenya)</t>
  </si>
  <si>
    <t>for the paper 'Using Life Cycle Sustainability Assessment to trade off sourcing strategies for humanitarian relief items'</t>
  </si>
  <si>
    <t xml:space="preserve"> - This spreadsheet contains the calculations made for the environmental Life Cycle Analysis </t>
  </si>
  <si>
    <t xml:space="preserve"> - Two scenarios are compared: international sourcing (India) and local sourcing (Kenya)</t>
  </si>
  <si>
    <t xml:space="preserve"> - The supply chain stages of production and transporation are considered in this scenario</t>
  </si>
  <si>
    <t>Calculations for the international sourcing scenario (See Section 4.1 &amp; Data Enclosure 1)</t>
  </si>
  <si>
    <t>Calculations for the local sourcing scenario (See Section 4.2 &amp; Data Enclosure 2)</t>
  </si>
  <si>
    <t>Comparison between the scenarios: displayed in graphs and tables (See Section 5 &amp; Data Enclosure 2)</t>
  </si>
  <si>
    <t>Tranportation</t>
  </si>
  <si>
    <t>Leg 1 Steel plant -  Mumbai (rail)</t>
  </si>
  <si>
    <t>Leg 2 Mumbai - kitchen set supplier (truck)</t>
  </si>
  <si>
    <t>Leg 3 kitchen set supplier - Mumbai harbour (truck)</t>
  </si>
  <si>
    <t>Leg 4 Mumbai - Mombasa (sea freight)</t>
  </si>
  <si>
    <t>Leg 5 Mombasa - Dadaab (truck)</t>
  </si>
  <si>
    <t>Leg 5b Mombasa - Kakuma (truck)</t>
  </si>
  <si>
    <t>Scrap rate (scrap/total inputs)</t>
  </si>
  <si>
    <t>Leg 3 Mumbai - Mombasa (sea freight)</t>
  </si>
  <si>
    <t>Leg 4 Mombasa - kitchen set supplier (truck)</t>
  </si>
  <si>
    <t>Leg 5 kitchen set supplier - Dadaab</t>
  </si>
  <si>
    <t>Leg 5 kitchen set supplier - Kakuma</t>
  </si>
  <si>
    <t>Leg 2 Mumbai - Mumbai harbour (truck)</t>
  </si>
  <si>
    <t>Transportation for 1 tonne of product</t>
  </si>
  <si>
    <t>Impact category</t>
  </si>
  <si>
    <t>Indicator name</t>
  </si>
  <si>
    <t>unit</t>
  </si>
  <si>
    <t>Disability-adjusted loss of life years</t>
  </si>
  <si>
    <t>years</t>
  </si>
  <si>
    <t xml:space="preserve">Damage to Human health </t>
  </si>
  <si>
    <t>Loss of species during a year</t>
  </si>
  <si>
    <t>Damage to Resource Availability</t>
  </si>
  <si>
    <t>Increased costs</t>
  </si>
  <si>
    <t>dollars</t>
  </si>
  <si>
    <t xml:space="preserve"> </t>
  </si>
  <si>
    <t>Damage to Ecosystem Diversity</t>
  </si>
  <si>
    <t>M^3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</si>
</sst>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0.000"/>
    <numFmt numFmtId="166" formatCode="0.00000000"/>
    <numFmt numFmtId="167" formatCode="0.000000000"/>
    <numFmt numFmtId="168" formatCode="_-* #,##0.00_-;\-* #,##0.00_-;_-* &quot;-&quot;??_-;_-@_-"/>
    <numFmt numFmtId="169" formatCode="General_)"/>
    <numFmt numFmtId="170" formatCode="0.0000%"/>
    <numFmt numFmtId="171" formatCode="0.0%"/>
    <numFmt numFmtId="172" formatCode="0.00000%"/>
    <numFmt numFmtId="173" formatCode="0.0000"/>
    <numFmt numFmtId="174" formatCode="0.0000000"/>
    <numFmt numFmtId="175" formatCode="0.0000000000000"/>
    <numFmt numFmtId="176" formatCode="0.00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i/>
      <u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</font>
    <font>
      <sz val="10"/>
      <name val="Arial"/>
      <family val="2"/>
    </font>
    <font>
      <sz val="9"/>
      <name val="Helvetica"/>
      <family val="2"/>
    </font>
    <font>
      <u/>
      <sz val="8"/>
      <color theme="10"/>
      <name val="Calibri"/>
      <family val="2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indexed="41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1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1" fillId="0" borderId="0"/>
    <xf numFmtId="169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" fillId="8" borderId="13" applyNumberFormat="0" applyFont="0" applyAlignment="0" applyProtection="0"/>
    <xf numFmtId="0" fontId="13" fillId="0" borderId="0">
      <alignment horizontal="left" vertical="center" wrapText="1"/>
    </xf>
    <xf numFmtId="0" fontId="13" fillId="9" borderId="0">
      <alignment horizontal="left" vertical="center"/>
    </xf>
    <xf numFmtId="0" fontId="14" fillId="0" borderId="0" applyNumberFormat="0" applyFill="0" applyBorder="0" applyAlignment="0" applyProtection="0">
      <alignment vertical="top"/>
      <protection locked="0"/>
    </xf>
    <xf numFmtId="168" fontId="10" fillId="0" borderId="0" applyFont="0" applyFill="0" applyBorder="0" applyAlignment="0" applyProtection="0"/>
  </cellStyleXfs>
  <cellXfs count="18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0" xfId="0" applyBorder="1"/>
    <xf numFmtId="11" fontId="0" fillId="0" borderId="0" xfId="0" applyNumberFormat="1" applyBorder="1"/>
    <xf numFmtId="164" fontId="0" fillId="0" borderId="0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0" fontId="0" fillId="0" borderId="11" xfId="1" applyNumberFormat="1" applyFont="1" applyBorder="1"/>
    <xf numFmtId="0" fontId="0" fillId="0" borderId="12" xfId="0" applyBorder="1"/>
    <xf numFmtId="0" fontId="3" fillId="0" borderId="6" xfId="0" applyFont="1" applyBorder="1"/>
    <xf numFmtId="0" fontId="3" fillId="0" borderId="7" xfId="0" applyFont="1" applyBorder="1"/>
    <xf numFmtId="0" fontId="2" fillId="0" borderId="0" xfId="0" applyFont="1"/>
    <xf numFmtId="2" fontId="0" fillId="0" borderId="0" xfId="0" applyNumberFormat="1" applyBorder="1"/>
    <xf numFmtId="2" fontId="0" fillId="3" borderId="1" xfId="0" applyNumberFormat="1" applyFill="1" applyBorder="1"/>
    <xf numFmtId="0" fontId="3" fillId="0" borderId="0" xfId="0" applyFont="1"/>
    <xf numFmtId="11" fontId="0" fillId="4" borderId="0" xfId="0" applyNumberFormat="1" applyFill="1" applyBorder="1"/>
    <xf numFmtId="1" fontId="0" fillId="4" borderId="0" xfId="0" applyNumberFormat="1" applyFill="1" applyBorder="1"/>
    <xf numFmtId="0" fontId="4" fillId="0" borderId="0" xfId="0" applyFont="1"/>
    <xf numFmtId="2" fontId="4" fillId="0" borderId="0" xfId="0" applyNumberFormat="1" applyFont="1"/>
    <xf numFmtId="11" fontId="4" fillId="0" borderId="0" xfId="0" applyNumberFormat="1" applyFont="1"/>
    <xf numFmtId="0" fontId="0" fillId="4" borderId="8" xfId="0" applyFill="1" applyBorder="1"/>
    <xf numFmtId="0" fontId="0" fillId="4" borderId="0" xfId="0" applyFill="1" applyBorder="1"/>
    <xf numFmtId="1" fontId="0" fillId="4" borderId="9" xfId="0" applyNumberFormat="1" applyFill="1" applyBorder="1"/>
    <xf numFmtId="1" fontId="0" fillId="0" borderId="0" xfId="0" applyNumberFormat="1" applyBorder="1"/>
    <xf numFmtId="1" fontId="0" fillId="0" borderId="9" xfId="0" applyNumberFormat="1" applyBorder="1"/>
    <xf numFmtId="11" fontId="0" fillId="0" borderId="11" xfId="0" applyNumberFormat="1" applyBorder="1"/>
    <xf numFmtId="11" fontId="0" fillId="0" borderId="8" xfId="0" applyNumberFormat="1" applyBorder="1"/>
    <xf numFmtId="10" fontId="0" fillId="0" borderId="0" xfId="1" applyNumberFormat="1" applyFont="1"/>
    <xf numFmtId="166" fontId="0" fillId="0" borderId="0" xfId="0" applyNumberFormat="1" applyBorder="1"/>
    <xf numFmtId="167" fontId="0" fillId="0" borderId="0" xfId="0" applyNumberFormat="1" applyBorder="1"/>
    <xf numFmtId="166" fontId="0" fillId="0" borderId="0" xfId="0" applyNumberFormat="1"/>
    <xf numFmtId="0" fontId="4" fillId="0" borderId="0" xfId="0" applyFont="1" applyFill="1"/>
    <xf numFmtId="0" fontId="6" fillId="0" borderId="0" xfId="0" applyFont="1" applyFill="1"/>
    <xf numFmtId="0" fontId="8" fillId="0" borderId="0" xfId="0" applyFont="1"/>
    <xf numFmtId="0" fontId="0" fillId="0" borderId="7" xfId="0" applyBorder="1"/>
    <xf numFmtId="0" fontId="2" fillId="6" borderId="5" xfId="0" applyFont="1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0" xfId="0" applyFill="1" applyBorder="1"/>
    <xf numFmtId="0" fontId="0" fillId="6" borderId="9" xfId="0" applyFill="1" applyBorder="1"/>
    <xf numFmtId="0" fontId="0" fillId="6" borderId="10" xfId="0" applyFill="1" applyBorder="1"/>
    <xf numFmtId="0" fontId="0" fillId="6" borderId="11" xfId="0" applyFill="1" applyBorder="1"/>
    <xf numFmtId="0" fontId="0" fillId="6" borderId="12" xfId="0" applyFill="1" applyBorder="1"/>
    <xf numFmtId="0" fontId="2" fillId="6" borderId="0" xfId="0" applyFont="1" applyFill="1" applyBorder="1"/>
    <xf numFmtId="0" fontId="2" fillId="6" borderId="8" xfId="0" applyFont="1" applyFill="1" applyBorder="1"/>
    <xf numFmtId="0" fontId="9" fillId="6" borderId="8" xfId="2" applyFill="1" applyBorder="1"/>
    <xf numFmtId="166" fontId="0" fillId="0" borderId="9" xfId="0" applyNumberFormat="1" applyBorder="1"/>
    <xf numFmtId="166" fontId="0" fillId="0" borderId="11" xfId="0" applyNumberFormat="1" applyBorder="1"/>
    <xf numFmtId="166" fontId="0" fillId="0" borderId="12" xfId="0" applyNumberFormat="1" applyBorder="1"/>
    <xf numFmtId="0" fontId="2" fillId="7" borderId="1" xfId="0" applyFont="1" applyFill="1" applyBorder="1"/>
    <xf numFmtId="2" fontId="0" fillId="0" borderId="9" xfId="0" applyNumberFormat="1" applyBorder="1"/>
    <xf numFmtId="166" fontId="4" fillId="0" borderId="0" xfId="0" applyNumberFormat="1" applyFont="1" applyBorder="1"/>
    <xf numFmtId="0" fontId="2" fillId="0" borderId="1" xfId="0" applyFont="1" applyBorder="1"/>
    <xf numFmtId="165" fontId="0" fillId="0" borderId="0" xfId="0" applyNumberFormat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7" fillId="0" borderId="0" xfId="0" applyFont="1" applyFill="1" applyBorder="1"/>
    <xf numFmtId="11" fontId="0" fillId="4" borderId="11" xfId="0" applyNumberFormat="1" applyFill="1" applyBorder="1"/>
    <xf numFmtId="10" fontId="4" fillId="0" borderId="0" xfId="1" applyNumberFormat="1" applyFont="1" applyFill="1" applyBorder="1"/>
    <xf numFmtId="0" fontId="4" fillId="0" borderId="0" xfId="0" applyFont="1" applyFill="1" applyBorder="1"/>
    <xf numFmtId="11" fontId="0" fillId="0" borderId="10" xfId="0" applyNumberFormat="1" applyBorder="1"/>
    <xf numFmtId="2" fontId="0" fillId="0" borderId="11" xfId="0" applyNumberFormat="1" applyBorder="1"/>
    <xf numFmtId="164" fontId="0" fillId="0" borderId="11" xfId="0" applyNumberFormat="1" applyBorder="1"/>
    <xf numFmtId="0" fontId="2" fillId="7" borderId="14" xfId="0" applyFont="1" applyFill="1" applyBorder="1"/>
    <xf numFmtId="2" fontId="0" fillId="0" borderId="0" xfId="0" applyNumberFormat="1" applyBorder="1" applyAlignment="1">
      <alignment horizontal="right"/>
    </xf>
    <xf numFmtId="2" fontId="0" fillId="10" borderId="9" xfId="0" applyNumberFormat="1" applyFill="1" applyBorder="1"/>
    <xf numFmtId="166" fontId="0" fillId="10" borderId="0" xfId="0" applyNumberFormat="1" applyFill="1" applyBorder="1"/>
    <xf numFmtId="166" fontId="0" fillId="10" borderId="11" xfId="0" applyNumberFormat="1" applyFill="1" applyBorder="1"/>
    <xf numFmtId="0" fontId="7" fillId="0" borderId="0" xfId="0" applyFont="1"/>
    <xf numFmtId="0" fontId="7" fillId="0" borderId="0" xfId="0" applyFont="1" applyFill="1"/>
    <xf numFmtId="0" fontId="9" fillId="6" borderId="10" xfId="2" applyFill="1" applyBorder="1"/>
    <xf numFmtId="171" fontId="4" fillId="0" borderId="0" xfId="1" applyNumberFormat="1" applyFont="1"/>
    <xf numFmtId="171" fontId="4" fillId="0" borderId="0" xfId="0" applyNumberFormat="1" applyFont="1"/>
    <xf numFmtId="172" fontId="4" fillId="0" borderId="0" xfId="1" applyNumberFormat="1" applyFont="1"/>
    <xf numFmtId="0" fontId="4" fillId="0" borderId="0" xfId="0" applyFont="1" applyAlignment="1">
      <alignment horizontal="left"/>
    </xf>
    <xf numFmtId="11" fontId="7" fillId="0" borderId="0" xfId="0" applyNumberFormat="1" applyFont="1"/>
    <xf numFmtId="0" fontId="15" fillId="0" borderId="0" xfId="0" applyFont="1"/>
    <xf numFmtId="0" fontId="15" fillId="0" borderId="0" xfId="0" applyFont="1" applyAlignment="1"/>
    <xf numFmtId="0" fontId="7" fillId="0" borderId="5" xfId="0" applyFont="1" applyBorder="1"/>
    <xf numFmtId="0" fontId="16" fillId="0" borderId="6" xfId="0" applyFont="1" applyBorder="1"/>
    <xf numFmtId="0" fontId="7" fillId="0" borderId="6" xfId="0" applyFont="1" applyBorder="1"/>
    <xf numFmtId="0" fontId="16" fillId="0" borderId="7" xfId="0" applyFont="1" applyBorder="1"/>
    <xf numFmtId="2" fontId="7" fillId="3" borderId="1" xfId="0" applyNumberFormat="1" applyFont="1" applyFill="1" applyBorder="1"/>
    <xf numFmtId="0" fontId="7" fillId="0" borderId="8" xfId="0" applyFont="1" applyBorder="1"/>
    <xf numFmtId="0" fontId="7" fillId="0" borderId="0" xfId="0" applyFont="1" applyBorder="1"/>
    <xf numFmtId="11" fontId="7" fillId="0" borderId="0" xfId="0" applyNumberFormat="1" applyFont="1" applyBorder="1"/>
    <xf numFmtId="2" fontId="7" fillId="0" borderId="0" xfId="0" applyNumberFormat="1" applyFont="1" applyBorder="1"/>
    <xf numFmtId="164" fontId="7" fillId="0" borderId="0" xfId="0" applyNumberFormat="1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10" fontId="7" fillId="0" borderId="11" xfId="1" applyNumberFormat="1" applyFont="1" applyBorder="1"/>
    <xf numFmtId="0" fontId="7" fillId="0" borderId="12" xfId="0" applyFont="1" applyBorder="1"/>
    <xf numFmtId="10" fontId="7" fillId="0" borderId="0" xfId="1" applyNumberFormat="1" applyFont="1" applyBorder="1"/>
    <xf numFmtId="0" fontId="7" fillId="0" borderId="0" xfId="0" applyFont="1" applyAlignment="1">
      <alignment horizontal="left"/>
    </xf>
    <xf numFmtId="0" fontId="15" fillId="0" borderId="0" xfId="0" applyFont="1" applyBorder="1"/>
    <xf numFmtId="10" fontId="15" fillId="0" borderId="0" xfId="1" applyNumberFormat="1" applyFont="1" applyBorder="1"/>
    <xf numFmtId="4" fontId="7" fillId="0" borderId="0" xfId="0" applyNumberFormat="1" applyFont="1" applyAlignment="1">
      <alignment horizontal="left"/>
    </xf>
    <xf numFmtId="0" fontId="16" fillId="0" borderId="0" xfId="0" applyFont="1"/>
    <xf numFmtId="2" fontId="7" fillId="0" borderId="0" xfId="0" applyNumberFormat="1" applyFont="1"/>
    <xf numFmtId="0" fontId="7" fillId="4" borderId="8" xfId="0" applyFont="1" applyFill="1" applyBorder="1"/>
    <xf numFmtId="0" fontId="7" fillId="4" borderId="0" xfId="0" applyFont="1" applyFill="1" applyBorder="1"/>
    <xf numFmtId="1" fontId="7" fillId="4" borderId="0" xfId="0" applyNumberFormat="1" applyFont="1" applyFill="1" applyBorder="1"/>
    <xf numFmtId="1" fontId="7" fillId="4" borderId="9" xfId="0" applyNumberFormat="1" applyFont="1" applyFill="1" applyBorder="1"/>
    <xf numFmtId="1" fontId="7" fillId="0" borderId="0" xfId="0" applyNumberFormat="1" applyFont="1" applyBorder="1"/>
    <xf numFmtId="1" fontId="7" fillId="0" borderId="9" xfId="0" applyNumberFormat="1" applyFont="1" applyBorder="1"/>
    <xf numFmtId="11" fontId="7" fillId="4" borderId="0" xfId="0" applyNumberFormat="1" applyFont="1" applyFill="1" applyBorder="1"/>
    <xf numFmtId="165" fontId="7" fillId="0" borderId="0" xfId="0" applyNumberFormat="1" applyFont="1" applyBorder="1"/>
    <xf numFmtId="0" fontId="7" fillId="4" borderId="10" xfId="0" applyFont="1" applyFill="1" applyBorder="1"/>
    <xf numFmtId="0" fontId="7" fillId="4" borderId="11" xfId="0" applyFont="1" applyFill="1" applyBorder="1"/>
    <xf numFmtId="11" fontId="7" fillId="4" borderId="11" xfId="0" applyNumberFormat="1" applyFont="1" applyFill="1" applyBorder="1"/>
    <xf numFmtId="0" fontId="7" fillId="4" borderId="12" xfId="0" applyFont="1" applyFill="1" applyBorder="1"/>
    <xf numFmtId="1" fontId="7" fillId="0" borderId="0" xfId="0" applyNumberFormat="1" applyFont="1"/>
    <xf numFmtId="10" fontId="7" fillId="0" borderId="0" xfId="1" applyNumberFormat="1" applyFont="1"/>
    <xf numFmtId="0" fontId="15" fillId="0" borderId="0" xfId="0" applyFont="1" applyAlignment="1">
      <alignment horizontal="left"/>
    </xf>
    <xf numFmtId="2" fontId="15" fillId="0" borderId="0" xfId="0" applyNumberFormat="1" applyFont="1"/>
    <xf numFmtId="172" fontId="7" fillId="0" borderId="0" xfId="1" applyNumberFormat="1" applyFont="1"/>
    <xf numFmtId="174" fontId="4" fillId="0" borderId="0" xfId="0" applyNumberFormat="1" applyFont="1"/>
    <xf numFmtId="0" fontId="2" fillId="0" borderId="0" xfId="0" applyFont="1" applyBorder="1"/>
    <xf numFmtId="9" fontId="0" fillId="0" borderId="0" xfId="0" applyNumberFormat="1"/>
    <xf numFmtId="9" fontId="7" fillId="0" borderId="0" xfId="0" applyNumberFormat="1" applyFont="1"/>
    <xf numFmtId="11" fontId="2" fillId="0" borderId="0" xfId="0" applyNumberFormat="1" applyFont="1" applyBorder="1"/>
    <xf numFmtId="2" fontId="0" fillId="0" borderId="0" xfId="0" applyNumberFormat="1" applyBorder="1" applyAlignment="1">
      <alignment horizontal="left"/>
    </xf>
    <xf numFmtId="165" fontId="0" fillId="0" borderId="0" xfId="0" applyNumberFormat="1" applyBorder="1" applyAlignment="1">
      <alignment horizontal="left"/>
    </xf>
    <xf numFmtId="165" fontId="7" fillId="0" borderId="0" xfId="0" applyNumberFormat="1" applyFont="1"/>
    <xf numFmtId="173" fontId="7" fillId="0" borderId="0" xfId="0" applyNumberFormat="1" applyFont="1"/>
    <xf numFmtId="1" fontId="0" fillId="0" borderId="0" xfId="0" applyNumberFormat="1" applyBorder="1" applyAlignment="1">
      <alignment horizontal="left"/>
    </xf>
    <xf numFmtId="173" fontId="0" fillId="0" borderId="0" xfId="0" applyNumberFormat="1" applyBorder="1" applyAlignment="1">
      <alignment horizontal="left"/>
    </xf>
    <xf numFmtId="10" fontId="4" fillId="0" borderId="0" xfId="1" applyNumberFormat="1" applyFont="1"/>
    <xf numFmtId="10" fontId="4" fillId="0" borderId="0" xfId="0" applyNumberFormat="1" applyFont="1"/>
    <xf numFmtId="9" fontId="4" fillId="0" borderId="0" xfId="0" applyNumberFormat="1" applyFont="1"/>
    <xf numFmtId="176" fontId="4" fillId="0" borderId="0" xfId="1" applyNumberFormat="1" applyFont="1"/>
    <xf numFmtId="175" fontId="4" fillId="0" borderId="0" xfId="0" applyNumberFormat="1" applyFont="1" applyFill="1" applyBorder="1"/>
    <xf numFmtId="170" fontId="4" fillId="0" borderId="0" xfId="1" applyNumberFormat="1" applyFont="1" applyFill="1" applyBorder="1"/>
    <xf numFmtId="173" fontId="4" fillId="0" borderId="0" xfId="0" applyNumberFormat="1" applyFont="1" applyFill="1" applyBorder="1"/>
    <xf numFmtId="165" fontId="4" fillId="0" borderId="0" xfId="0" applyNumberFormat="1" applyFont="1" applyFill="1" applyBorder="1"/>
    <xf numFmtId="1" fontId="4" fillId="0" borderId="0" xfId="0" applyNumberFormat="1" applyFont="1" applyFill="1" applyBorder="1"/>
    <xf numFmtId="1" fontId="4" fillId="0" borderId="0" xfId="0" applyNumberFormat="1" applyFont="1"/>
    <xf numFmtId="9" fontId="4" fillId="0" borderId="0" xfId="1" applyFont="1"/>
    <xf numFmtId="2" fontId="0" fillId="10" borderId="0" xfId="0" applyNumberFormat="1" applyFill="1" applyBorder="1"/>
    <xf numFmtId="2" fontId="0" fillId="10" borderId="11" xfId="0" applyNumberFormat="1" applyFill="1" applyBorder="1"/>
    <xf numFmtId="2" fontId="0" fillId="0" borderId="12" xfId="0" applyNumberFormat="1" applyBorder="1"/>
    <xf numFmtId="167" fontId="0" fillId="10" borderId="0" xfId="0" applyNumberFormat="1" applyFill="1" applyBorder="1"/>
    <xf numFmtId="0" fontId="0" fillId="0" borderId="0" xfId="0" applyBorder="1" applyAlignment="1">
      <alignment horizontal="right"/>
    </xf>
    <xf numFmtId="0" fontId="2" fillId="0" borderId="10" xfId="0" applyFont="1" applyBorder="1"/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2" fontId="7" fillId="0" borderId="0" xfId="1" applyNumberFormat="1" applyFont="1" applyBorder="1" applyAlignment="1">
      <alignment horizontal="left" vertical="top"/>
    </xf>
    <xf numFmtId="164" fontId="7" fillId="0" borderId="0" xfId="1" applyNumberFormat="1" applyFont="1" applyBorder="1" applyAlignment="1">
      <alignment horizontal="left" vertical="top"/>
    </xf>
    <xf numFmtId="165" fontId="7" fillId="0" borderId="0" xfId="1" applyNumberFormat="1" applyFont="1" applyBorder="1" applyAlignment="1">
      <alignment horizontal="left" vertical="top"/>
    </xf>
    <xf numFmtId="1" fontId="7" fillId="0" borderId="0" xfId="1" applyNumberFormat="1" applyFont="1" applyBorder="1" applyAlignment="1">
      <alignment horizontal="left" vertical="top"/>
    </xf>
    <xf numFmtId="173" fontId="7" fillId="0" borderId="0" xfId="1" applyNumberFormat="1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10" fontId="7" fillId="0" borderId="0" xfId="1" applyNumberFormat="1" applyFont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10" fontId="15" fillId="0" borderId="0" xfId="1" applyNumberFormat="1" applyFont="1" applyBorder="1" applyAlignment="1">
      <alignment horizontal="left" vertical="top"/>
    </xf>
    <xf numFmtId="0" fontId="0" fillId="0" borderId="0" xfId="0" applyFill="1"/>
  </cellXfs>
  <cellStyles count="41">
    <cellStyle name="Hyperlink" xfId="2" builtinId="8"/>
    <cellStyle name="Hyperlink 2" xfId="39"/>
    <cellStyle name="Komma 2" xfId="40"/>
    <cellStyle name="Normal 12" xfId="5"/>
    <cellStyle name="Normal 19" xfId="6"/>
    <cellStyle name="Normal 2" xfId="4"/>
    <cellStyle name="Normal 2 2" xfId="7"/>
    <cellStyle name="Normal 2 2 2" xfId="8"/>
    <cellStyle name="Normal 2 2 3" xfId="9"/>
    <cellStyle name="Normal 2 2 4" xfId="10"/>
    <cellStyle name="Normal 2 2 5" xfId="11"/>
    <cellStyle name="Normal 2 2 6" xfId="12"/>
    <cellStyle name="Normal 2 2 7" xfId="13"/>
    <cellStyle name="Normal 2 2 8" xfId="14"/>
    <cellStyle name="Normal 2 3" xfId="15"/>
    <cellStyle name="Normal 2 4" xfId="16"/>
    <cellStyle name="Normal 2 5" xfId="17"/>
    <cellStyle name="Normal 2 6" xfId="18"/>
    <cellStyle name="Normal 2 7" xfId="19"/>
    <cellStyle name="Normal 2 8" xfId="20"/>
    <cellStyle name="Normal 20" xfId="21"/>
    <cellStyle name="Normal 21" xfId="22"/>
    <cellStyle name="Normal 26" xfId="23"/>
    <cellStyle name="Normal 3" xfId="24"/>
    <cellStyle name="Normal 5" xfId="25"/>
    <cellStyle name="Normal 6" xfId="26"/>
    <cellStyle name="Normal 8" xfId="27"/>
    <cellStyle name="Normal 9" xfId="28"/>
    <cellStyle name="Note 2" xfId="29"/>
    <cellStyle name="Note 3" xfId="30"/>
    <cellStyle name="Note 4" xfId="31"/>
    <cellStyle name="Note 5" xfId="32"/>
    <cellStyle name="Note 6" xfId="33"/>
    <cellStyle name="Note 7" xfId="34"/>
    <cellStyle name="Note 8" xfId="35"/>
    <cellStyle name="Note 9" xfId="36"/>
    <cellStyle name="Procent" xfId="1" builtinId="5"/>
    <cellStyle name="Standaard" xfId="0" builtinId="0"/>
    <cellStyle name="Standaard 2" xfId="3"/>
    <cellStyle name="Standard_ecoinvent2000-names" xfId="37"/>
    <cellStyle name="Wasser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India!$J$8</c:f>
              <c:strCache>
                <c:ptCount val="1"/>
                <c:pt idx="0">
                  <c:v>Human Health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India!$C$7</c:f>
              <c:strCache>
                <c:ptCount val="1"/>
                <c:pt idx="0">
                  <c:v>Production for 1 ton of product</c:v>
                </c:pt>
              </c:strCache>
            </c:strRef>
          </c:cat>
          <c:val>
            <c:numRef>
              <c:f>India!$J$10</c:f>
              <c:numCache>
                <c:formatCode>0.00%</c:formatCode>
                <c:ptCount val="1"/>
                <c:pt idx="0">
                  <c:v>0.99436837482182905</c:v>
                </c:pt>
              </c:numCache>
            </c:numRef>
          </c:val>
        </c:ser>
        <c:ser>
          <c:idx val="1"/>
          <c:order val="1"/>
          <c:tx>
            <c:strRef>
              <c:f>India!$L$8</c:f>
              <c:strCache>
                <c:ptCount val="1"/>
                <c:pt idx="0">
                  <c:v>Ecosystems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India!$C$7</c:f>
              <c:strCache>
                <c:ptCount val="1"/>
                <c:pt idx="0">
                  <c:v>Production for 1 ton of product</c:v>
                </c:pt>
              </c:strCache>
            </c:strRef>
          </c:cat>
          <c:val>
            <c:numRef>
              <c:f>India!$L$10</c:f>
              <c:numCache>
                <c:formatCode>0.00%</c:formatCode>
                <c:ptCount val="1"/>
                <c:pt idx="0">
                  <c:v>5.6316170928646788E-3</c:v>
                </c:pt>
              </c:numCache>
            </c:numRef>
          </c:val>
        </c:ser>
        <c:ser>
          <c:idx val="2"/>
          <c:order val="2"/>
          <c:tx>
            <c:strRef>
              <c:f>India!$N$8</c:f>
              <c:strCache>
                <c:ptCount val="1"/>
                <c:pt idx="0">
                  <c:v>Resources</c:v>
                </c:pt>
              </c:strCache>
            </c:strRef>
          </c:tx>
          <c:invertIfNegative val="0"/>
          <c:cat>
            <c:strRef>
              <c:f>India!$C$7</c:f>
              <c:strCache>
                <c:ptCount val="1"/>
                <c:pt idx="0">
                  <c:v>Production for 1 ton of product</c:v>
                </c:pt>
              </c:strCache>
            </c:strRef>
          </c:cat>
          <c:val>
            <c:numRef>
              <c:f>India!$N$9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502336"/>
        <c:axId val="77504512"/>
      </c:barChart>
      <c:catAx>
        <c:axId val="7750233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Production</a:t>
                </a:r>
                <a:r>
                  <a:rPr lang="en-GB" baseline="0"/>
                  <a:t> for 1 ton of product</a:t>
                </a:r>
                <a:endParaRPr lang="en-GB"/>
              </a:p>
            </c:rich>
          </c:tx>
          <c:layout/>
          <c:overlay val="0"/>
        </c:title>
        <c:majorTickMark val="out"/>
        <c:minorTickMark val="none"/>
        <c:tickLblPos val="nextTo"/>
        <c:crossAx val="77504512"/>
        <c:crosses val="autoZero"/>
        <c:auto val="1"/>
        <c:lblAlgn val="ctr"/>
        <c:lblOffset val="100"/>
        <c:noMultiLvlLbl val="0"/>
      </c:catAx>
      <c:valAx>
        <c:axId val="77504512"/>
        <c:scaling>
          <c:orientation val="minMax"/>
          <c:min val="0.99"/>
        </c:scaling>
        <c:delete val="0"/>
        <c:axPos val="l"/>
        <c:majorGridlines/>
        <c:numFmt formatCode="0.00%" sourceLinked="0"/>
        <c:majorTickMark val="out"/>
        <c:minorTickMark val="none"/>
        <c:tickLblPos val="nextTo"/>
        <c:crossAx val="775023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/>
              <a:t>Midpoint</a:t>
            </a:r>
            <a:r>
              <a:rPr lang="en-GB" sz="1400" baseline="0"/>
              <a:t> impacts</a:t>
            </a:r>
          </a:p>
          <a:p>
            <a:pPr>
              <a:defRPr sz="1400"/>
            </a:pPr>
            <a:r>
              <a:rPr lang="en-GB" sz="1400"/>
              <a:t>Transportation for 1 ton of product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Transportation</c:v>
          </c:tx>
          <c:invertIfNegative val="0"/>
          <c:cat>
            <c:strRef>
              <c:f>Kenya!$O$66:$O$70</c:f>
              <c:strCache>
                <c:ptCount val="5"/>
                <c:pt idx="0">
                  <c:v>Marine Eutroph</c:v>
                </c:pt>
                <c:pt idx="1">
                  <c:v>Terrestrial acidification</c:v>
                </c:pt>
                <c:pt idx="2">
                  <c:v>Climate Change</c:v>
                </c:pt>
                <c:pt idx="3">
                  <c:v>Photochemical Oxidant Formation</c:v>
                </c:pt>
                <c:pt idx="4">
                  <c:v>Particulate Matter Formation</c:v>
                </c:pt>
              </c:strCache>
            </c:strRef>
          </c:cat>
          <c:val>
            <c:numRef>
              <c:f>Kenya!$Q$66:$Q$70</c:f>
              <c:numCache>
                <c:formatCode>0.000%</c:formatCode>
                <c:ptCount val="5"/>
                <c:pt idx="0">
                  <c:v>2.4251491442713136E-4</c:v>
                </c:pt>
                <c:pt idx="1">
                  <c:v>4.0480579687811437E-3</c:v>
                </c:pt>
                <c:pt idx="2">
                  <c:v>0.99512198929066042</c:v>
                </c:pt>
                <c:pt idx="3">
                  <c:v>7.5642718780540072E-6</c:v>
                </c:pt>
                <c:pt idx="4">
                  <c:v>5.7987355425332321E-4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97532160"/>
        <c:axId val="97546240"/>
      </c:barChart>
      <c:catAx>
        <c:axId val="97532160"/>
        <c:scaling>
          <c:orientation val="minMax"/>
        </c:scaling>
        <c:delete val="0"/>
        <c:axPos val="b"/>
        <c:majorTickMark val="none"/>
        <c:minorTickMark val="none"/>
        <c:tickLblPos val="nextTo"/>
        <c:crossAx val="97546240"/>
        <c:crosses val="autoZero"/>
        <c:auto val="1"/>
        <c:lblAlgn val="ctr"/>
        <c:lblOffset val="100"/>
        <c:noMultiLvlLbl val="0"/>
      </c:catAx>
      <c:valAx>
        <c:axId val="97546240"/>
        <c:scaling>
          <c:orientation val="minMax"/>
        </c:scaling>
        <c:delete val="1"/>
        <c:axPos val="l"/>
        <c:numFmt formatCode="0.00%" sourceLinked="0"/>
        <c:majorTickMark val="none"/>
        <c:minorTickMark val="none"/>
        <c:tickLblPos val="nextTo"/>
        <c:crossAx val="975321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Comparison!$B$16:$C$16</c:f>
              <c:strCache>
                <c:ptCount val="1"/>
                <c:pt idx="0">
                  <c:v>International sourcing Production</c:v>
                </c:pt>
              </c:strCache>
            </c:strRef>
          </c:tx>
          <c:invertIfNegative val="0"/>
          <c:cat>
            <c:strRef>
              <c:f>Comparison!$D$15:$E$15</c:f>
              <c:strCache>
                <c:ptCount val="2"/>
                <c:pt idx="0">
                  <c:v>Human health</c:v>
                </c:pt>
                <c:pt idx="1">
                  <c:v>Ecosystems</c:v>
                </c:pt>
              </c:strCache>
            </c:strRef>
          </c:cat>
          <c:val>
            <c:numRef>
              <c:f>Comparison!$D$16:$E$16</c:f>
              <c:numCache>
                <c:formatCode>0.00000000</c:formatCode>
                <c:ptCount val="2"/>
                <c:pt idx="0">
                  <c:v>5.4915939985594082E-3</c:v>
                </c:pt>
                <c:pt idx="1">
                  <c:v>3.110175244272118E-5</c:v>
                </c:pt>
              </c:numCache>
            </c:numRef>
          </c:val>
        </c:ser>
        <c:ser>
          <c:idx val="1"/>
          <c:order val="1"/>
          <c:tx>
            <c:strRef>
              <c:f>Comparison!$B$17:$C$17</c:f>
              <c:strCache>
                <c:ptCount val="1"/>
                <c:pt idx="0">
                  <c:v>International sourcing Transportation</c:v>
                </c:pt>
              </c:strCache>
            </c:strRef>
          </c:tx>
          <c:invertIfNegative val="0"/>
          <c:cat>
            <c:strRef>
              <c:f>Comparison!$D$15:$E$15</c:f>
              <c:strCache>
                <c:ptCount val="2"/>
                <c:pt idx="0">
                  <c:v>Human health</c:v>
                </c:pt>
                <c:pt idx="1">
                  <c:v>Ecosystems</c:v>
                </c:pt>
              </c:strCache>
            </c:strRef>
          </c:cat>
          <c:val>
            <c:numRef>
              <c:f>Comparison!$D$17:$E$17</c:f>
              <c:numCache>
                <c:formatCode>0.00000000</c:formatCode>
                <c:ptCount val="2"/>
                <c:pt idx="0" formatCode="0.000000000">
                  <c:v>2.1518800043914528E-4</c:v>
                </c:pt>
                <c:pt idx="1">
                  <c:v>1.1126483199999999E-6</c:v>
                </c:pt>
              </c:numCache>
            </c:numRef>
          </c:val>
        </c:ser>
        <c:ser>
          <c:idx val="2"/>
          <c:order val="2"/>
          <c:tx>
            <c:strRef>
              <c:f>Comparison!$B$18:$C$18</c:f>
              <c:strCache>
                <c:ptCount val="1"/>
                <c:pt idx="0">
                  <c:v>Local sourcing Production</c:v>
                </c:pt>
              </c:strCache>
            </c:strRef>
          </c:tx>
          <c:invertIfNegative val="0"/>
          <c:cat>
            <c:strRef>
              <c:f>Comparison!$D$15:$E$15</c:f>
              <c:strCache>
                <c:ptCount val="2"/>
                <c:pt idx="0">
                  <c:v>Human health</c:v>
                </c:pt>
                <c:pt idx="1">
                  <c:v>Ecosystems</c:v>
                </c:pt>
              </c:strCache>
            </c:strRef>
          </c:cat>
          <c:val>
            <c:numRef>
              <c:f>Comparison!$D$18:$E$18</c:f>
              <c:numCache>
                <c:formatCode>0.00000000</c:formatCode>
                <c:ptCount val="2"/>
                <c:pt idx="0">
                  <c:v>5.0909090909090902E-4</c:v>
                </c:pt>
                <c:pt idx="1">
                  <c:v>2.8832465454545454E-6</c:v>
                </c:pt>
              </c:numCache>
            </c:numRef>
          </c:val>
        </c:ser>
        <c:ser>
          <c:idx val="3"/>
          <c:order val="3"/>
          <c:tx>
            <c:strRef>
              <c:f>Comparison!$B$19:$C$19</c:f>
              <c:strCache>
                <c:ptCount val="1"/>
                <c:pt idx="0">
                  <c:v>Local sourcing Transportation</c:v>
                </c:pt>
              </c:strCache>
            </c:strRef>
          </c:tx>
          <c:invertIfNegative val="0"/>
          <c:cat>
            <c:strRef>
              <c:f>Comparison!$D$15:$E$15</c:f>
              <c:strCache>
                <c:ptCount val="2"/>
                <c:pt idx="0">
                  <c:v>Human health</c:v>
                </c:pt>
                <c:pt idx="1">
                  <c:v>Ecosystems</c:v>
                </c:pt>
              </c:strCache>
            </c:strRef>
          </c:cat>
          <c:val>
            <c:numRef>
              <c:f>Comparison!$D$19:$E$19</c:f>
              <c:numCache>
                <c:formatCode>0.00000000</c:formatCode>
                <c:ptCount val="2"/>
                <c:pt idx="0">
                  <c:v>2.5134400048505592E-4</c:v>
                </c:pt>
                <c:pt idx="1">
                  <c:v>1.2883085359999999E-6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7648640"/>
        <c:axId val="97564928"/>
      </c:barChart>
      <c:valAx>
        <c:axId val="97564928"/>
        <c:scaling>
          <c:orientation val="minMax"/>
        </c:scaling>
        <c:delete val="0"/>
        <c:axPos val="b"/>
        <c:majorGridlines/>
        <c:numFmt formatCode="#,##0.000" sourceLinked="0"/>
        <c:majorTickMark val="out"/>
        <c:minorTickMark val="none"/>
        <c:tickLblPos val="nextTo"/>
        <c:crossAx val="97648640"/>
        <c:crosses val="autoZero"/>
        <c:crossBetween val="between"/>
      </c:valAx>
      <c:catAx>
        <c:axId val="97648640"/>
        <c:scaling>
          <c:orientation val="minMax"/>
        </c:scaling>
        <c:delete val="0"/>
        <c:axPos val="l"/>
        <c:majorTickMark val="out"/>
        <c:minorTickMark val="none"/>
        <c:tickLblPos val="nextTo"/>
        <c:crossAx val="97564928"/>
        <c:crosses val="autoZero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Comparison!$D$15</c:f>
              <c:strCache>
                <c:ptCount val="1"/>
                <c:pt idx="0">
                  <c:v>Human health</c:v>
                </c:pt>
              </c:strCache>
            </c:strRef>
          </c:tx>
          <c:invertIfNegative val="0"/>
          <c:cat>
            <c:multiLvlStrRef>
              <c:f>Comparison!$B$16:$C$19</c:f>
              <c:multiLvlStrCache>
                <c:ptCount val="4"/>
                <c:lvl>
                  <c:pt idx="0">
                    <c:v>Production</c:v>
                  </c:pt>
                  <c:pt idx="1">
                    <c:v>Transportation</c:v>
                  </c:pt>
                  <c:pt idx="2">
                    <c:v>Production</c:v>
                  </c:pt>
                  <c:pt idx="3">
                    <c:v>Transportation</c:v>
                  </c:pt>
                </c:lvl>
                <c:lvl>
                  <c:pt idx="0">
                    <c:v>International sourcing</c:v>
                  </c:pt>
                  <c:pt idx="2">
                    <c:v>Local sourcing</c:v>
                  </c:pt>
                </c:lvl>
              </c:multiLvlStrCache>
            </c:multiLvlStrRef>
          </c:cat>
          <c:val>
            <c:numRef>
              <c:f>Comparison!$D$16:$D$19</c:f>
              <c:numCache>
                <c:formatCode>0.000000000</c:formatCode>
                <c:ptCount val="4"/>
                <c:pt idx="0" formatCode="0.00000000">
                  <c:v>5.4915939985594082E-3</c:v>
                </c:pt>
                <c:pt idx="1">
                  <c:v>2.1518800043914528E-4</c:v>
                </c:pt>
                <c:pt idx="2" formatCode="0.00000000">
                  <c:v>5.0909090909090902E-4</c:v>
                </c:pt>
                <c:pt idx="3" formatCode="0.00000000">
                  <c:v>2.5134400048505592E-4</c:v>
                </c:pt>
              </c:numCache>
            </c:numRef>
          </c:val>
        </c:ser>
        <c:ser>
          <c:idx val="1"/>
          <c:order val="1"/>
          <c:tx>
            <c:strRef>
              <c:f>Comparison!$E$15</c:f>
              <c:strCache>
                <c:ptCount val="1"/>
                <c:pt idx="0">
                  <c:v>Ecosystems</c:v>
                </c:pt>
              </c:strCache>
            </c:strRef>
          </c:tx>
          <c:invertIfNegative val="0"/>
          <c:cat>
            <c:multiLvlStrRef>
              <c:f>Comparison!$B$16:$C$19</c:f>
              <c:multiLvlStrCache>
                <c:ptCount val="4"/>
                <c:lvl>
                  <c:pt idx="0">
                    <c:v>Production</c:v>
                  </c:pt>
                  <c:pt idx="1">
                    <c:v>Transportation</c:v>
                  </c:pt>
                  <c:pt idx="2">
                    <c:v>Production</c:v>
                  </c:pt>
                  <c:pt idx="3">
                    <c:v>Transportation</c:v>
                  </c:pt>
                </c:lvl>
                <c:lvl>
                  <c:pt idx="0">
                    <c:v>International sourcing</c:v>
                  </c:pt>
                  <c:pt idx="2">
                    <c:v>Local sourcing</c:v>
                  </c:pt>
                </c:lvl>
              </c:multiLvlStrCache>
            </c:multiLvlStrRef>
          </c:cat>
          <c:val>
            <c:numRef>
              <c:f>Comparison!$E$16:$E$19</c:f>
              <c:numCache>
                <c:formatCode>0.00000000</c:formatCode>
                <c:ptCount val="4"/>
                <c:pt idx="0">
                  <c:v>3.110175244272118E-5</c:v>
                </c:pt>
                <c:pt idx="1">
                  <c:v>1.1126483199999999E-6</c:v>
                </c:pt>
                <c:pt idx="2">
                  <c:v>2.8832465454545454E-6</c:v>
                </c:pt>
                <c:pt idx="3">
                  <c:v>1.2883085359999999E-6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97683328"/>
        <c:axId val="97681792"/>
      </c:barChart>
      <c:valAx>
        <c:axId val="97681792"/>
        <c:scaling>
          <c:orientation val="minMax"/>
        </c:scaling>
        <c:delete val="0"/>
        <c:axPos val="b"/>
        <c:majorGridlines/>
        <c:numFmt formatCode="#,##0.000" sourceLinked="0"/>
        <c:majorTickMark val="none"/>
        <c:minorTickMark val="none"/>
        <c:tickLblPos val="nextTo"/>
        <c:crossAx val="97683328"/>
        <c:crosses val="autoZero"/>
        <c:crossBetween val="between"/>
      </c:valAx>
      <c:catAx>
        <c:axId val="97683328"/>
        <c:scaling>
          <c:orientation val="minMax"/>
        </c:scaling>
        <c:delete val="0"/>
        <c:axPos val="l"/>
        <c:majorTickMark val="none"/>
        <c:minorTickMark val="none"/>
        <c:tickLblPos val="nextTo"/>
        <c:crossAx val="976817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3846556757414858"/>
          <c:y val="0.24373107434834948"/>
          <c:w val="0.43955576091700072"/>
          <c:h val="0.61080470396314523"/>
        </c:manualLayout>
      </c:layout>
      <c:barChart>
        <c:barDir val="bar"/>
        <c:grouping val="clustered"/>
        <c:varyColors val="0"/>
        <c:ser>
          <c:idx val="0"/>
          <c:order val="0"/>
          <c:tx>
            <c:v>Endpoint impacts total</c:v>
          </c:tx>
          <c:invertIfNegative val="0"/>
          <c:cat>
            <c:multiLvlStrRef>
              <c:f>Comparison!$C$21:$F$22</c:f>
              <c:multiLvlStrCache>
                <c:ptCount val="4"/>
                <c:lvl>
                  <c:pt idx="0">
                    <c:v>Production</c:v>
                  </c:pt>
                  <c:pt idx="1">
                    <c:v>Transportation</c:v>
                  </c:pt>
                  <c:pt idx="2">
                    <c:v>Production</c:v>
                  </c:pt>
                  <c:pt idx="3">
                    <c:v>Transportation</c:v>
                  </c:pt>
                </c:lvl>
                <c:lvl>
                  <c:pt idx="0">
                    <c:v>International sourcing</c:v>
                  </c:pt>
                  <c:pt idx="2">
                    <c:v>Local sourcing</c:v>
                  </c:pt>
                </c:lvl>
              </c:multiLvlStrCache>
            </c:multiLvlStrRef>
          </c:cat>
          <c:val>
            <c:numRef>
              <c:f>Comparison!$C$25:$F$25</c:f>
              <c:numCache>
                <c:formatCode>0.00000000</c:formatCode>
                <c:ptCount val="4"/>
                <c:pt idx="0">
                  <c:v>5.5226957510021296E-3</c:v>
                </c:pt>
                <c:pt idx="1">
                  <c:v>2.1630064875914528E-4</c:v>
                </c:pt>
                <c:pt idx="2">
                  <c:v>5.1197415563636361E-4</c:v>
                </c:pt>
                <c:pt idx="3">
                  <c:v>2.526323090210559E-4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708672"/>
        <c:axId val="97726848"/>
      </c:barChart>
      <c:catAx>
        <c:axId val="97708672"/>
        <c:scaling>
          <c:orientation val="minMax"/>
        </c:scaling>
        <c:delete val="0"/>
        <c:axPos val="l"/>
        <c:majorTickMark val="out"/>
        <c:minorTickMark val="none"/>
        <c:tickLblPos val="nextTo"/>
        <c:crossAx val="97726848"/>
        <c:crosses val="autoZero"/>
        <c:auto val="1"/>
        <c:lblAlgn val="ctr"/>
        <c:lblOffset val="100"/>
        <c:noMultiLvlLbl val="0"/>
      </c:catAx>
      <c:valAx>
        <c:axId val="97726848"/>
        <c:scaling>
          <c:orientation val="minMax"/>
        </c:scaling>
        <c:delete val="0"/>
        <c:axPos val="b"/>
        <c:majorGridlines/>
        <c:numFmt formatCode="0.000" sourceLinked="0"/>
        <c:majorTickMark val="out"/>
        <c:minorTickMark val="none"/>
        <c:tickLblPos val="nextTo"/>
        <c:crossAx val="977086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66671612445839"/>
          <c:y val="0.4038781497793732"/>
          <c:w val="0.18840266841644795"/>
          <c:h val="0.244357452551851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Contribution to Climate Change impacts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India!$D$57</c:f>
              <c:strCache>
                <c:ptCount val="1"/>
                <c:pt idx="0">
                  <c:v>Climate change</c:v>
                </c:pt>
              </c:strCache>
            </c:strRef>
          </c:tx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India!$C$58:$C$59</c:f>
              <c:strCache>
                <c:ptCount val="2"/>
                <c:pt idx="0">
                  <c:v>Production</c:v>
                </c:pt>
                <c:pt idx="1">
                  <c:v>Transportation</c:v>
                </c:pt>
              </c:strCache>
            </c:strRef>
          </c:cat>
          <c:val>
            <c:numRef>
              <c:f>India!$D$58:$D$59</c:f>
              <c:numCache>
                <c:formatCode>General</c:formatCode>
                <c:ptCount val="2"/>
                <c:pt idx="0">
                  <c:v>3922.567141828149</c:v>
                </c:pt>
                <c:pt idx="1">
                  <c:v>140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GB" sz="1200"/>
              <a:t>Midpoint impacts </a:t>
            </a:r>
            <a:br>
              <a:rPr lang="en-GB" sz="1200"/>
            </a:br>
            <a:r>
              <a:rPr lang="en-GB" sz="1200"/>
              <a:t>Transportation</a:t>
            </a:r>
            <a:r>
              <a:rPr lang="en-GB" sz="1200" baseline="0"/>
              <a:t> for 1 ton of product</a:t>
            </a:r>
            <a:endParaRPr lang="en-GB" sz="1200"/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0"/>
                  <c:y val="-8.938546437508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0.10726255725009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4.7672247666710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0.1013035262917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0546006253993011E-3"/>
                  <c:y val="-8.938546437508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(India!$P$57,India!$P$58,India!$P$59,India!$P$60,India!$P$61)</c:f>
              <c:strCache>
                <c:ptCount val="5"/>
                <c:pt idx="0">
                  <c:v>Marine Eutroph</c:v>
                </c:pt>
                <c:pt idx="1">
                  <c:v>Terrestrial acidification</c:v>
                </c:pt>
                <c:pt idx="2">
                  <c:v>Climate Change</c:v>
                </c:pt>
                <c:pt idx="3">
                  <c:v>Photochemical Oxidant Formation</c:v>
                </c:pt>
                <c:pt idx="4">
                  <c:v>Particulate Matter Formation</c:v>
                </c:pt>
              </c:strCache>
            </c:strRef>
          </c:cat>
          <c:val>
            <c:numRef>
              <c:f>(India!$R$57,India!$R$58,India!$R$59,India!$R$60,India!$R$61)</c:f>
              <c:numCache>
                <c:formatCode>0.00%</c:formatCode>
                <c:ptCount val="5"/>
                <c:pt idx="0">
                  <c:v>2.1714161613583803E-4</c:v>
                </c:pt>
                <c:pt idx="1">
                  <c:v>3.1873998698838612E-3</c:v>
                </c:pt>
                <c:pt idx="2">
                  <c:v>0.99606245933870652</c:v>
                </c:pt>
                <c:pt idx="3">
                  <c:v>7.9319645651972296E-6</c:v>
                </c:pt>
                <c:pt idx="4">
                  <c:v>5.2506721070854679E-4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82654720"/>
        <c:axId val="89076096"/>
      </c:barChart>
      <c:catAx>
        <c:axId val="82654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9076096"/>
        <c:crosses val="autoZero"/>
        <c:auto val="1"/>
        <c:lblAlgn val="ctr"/>
        <c:lblOffset val="100"/>
        <c:noMultiLvlLbl val="0"/>
      </c:catAx>
      <c:valAx>
        <c:axId val="89076096"/>
        <c:scaling>
          <c:orientation val="minMax"/>
          <c:max val="1"/>
        </c:scaling>
        <c:delete val="1"/>
        <c:axPos val="l"/>
        <c:numFmt formatCode="0%" sourceLinked="0"/>
        <c:majorTickMark val="none"/>
        <c:minorTickMark val="none"/>
        <c:tickLblPos val="nextTo"/>
        <c:crossAx val="826547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/>
              <a:t>Contribution to midpoint impacts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India!$E$59:$F$64</c:f>
              <c:multiLvlStrCache>
                <c:ptCount val="6"/>
                <c:lvl>
                  <c:pt idx="0">
                    <c:v>Climate Change</c:v>
                  </c:pt>
                  <c:pt idx="1">
                    <c:v>Marine Eutroph</c:v>
                  </c:pt>
                  <c:pt idx="2">
                    <c:v>Terrestrial acidification</c:v>
                  </c:pt>
                  <c:pt idx="3">
                    <c:v>Climate Change</c:v>
                  </c:pt>
                  <c:pt idx="4">
                    <c:v>Photochemical Oxidant Formation</c:v>
                  </c:pt>
                  <c:pt idx="5">
                    <c:v>Particulate Matter Formation</c:v>
                  </c:pt>
                </c:lvl>
                <c:lvl>
                  <c:pt idx="0">
                    <c:v>Production</c:v>
                  </c:pt>
                  <c:pt idx="1">
                    <c:v>Transportation</c:v>
                  </c:pt>
                </c:lvl>
              </c:multiLvlStrCache>
            </c:multiLvlStrRef>
          </c:cat>
          <c:val>
            <c:numRef>
              <c:f>India!$H$59:$H$64</c:f>
              <c:numCache>
                <c:formatCode>0.00000%</c:formatCode>
                <c:ptCount val="6"/>
                <c:pt idx="0">
                  <c:v>0.96540751567376282</c:v>
                </c:pt>
                <c:pt idx="1">
                  <c:v>7.5114679527527885E-6</c:v>
                </c:pt>
                <c:pt idx="2">
                  <c:v>1.1026008004040791E-4</c:v>
                </c:pt>
                <c:pt idx="3">
                  <c:v>3.445627501262747E-2</c:v>
                </c:pt>
                <c:pt idx="4">
                  <c:v>2.743863598978539E-7</c:v>
                </c:pt>
                <c:pt idx="5">
                  <c:v>1.8163379256656481E-5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9328640"/>
        <c:axId val="89331584"/>
      </c:barChart>
      <c:catAx>
        <c:axId val="89328640"/>
        <c:scaling>
          <c:orientation val="minMax"/>
        </c:scaling>
        <c:delete val="0"/>
        <c:axPos val="b"/>
        <c:majorTickMark val="out"/>
        <c:minorTickMark val="none"/>
        <c:tickLblPos val="nextTo"/>
        <c:crossAx val="89331584"/>
        <c:crosses val="autoZero"/>
        <c:auto val="1"/>
        <c:lblAlgn val="ctr"/>
        <c:lblOffset val="100"/>
        <c:noMultiLvlLbl val="0"/>
      </c:catAx>
      <c:valAx>
        <c:axId val="89331584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893286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/>
              <a:t>Contribution to endpoint impacts</a:t>
            </a:r>
          </a:p>
        </c:rich>
      </c:tx>
      <c:layout/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India!$I$56</c:f>
              <c:strCache>
                <c:ptCount val="1"/>
                <c:pt idx="0">
                  <c:v>Production</c:v>
                </c:pt>
              </c:strCache>
            </c:strRef>
          </c:tx>
          <c:invertIfNegative val="0"/>
          <c:cat>
            <c:strRef>
              <c:f>(India!$K$55,India!$M$55,India!$N$55)</c:f>
              <c:strCache>
                <c:ptCount val="3"/>
                <c:pt idx="0">
                  <c:v>Human Health</c:v>
                </c:pt>
                <c:pt idx="1">
                  <c:v>Ecosystems</c:v>
                </c:pt>
                <c:pt idx="2">
                  <c:v>Resources</c:v>
                </c:pt>
              </c:strCache>
            </c:strRef>
          </c:cat>
          <c:val>
            <c:numRef>
              <c:f>(India!$K$56,India!$M$56,India!$N$56)</c:f>
              <c:numCache>
                <c:formatCode>0.0%</c:formatCode>
                <c:ptCount val="3"/>
                <c:pt idx="0">
                  <c:v>0.9622925844237773</c:v>
                </c:pt>
                <c:pt idx="1">
                  <c:v>0.96546115111079245</c:v>
                </c:pt>
              </c:numCache>
            </c:numRef>
          </c:val>
        </c:ser>
        <c:ser>
          <c:idx val="1"/>
          <c:order val="1"/>
          <c:tx>
            <c:strRef>
              <c:f>India!$I$57</c:f>
              <c:strCache>
                <c:ptCount val="1"/>
                <c:pt idx="0">
                  <c:v>Transportation</c:v>
                </c:pt>
              </c:strCache>
            </c:strRef>
          </c:tx>
          <c:invertIfNegative val="0"/>
          <c:cat>
            <c:strRef>
              <c:f>(India!$K$55,India!$M$55,India!$N$55)</c:f>
              <c:strCache>
                <c:ptCount val="3"/>
                <c:pt idx="0">
                  <c:v>Human Health</c:v>
                </c:pt>
                <c:pt idx="1">
                  <c:v>Ecosystems</c:v>
                </c:pt>
                <c:pt idx="2">
                  <c:v>Resources</c:v>
                </c:pt>
              </c:strCache>
            </c:strRef>
          </c:cat>
          <c:val>
            <c:numRef>
              <c:f>(India!$K$57,India!$M$57,India!$N$57)</c:f>
              <c:numCache>
                <c:formatCode>0.0%</c:formatCode>
                <c:ptCount val="3"/>
                <c:pt idx="0">
                  <c:v>3.7707415576222682E-2</c:v>
                </c:pt>
                <c:pt idx="1">
                  <c:v>3.4538848889207573E-2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91135360"/>
        <c:axId val="91137152"/>
      </c:barChart>
      <c:catAx>
        <c:axId val="91135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1137152"/>
        <c:crosses val="autoZero"/>
        <c:auto val="1"/>
        <c:lblAlgn val="ctr"/>
        <c:lblOffset val="100"/>
        <c:noMultiLvlLbl val="0"/>
      </c:catAx>
      <c:valAx>
        <c:axId val="91137152"/>
        <c:scaling>
          <c:orientation val="minMax"/>
        </c:scaling>
        <c:delete val="0"/>
        <c:axPos val="l"/>
        <c:majorGridlines/>
        <c:numFmt formatCode="0.00%" sourceLinked="0"/>
        <c:majorTickMark val="out"/>
        <c:minorTickMark val="none"/>
        <c:tickLblPos val="nextTo"/>
        <c:crossAx val="91135360"/>
        <c:crosses val="autoZero"/>
        <c:crossBetween val="between"/>
        <c:majorUnit val="5.000000000000001E-3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Contribution to midpoint impacts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Kenya!$G$68:$H$74</c:f>
              <c:multiLvlStrCache>
                <c:ptCount val="7"/>
                <c:lvl>
                  <c:pt idx="0">
                    <c:v>Climate Change</c:v>
                  </c:pt>
                  <c:pt idx="1">
                    <c:v>Water depletion</c:v>
                  </c:pt>
                  <c:pt idx="2">
                    <c:v>Marine Eutroph</c:v>
                  </c:pt>
                  <c:pt idx="3">
                    <c:v>Terrestrial acidification</c:v>
                  </c:pt>
                  <c:pt idx="4">
                    <c:v>Climate Change</c:v>
                  </c:pt>
                  <c:pt idx="5">
                    <c:v>Photochemical Oxidant Formation</c:v>
                  </c:pt>
                  <c:pt idx="6">
                    <c:v>Particulate Matter Formation</c:v>
                  </c:pt>
                </c:lvl>
                <c:lvl>
                  <c:pt idx="0">
                    <c:v>Production</c:v>
                  </c:pt>
                  <c:pt idx="2">
                    <c:v>Transportation</c:v>
                  </c:pt>
                </c:lvl>
              </c:multiLvlStrCache>
            </c:multiLvlStrRef>
          </c:cat>
          <c:val>
            <c:numRef>
              <c:f>Kenya!$J$68:$J$74</c:f>
              <c:numCache>
                <c:formatCode>0.0000%</c:formatCode>
                <c:ptCount val="7"/>
                <c:pt idx="0">
                  <c:v>0.68817846578198427</c:v>
                </c:pt>
                <c:pt idx="1">
                  <c:v>3.7351791728298493E-3</c:v>
                </c:pt>
                <c:pt idx="2">
                  <c:v>7.471553602995006E-5</c:v>
                </c:pt>
                <c:pt idx="3">
                  <c:v>1.2471514246134012E-3</c:v>
                </c:pt>
                <c:pt idx="4">
                  <c:v>0.30658350650587401</c:v>
                </c:pt>
                <c:pt idx="5">
                  <c:v>2.3304489514804616E-6</c:v>
                </c:pt>
                <c:pt idx="6">
                  <c:v>1.7865112971700317E-4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91251456"/>
        <c:axId val="91254144"/>
      </c:barChart>
      <c:catAx>
        <c:axId val="91251456"/>
        <c:scaling>
          <c:orientation val="minMax"/>
        </c:scaling>
        <c:delete val="0"/>
        <c:axPos val="b"/>
        <c:majorTickMark val="none"/>
        <c:minorTickMark val="none"/>
        <c:tickLblPos val="nextTo"/>
        <c:crossAx val="91254144"/>
        <c:crosses val="autoZero"/>
        <c:auto val="1"/>
        <c:lblAlgn val="ctr"/>
        <c:lblOffset val="100"/>
        <c:noMultiLvlLbl val="0"/>
      </c:catAx>
      <c:valAx>
        <c:axId val="91254144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crossAx val="912514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/>
              <a:t>Contribution to Climate</a:t>
            </a:r>
            <a:r>
              <a:rPr lang="en-GB" sz="1400" baseline="0"/>
              <a:t> Change impacts</a:t>
            </a:r>
            <a:endParaRPr lang="en-GB" sz="1400"/>
          </a:p>
        </c:rich>
      </c:tx>
      <c:layout>
        <c:manualLayout>
          <c:xMode val="edge"/>
          <c:yMode val="edge"/>
          <c:x val="0.20971965460839134"/>
          <c:y val="2.7777777777777776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Kenya!$D$63:$D$64</c:f>
              <c:strCache>
                <c:ptCount val="2"/>
                <c:pt idx="0">
                  <c:v>Production</c:v>
                </c:pt>
                <c:pt idx="1">
                  <c:v>Transportation</c:v>
                </c:pt>
              </c:strCache>
            </c:strRef>
          </c:cat>
          <c:val>
            <c:numRef>
              <c:f>Kenya!$F$63:$F$64</c:f>
              <c:numCache>
                <c:formatCode>0.00%</c:formatCode>
                <c:ptCount val="2"/>
                <c:pt idx="0">
                  <c:v>0.69180214458664824</c:v>
                </c:pt>
                <c:pt idx="1">
                  <c:v>0.30819785541335176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/>
              <a:t>Contribution to endpoint impacts</a:t>
            </a:r>
          </a:p>
        </c:rich>
      </c:tx>
      <c:layout/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Kenya!$K$65</c:f>
              <c:strCache>
                <c:ptCount val="1"/>
                <c:pt idx="0">
                  <c:v>Production</c:v>
                </c:pt>
              </c:strCache>
            </c:strRef>
          </c:tx>
          <c:invertIfNegative val="0"/>
          <c:cat>
            <c:strRef>
              <c:f>Kenya!$L$64:$N$64</c:f>
              <c:strCache>
                <c:ptCount val="3"/>
                <c:pt idx="0">
                  <c:v>Human Health</c:v>
                </c:pt>
                <c:pt idx="1">
                  <c:v>Ecosystems</c:v>
                </c:pt>
                <c:pt idx="2">
                  <c:v>Resources</c:v>
                </c:pt>
              </c:strCache>
            </c:strRef>
          </c:cat>
          <c:val>
            <c:numRef>
              <c:f>Kenya!$L$65:$N$65</c:f>
              <c:numCache>
                <c:formatCode>0.00%</c:formatCode>
                <c:ptCount val="3"/>
                <c:pt idx="0">
                  <c:v>0.89603320027237787</c:v>
                </c:pt>
                <c:pt idx="1">
                  <c:v>0.89784611267997971</c:v>
                </c:pt>
              </c:numCache>
            </c:numRef>
          </c:val>
        </c:ser>
        <c:ser>
          <c:idx val="1"/>
          <c:order val="1"/>
          <c:tx>
            <c:strRef>
              <c:f>Kenya!$K$66</c:f>
              <c:strCache>
                <c:ptCount val="1"/>
                <c:pt idx="0">
                  <c:v>Tranportation</c:v>
                </c:pt>
              </c:strCache>
            </c:strRef>
          </c:tx>
          <c:invertIfNegative val="0"/>
          <c:cat>
            <c:strRef>
              <c:f>Kenya!$L$64:$N$64</c:f>
              <c:strCache>
                <c:ptCount val="3"/>
                <c:pt idx="0">
                  <c:v>Human Health</c:v>
                </c:pt>
                <c:pt idx="1">
                  <c:v>Ecosystems</c:v>
                </c:pt>
                <c:pt idx="2">
                  <c:v>Resources</c:v>
                </c:pt>
              </c:strCache>
            </c:strRef>
          </c:cat>
          <c:val>
            <c:numRef>
              <c:f>Kenya!$L$66:$N$66</c:f>
              <c:numCache>
                <c:formatCode>0.00%</c:formatCode>
                <c:ptCount val="3"/>
                <c:pt idx="0">
                  <c:v>0.10396679972762222</c:v>
                </c:pt>
                <c:pt idx="1">
                  <c:v>0.10215388732002022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91844608"/>
        <c:axId val="91846144"/>
      </c:barChart>
      <c:catAx>
        <c:axId val="91844608"/>
        <c:scaling>
          <c:orientation val="minMax"/>
        </c:scaling>
        <c:delete val="0"/>
        <c:axPos val="b"/>
        <c:majorTickMark val="out"/>
        <c:minorTickMark val="none"/>
        <c:tickLblPos val="nextTo"/>
        <c:crossAx val="91846144"/>
        <c:crosses val="autoZero"/>
        <c:auto val="1"/>
        <c:lblAlgn val="ctr"/>
        <c:lblOffset val="100"/>
        <c:noMultiLvlLbl val="0"/>
      </c:catAx>
      <c:valAx>
        <c:axId val="91846144"/>
        <c:scaling>
          <c:orientation val="minMax"/>
        </c:scaling>
        <c:delete val="0"/>
        <c:axPos val="l"/>
        <c:majorGridlines/>
        <c:numFmt formatCode="0.00%" sourceLinked="0"/>
        <c:majorTickMark val="out"/>
        <c:minorTickMark val="none"/>
        <c:tickLblPos val="nextTo"/>
        <c:crossAx val="918446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Kenya!$J$8</c:f>
              <c:strCache>
                <c:ptCount val="1"/>
                <c:pt idx="0">
                  <c:v>Human Health</c:v>
                </c:pt>
              </c:strCache>
            </c:strRef>
          </c:tx>
          <c:invertIfNegative val="0"/>
          <c:dLbls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Kenya!$J$10</c:f>
              <c:numCache>
                <c:formatCode>0.00%</c:formatCode>
                <c:ptCount val="1"/>
                <c:pt idx="0">
                  <c:v>0.99436837482182894</c:v>
                </c:pt>
              </c:numCache>
            </c:numRef>
          </c:val>
        </c:ser>
        <c:ser>
          <c:idx val="1"/>
          <c:order val="1"/>
          <c:tx>
            <c:strRef>
              <c:f>Kenya!$L$8</c:f>
              <c:strCache>
                <c:ptCount val="1"/>
                <c:pt idx="0">
                  <c:v>Ecosystems</c:v>
                </c:pt>
              </c:strCache>
            </c:strRef>
          </c:tx>
          <c:invertIfNegative val="0"/>
          <c:dLbls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Kenya!$L$10</c:f>
              <c:numCache>
                <c:formatCode>0.00%</c:formatCode>
                <c:ptCount val="1"/>
                <c:pt idx="0">
                  <c:v>5.6315379627157238E-3</c:v>
                </c:pt>
              </c:numCache>
            </c:numRef>
          </c:val>
        </c:ser>
        <c:ser>
          <c:idx val="2"/>
          <c:order val="2"/>
          <c:tx>
            <c:strRef>
              <c:f>Kenya!$N$8</c:f>
              <c:strCache>
                <c:ptCount val="1"/>
                <c:pt idx="0">
                  <c:v>Resources</c:v>
                </c:pt>
              </c:strCache>
            </c:strRef>
          </c:tx>
          <c:invertIfNegative val="0"/>
          <c:val>
            <c:numRef>
              <c:f>Kenya!$N$10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7517568"/>
        <c:axId val="97519488"/>
      </c:barChart>
      <c:catAx>
        <c:axId val="9751756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Production for</a:t>
                </a:r>
                <a:r>
                  <a:rPr lang="en-GB" baseline="0"/>
                  <a:t> 1 ton of product</a:t>
                </a:r>
                <a:endParaRPr lang="en-GB"/>
              </a:p>
            </c:rich>
          </c:tx>
          <c:layout/>
          <c:overlay val="0"/>
        </c:title>
        <c:majorTickMark val="out"/>
        <c:minorTickMark val="none"/>
        <c:tickLblPos val="nextTo"/>
        <c:crossAx val="97519488"/>
        <c:crosses val="autoZero"/>
        <c:auto val="1"/>
        <c:lblAlgn val="ctr"/>
        <c:lblOffset val="100"/>
        <c:noMultiLvlLbl val="0"/>
      </c:catAx>
      <c:valAx>
        <c:axId val="97519488"/>
        <c:scaling>
          <c:orientation val="minMax"/>
        </c:scaling>
        <c:delete val="0"/>
        <c:axPos val="l"/>
        <c:majorGridlines/>
        <c:numFmt formatCode="0.00%" sourceLinked="0"/>
        <c:majorTickMark val="out"/>
        <c:minorTickMark val="none"/>
        <c:tickLblPos val="nextTo"/>
        <c:crossAx val="975175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39</xdr:row>
      <xdr:rowOff>121443</xdr:rowOff>
    </xdr:from>
    <xdr:to>
      <xdr:col>2</xdr:col>
      <xdr:colOff>511968</xdr:colOff>
      <xdr:row>54</xdr:row>
      <xdr:rowOff>95250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664369</xdr:colOff>
      <xdr:row>42</xdr:row>
      <xdr:rowOff>42863</xdr:rowOff>
    </xdr:from>
    <xdr:to>
      <xdr:col>3</xdr:col>
      <xdr:colOff>1966913</xdr:colOff>
      <xdr:row>54</xdr:row>
      <xdr:rowOff>71438</xdr:rowOff>
    </xdr:to>
    <xdr:graphicFrame macro="">
      <xdr:nvGraphicFramePr>
        <xdr:cNvPr id="3" name="Grafie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21427</xdr:colOff>
      <xdr:row>35</xdr:row>
      <xdr:rowOff>180973</xdr:rowOff>
    </xdr:from>
    <xdr:to>
      <xdr:col>17</xdr:col>
      <xdr:colOff>190499</xdr:colOff>
      <xdr:row>51</xdr:row>
      <xdr:rowOff>142875</xdr:rowOff>
    </xdr:to>
    <xdr:graphicFrame macro="">
      <xdr:nvGraphicFramePr>
        <xdr:cNvPr id="9" name="Grafiek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83343</xdr:colOff>
      <xdr:row>35</xdr:row>
      <xdr:rowOff>166688</xdr:rowOff>
    </xdr:from>
    <xdr:to>
      <xdr:col>7</xdr:col>
      <xdr:colOff>690562</xdr:colOff>
      <xdr:row>56</xdr:row>
      <xdr:rowOff>59531</xdr:rowOff>
    </xdr:to>
    <xdr:graphicFrame macro="">
      <xdr:nvGraphicFramePr>
        <xdr:cNvPr id="5" name="Grafiek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785812</xdr:colOff>
      <xdr:row>35</xdr:row>
      <xdr:rowOff>166685</xdr:rowOff>
    </xdr:from>
    <xdr:to>
      <xdr:col>11</xdr:col>
      <xdr:colOff>845343</xdr:colOff>
      <xdr:row>53</xdr:row>
      <xdr:rowOff>115488</xdr:rowOff>
    </xdr:to>
    <xdr:graphicFrame macro="">
      <xdr:nvGraphicFramePr>
        <xdr:cNvPr id="10" name="Grafiek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583406</xdr:colOff>
      <xdr:row>43</xdr:row>
      <xdr:rowOff>142874</xdr:rowOff>
    </xdr:from>
    <xdr:to>
      <xdr:col>9</xdr:col>
      <xdr:colOff>940594</xdr:colOff>
      <xdr:row>63</xdr:row>
      <xdr:rowOff>154781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666751</xdr:colOff>
      <xdr:row>43</xdr:row>
      <xdr:rowOff>130967</xdr:rowOff>
    </xdr:from>
    <xdr:to>
      <xdr:col>6</xdr:col>
      <xdr:colOff>381000</xdr:colOff>
      <xdr:row>60</xdr:row>
      <xdr:rowOff>142874</xdr:rowOff>
    </xdr:to>
    <xdr:graphicFrame macro="">
      <xdr:nvGraphicFramePr>
        <xdr:cNvPr id="3" name="Grafie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35719</xdr:colOff>
      <xdr:row>43</xdr:row>
      <xdr:rowOff>134540</xdr:rowOff>
    </xdr:from>
    <xdr:to>
      <xdr:col>14</xdr:col>
      <xdr:colOff>154782</xdr:colOff>
      <xdr:row>62</xdr:row>
      <xdr:rowOff>119062</xdr:rowOff>
    </xdr:to>
    <xdr:graphicFrame macro="">
      <xdr:nvGraphicFramePr>
        <xdr:cNvPr id="4" name="Grafiek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47624</xdr:colOff>
      <xdr:row>43</xdr:row>
      <xdr:rowOff>134539</xdr:rowOff>
    </xdr:from>
    <xdr:to>
      <xdr:col>3</xdr:col>
      <xdr:colOff>392906</xdr:colOff>
      <xdr:row>58</xdr:row>
      <xdr:rowOff>142874</xdr:rowOff>
    </xdr:to>
    <xdr:graphicFrame macro="">
      <xdr:nvGraphicFramePr>
        <xdr:cNvPr id="5" name="Grafiek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357187</xdr:colOff>
      <xdr:row>44</xdr:row>
      <xdr:rowOff>3570</xdr:rowOff>
    </xdr:from>
    <xdr:to>
      <xdr:col>20</xdr:col>
      <xdr:colOff>154782</xdr:colOff>
      <xdr:row>63</xdr:row>
      <xdr:rowOff>178594</xdr:rowOff>
    </xdr:to>
    <xdr:graphicFrame macro="">
      <xdr:nvGraphicFramePr>
        <xdr:cNvPr id="6" name="Grafiek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392907</xdr:colOff>
      <xdr:row>1</xdr:row>
      <xdr:rowOff>0</xdr:rowOff>
    </xdr:from>
    <xdr:to>
      <xdr:col>23</xdr:col>
      <xdr:colOff>290513</xdr:colOff>
      <xdr:row>12</xdr:row>
      <xdr:rowOff>104774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13</xdr:row>
      <xdr:rowOff>76200</xdr:rowOff>
    </xdr:from>
    <xdr:to>
      <xdr:col>18</xdr:col>
      <xdr:colOff>273844</xdr:colOff>
      <xdr:row>27</xdr:row>
      <xdr:rowOff>152400</xdr:rowOff>
    </xdr:to>
    <xdr:graphicFrame macro="">
      <xdr:nvGraphicFramePr>
        <xdr:cNvPr id="4" name="Grafiek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404811</xdr:colOff>
      <xdr:row>1</xdr:row>
      <xdr:rowOff>11907</xdr:rowOff>
    </xdr:from>
    <xdr:to>
      <xdr:col>13</xdr:col>
      <xdr:colOff>285749</xdr:colOff>
      <xdr:row>12</xdr:row>
      <xdr:rowOff>67865</xdr:rowOff>
    </xdr:to>
    <xdr:graphicFrame macro="">
      <xdr:nvGraphicFramePr>
        <xdr:cNvPr id="6" name="Grafiek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showGridLines="0" zoomScaleNormal="100" workbookViewId="0"/>
  </sheetViews>
  <sheetFormatPr defaultRowHeight="15" x14ac:dyDescent="0.25"/>
  <cols>
    <col min="1" max="1" width="4.28515625" customWidth="1"/>
    <col min="2" max="2" width="12.42578125" customWidth="1"/>
    <col min="17" max="20" width="9.140625" customWidth="1"/>
  </cols>
  <sheetData>
    <row r="1" spans="1:21" ht="15.75" thickBot="1" x14ac:dyDescent="0.3">
      <c r="A1" s="4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4"/>
    </row>
    <row r="2" spans="1:21" s="36" customFormat="1" ht="19.5" thickBot="1" x14ac:dyDescent="0.35">
      <c r="B2" s="150" t="s">
        <v>53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2"/>
    </row>
    <row r="3" spans="1:21" s="36" customFormat="1" ht="18.75" x14ac:dyDescent="0.3">
      <c r="B3" s="48" t="s">
        <v>31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7"/>
      <c r="S3" s="42"/>
      <c r="T3" s="43"/>
    </row>
    <row r="4" spans="1:21" x14ac:dyDescent="0.25">
      <c r="B4" s="41" t="s">
        <v>55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3"/>
    </row>
    <row r="5" spans="1:21" x14ac:dyDescent="0.25">
      <c r="B5" s="41" t="s">
        <v>54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3"/>
    </row>
    <row r="6" spans="1:21" x14ac:dyDescent="0.25">
      <c r="B6" s="41" t="s">
        <v>56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3"/>
    </row>
    <row r="7" spans="1:21" x14ac:dyDescent="0.25">
      <c r="B7" s="41" t="s">
        <v>57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3"/>
    </row>
    <row r="8" spans="1:21" ht="15.75" thickBot="1" x14ac:dyDescent="0.3"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6"/>
    </row>
    <row r="9" spans="1:21" x14ac:dyDescent="0.25">
      <c r="B9" s="38" t="s">
        <v>32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40"/>
    </row>
    <row r="10" spans="1:21" x14ac:dyDescent="0.25">
      <c r="B10" s="49" t="s">
        <v>33</v>
      </c>
      <c r="C10" s="42" t="s">
        <v>58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3"/>
    </row>
    <row r="11" spans="1:21" x14ac:dyDescent="0.25">
      <c r="B11" s="49" t="s">
        <v>34</v>
      </c>
      <c r="C11" s="42" t="s">
        <v>59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3"/>
    </row>
    <row r="12" spans="1:21" x14ac:dyDescent="0.25">
      <c r="B12" s="49" t="s">
        <v>35</v>
      </c>
      <c r="C12" s="42" t="s">
        <v>60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3"/>
    </row>
    <row r="13" spans="1:21" ht="15.75" thickBot="1" x14ac:dyDescent="0.3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6"/>
    </row>
    <row r="14" spans="1:21" x14ac:dyDescent="0.25">
      <c r="B14" s="38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40"/>
    </row>
    <row r="15" spans="1:21" x14ac:dyDescent="0.25"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T15" s="43"/>
    </row>
    <row r="16" spans="1:21" ht="15.75" thickBot="1" x14ac:dyDescent="0.3">
      <c r="B16" s="7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6"/>
    </row>
  </sheetData>
  <mergeCells count="1">
    <mergeCell ref="B2:T2"/>
  </mergeCells>
  <hyperlinks>
    <hyperlink ref="B10" location="India!A1" display="India "/>
    <hyperlink ref="B11" location="Kenya!A1" display="Kenya"/>
    <hyperlink ref="B12" location="Comparison!A1" display="Comparison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71"/>
  <sheetViews>
    <sheetView zoomScale="80" zoomScaleNormal="80" workbookViewId="0"/>
  </sheetViews>
  <sheetFormatPr defaultRowHeight="15" x14ac:dyDescent="0.25"/>
  <cols>
    <col min="1" max="1" width="6.5703125" style="73" customWidth="1"/>
    <col min="2" max="2" width="30.85546875" style="73" bestFit="1" customWidth="1"/>
    <col min="3" max="3" width="23.5703125" style="99" customWidth="1"/>
    <col min="4" max="4" width="29.7109375" style="73" customWidth="1"/>
    <col min="5" max="5" width="10.5703125" style="73" bestFit="1" customWidth="1"/>
    <col min="6" max="6" width="34.42578125" style="73" bestFit="1" customWidth="1"/>
    <col min="7" max="7" width="14.42578125" style="73" bestFit="1" customWidth="1"/>
    <col min="8" max="8" width="21.85546875" style="73" bestFit="1" customWidth="1"/>
    <col min="9" max="9" width="15.7109375" style="73" customWidth="1"/>
    <col min="10" max="10" width="33.7109375" style="73" bestFit="1" customWidth="1"/>
    <col min="11" max="11" width="23" style="73" customWidth="1"/>
    <col min="12" max="12" width="14" style="73" customWidth="1"/>
    <col min="13" max="13" width="13.28515625" style="73" bestFit="1" customWidth="1"/>
    <col min="14" max="14" width="10" style="73" bestFit="1" customWidth="1"/>
    <col min="15" max="15" width="9.140625" style="73"/>
    <col min="16" max="16" width="21.140625" style="73" customWidth="1"/>
    <col min="17" max="16384" width="9.140625" style="73"/>
  </cols>
  <sheetData>
    <row r="2" spans="1:14" x14ac:dyDescent="0.25">
      <c r="A2" s="81" t="s">
        <v>26</v>
      </c>
      <c r="B2" s="81" t="s">
        <v>27</v>
      </c>
      <c r="C2" s="73"/>
      <c r="J2" s="14" t="s">
        <v>75</v>
      </c>
      <c r="K2" s="14" t="s">
        <v>76</v>
      </c>
      <c r="L2" s="14" t="s">
        <v>77</v>
      </c>
    </row>
    <row r="3" spans="1:14" x14ac:dyDescent="0.25">
      <c r="A3" s="81"/>
      <c r="B3" s="81"/>
      <c r="C3" s="73" t="s">
        <v>49</v>
      </c>
      <c r="D3" s="73">
        <v>228378.5</v>
      </c>
      <c r="J3" t="s">
        <v>80</v>
      </c>
      <c r="K3" t="s">
        <v>78</v>
      </c>
      <c r="L3" t="s">
        <v>79</v>
      </c>
    </row>
    <row r="4" spans="1:14" x14ac:dyDescent="0.25">
      <c r="A4" s="81"/>
      <c r="B4" s="81"/>
      <c r="C4" s="73" t="s">
        <v>50</v>
      </c>
      <c r="D4" s="73">
        <v>895830</v>
      </c>
      <c r="J4" t="s">
        <v>86</v>
      </c>
      <c r="K4" t="s">
        <v>81</v>
      </c>
      <c r="L4" t="s">
        <v>79</v>
      </c>
    </row>
    <row r="5" spans="1:14" x14ac:dyDescent="0.25">
      <c r="A5" s="81"/>
      <c r="B5" s="81"/>
      <c r="C5" s="73" t="s">
        <v>68</v>
      </c>
      <c r="D5" s="125">
        <v>0.3</v>
      </c>
      <c r="J5" t="s">
        <v>82</v>
      </c>
      <c r="K5" t="s">
        <v>83</v>
      </c>
      <c r="L5" t="s">
        <v>84</v>
      </c>
    </row>
    <row r="6" spans="1:14" ht="15.75" thickBot="1" x14ac:dyDescent="0.3">
      <c r="A6" s="81"/>
      <c r="B6" s="81"/>
      <c r="C6" s="73"/>
      <c r="D6" s="125"/>
    </row>
    <row r="7" spans="1:14" ht="15.75" thickBot="1" x14ac:dyDescent="0.3">
      <c r="C7" s="82" t="s">
        <v>18</v>
      </c>
      <c r="D7" s="82"/>
      <c r="G7" s="153" t="s">
        <v>1</v>
      </c>
      <c r="H7" s="154"/>
      <c r="I7" s="153" t="s">
        <v>2</v>
      </c>
      <c r="J7" s="155"/>
      <c r="K7" s="155"/>
      <c r="L7" s="155"/>
      <c r="M7" s="155"/>
      <c r="N7" s="154"/>
    </row>
    <row r="8" spans="1:14" ht="15.75" thickBot="1" x14ac:dyDescent="0.3">
      <c r="C8" s="73" t="s">
        <v>51</v>
      </c>
      <c r="D8" s="73" t="s">
        <v>9</v>
      </c>
      <c r="E8" s="73" t="s">
        <v>6</v>
      </c>
      <c r="G8" s="83" t="s">
        <v>8</v>
      </c>
      <c r="H8" s="84" t="s">
        <v>5</v>
      </c>
      <c r="I8" s="85" t="s">
        <v>8</v>
      </c>
      <c r="J8" s="84" t="s">
        <v>3</v>
      </c>
      <c r="K8" s="85" t="s">
        <v>8</v>
      </c>
      <c r="L8" s="84" t="s">
        <v>4</v>
      </c>
      <c r="M8" s="85" t="s">
        <v>8</v>
      </c>
      <c r="N8" s="86" t="s">
        <v>7</v>
      </c>
    </row>
    <row r="9" spans="1:14" ht="15.75" thickBot="1" x14ac:dyDescent="0.3">
      <c r="C9" s="73">
        <f>D4/D3*1000</f>
        <v>3922.567141828149</v>
      </c>
      <c r="D9" s="87">
        <v>1</v>
      </c>
      <c r="E9" s="73">
        <f>C9*D9</f>
        <v>3922.567141828149</v>
      </c>
      <c r="G9" s="88">
        <v>1</v>
      </c>
      <c r="H9" s="89">
        <f>G9*E9</f>
        <v>3922.567141828149</v>
      </c>
      <c r="I9" s="90">
        <v>1.3999999999999999E-6</v>
      </c>
      <c r="J9" s="91">
        <f>I9*H9</f>
        <v>5.4915939985594082E-3</v>
      </c>
      <c r="K9" s="90">
        <v>7.9289279999999996E-9</v>
      </c>
      <c r="L9" s="90">
        <f>K9*H9</f>
        <v>3.110175244272118E-5</v>
      </c>
      <c r="M9" s="92">
        <v>0</v>
      </c>
      <c r="N9" s="93">
        <f>M9*H9</f>
        <v>0</v>
      </c>
    </row>
    <row r="10" spans="1:14" ht="15.75" thickBot="1" x14ac:dyDescent="0.3">
      <c r="C10" s="73"/>
      <c r="G10" s="94"/>
      <c r="H10" s="95"/>
      <c r="I10" s="95"/>
      <c r="J10" s="96">
        <f>J9/(SUM(J9,L9))</f>
        <v>0.99436837482182905</v>
      </c>
      <c r="K10" s="96"/>
      <c r="L10" s="96">
        <f>L9/(SUM(J9:L9))</f>
        <v>5.6316170928646788E-3</v>
      </c>
      <c r="M10" s="96"/>
      <c r="N10" s="97">
        <v>0</v>
      </c>
    </row>
    <row r="11" spans="1:14" x14ac:dyDescent="0.25">
      <c r="A11" s="81" t="s">
        <v>28</v>
      </c>
      <c r="B11" s="81" t="s">
        <v>29</v>
      </c>
      <c r="C11" s="81"/>
      <c r="G11" s="89"/>
      <c r="H11" s="89"/>
      <c r="I11" s="89"/>
      <c r="J11" s="98"/>
      <c r="K11" s="98"/>
      <c r="L11" s="98"/>
      <c r="M11" s="98"/>
      <c r="N11" s="89"/>
    </row>
    <row r="12" spans="1:14" x14ac:dyDescent="0.25">
      <c r="A12" s="81"/>
      <c r="B12" s="81" t="s">
        <v>62</v>
      </c>
      <c r="D12" s="81" t="s">
        <v>63</v>
      </c>
      <c r="F12" s="81" t="s">
        <v>64</v>
      </c>
      <c r="G12" s="89"/>
      <c r="H12" s="100" t="s">
        <v>65</v>
      </c>
      <c r="I12" s="89"/>
      <c r="J12" s="101" t="s">
        <v>66</v>
      </c>
      <c r="K12" s="98"/>
      <c r="L12" s="101" t="s">
        <v>17</v>
      </c>
      <c r="M12" s="98"/>
      <c r="N12" s="89"/>
    </row>
    <row r="13" spans="1:14" s="169" customFormat="1" x14ac:dyDescent="0.25">
      <c r="A13" s="176"/>
      <c r="B13" s="169" t="s">
        <v>43</v>
      </c>
      <c r="C13" s="168">
        <v>1700.27</v>
      </c>
      <c r="D13" s="169" t="s">
        <v>43</v>
      </c>
      <c r="E13" s="169">
        <v>81.33</v>
      </c>
      <c r="F13" s="169" t="s">
        <v>43</v>
      </c>
      <c r="G13" s="170">
        <v>104.39</v>
      </c>
      <c r="H13" s="169" t="s">
        <v>43</v>
      </c>
      <c r="I13" s="170">
        <v>4463.43</v>
      </c>
      <c r="J13" s="169" t="s">
        <v>43</v>
      </c>
      <c r="K13" s="171">
        <v>599.66999999999996</v>
      </c>
      <c r="L13" s="171">
        <f t="shared" ref="L13:L18" si="0">SUM(B13:K13)</f>
        <v>6949.09</v>
      </c>
      <c r="M13" s="177"/>
      <c r="N13" s="170"/>
    </row>
    <row r="14" spans="1:14" s="169" customFormat="1" x14ac:dyDescent="0.25">
      <c r="A14" s="176"/>
      <c r="B14" s="169" t="s">
        <v>42</v>
      </c>
      <c r="C14" s="169">
        <v>0.5</v>
      </c>
      <c r="D14" s="169" t="s">
        <v>42</v>
      </c>
      <c r="E14" s="169">
        <v>0.02</v>
      </c>
      <c r="F14" s="169" t="s">
        <v>42</v>
      </c>
      <c r="G14" s="170">
        <v>0.02</v>
      </c>
      <c r="H14" s="169" t="s">
        <v>42</v>
      </c>
      <c r="I14" s="170">
        <v>0.4</v>
      </c>
      <c r="J14" s="169" t="s">
        <v>42</v>
      </c>
      <c r="K14" s="172">
        <v>0.1</v>
      </c>
      <c r="L14" s="171">
        <f t="shared" si="0"/>
        <v>1.04</v>
      </c>
      <c r="M14" s="177"/>
      <c r="N14" s="170"/>
    </row>
    <row r="15" spans="1:14" s="169" customFormat="1" x14ac:dyDescent="0.25">
      <c r="A15" s="176"/>
      <c r="B15" s="169" t="s">
        <v>39</v>
      </c>
      <c r="C15" s="169">
        <v>0.02</v>
      </c>
      <c r="D15" s="169" t="s">
        <v>39</v>
      </c>
      <c r="E15" s="169">
        <v>4.0000000000000001E-3</v>
      </c>
      <c r="F15" s="169" t="s">
        <v>39</v>
      </c>
      <c r="G15" s="170">
        <v>4.0000000000000001E-3</v>
      </c>
      <c r="H15" s="169" t="s">
        <v>39</v>
      </c>
      <c r="I15" s="170">
        <v>0.4</v>
      </c>
      <c r="J15" s="169" t="s">
        <v>39</v>
      </c>
      <c r="K15" s="171">
        <v>0.01</v>
      </c>
      <c r="L15" s="173">
        <f t="shared" si="0"/>
        <v>0.43800000000000006</v>
      </c>
      <c r="M15" s="177"/>
      <c r="N15" s="170"/>
    </row>
    <row r="16" spans="1:14" s="169" customFormat="1" x14ac:dyDescent="0.25">
      <c r="A16" s="176"/>
      <c r="B16" s="169" t="s">
        <v>6</v>
      </c>
      <c r="C16" s="169">
        <f>0.04*1000</f>
        <v>40</v>
      </c>
      <c r="D16" s="169" t="s">
        <v>6</v>
      </c>
      <c r="E16" s="169">
        <f>0.007*1000</f>
        <v>7</v>
      </c>
      <c r="F16" s="169" t="s">
        <v>6</v>
      </c>
      <c r="G16" s="170">
        <f>0.008*1000</f>
        <v>8</v>
      </c>
      <c r="H16" s="169" t="s">
        <v>6</v>
      </c>
      <c r="I16" s="170">
        <f>0.03*1000</f>
        <v>30</v>
      </c>
      <c r="J16" s="169" t="s">
        <v>6</v>
      </c>
      <c r="K16" s="174">
        <f>0.04*1000</f>
        <v>40</v>
      </c>
      <c r="L16" s="174">
        <f t="shared" si="0"/>
        <v>125</v>
      </c>
      <c r="M16" s="177"/>
      <c r="N16" s="170"/>
    </row>
    <row r="17" spans="1:14" s="169" customFormat="1" x14ac:dyDescent="0.25">
      <c r="A17" s="176"/>
      <c r="B17" s="169" t="s">
        <v>40</v>
      </c>
      <c r="C17" s="169">
        <v>0.06</v>
      </c>
      <c r="D17" s="169" t="s">
        <v>40</v>
      </c>
      <c r="E17" s="169">
        <v>2E-3</v>
      </c>
      <c r="F17" s="169" t="s">
        <v>40</v>
      </c>
      <c r="G17" s="170">
        <v>3.0000000000000001E-3</v>
      </c>
      <c r="H17" s="169" t="s">
        <v>40</v>
      </c>
      <c r="I17" s="178">
        <v>0.03</v>
      </c>
      <c r="J17" s="169" t="s">
        <v>40</v>
      </c>
      <c r="K17" s="171">
        <v>0.01</v>
      </c>
      <c r="L17" s="173">
        <f t="shared" si="0"/>
        <v>0.105</v>
      </c>
      <c r="M17" s="177"/>
      <c r="N17" s="170"/>
    </row>
    <row r="18" spans="1:14" s="169" customFormat="1" x14ac:dyDescent="0.25">
      <c r="A18" s="176"/>
      <c r="B18" s="169" t="s">
        <v>41</v>
      </c>
      <c r="C18" s="169">
        <v>0.02</v>
      </c>
      <c r="D18" s="169" t="s">
        <v>41</v>
      </c>
      <c r="E18" s="169">
        <v>4.0000000000000002E-4</v>
      </c>
      <c r="F18" s="169" t="s">
        <v>41</v>
      </c>
      <c r="G18" s="170">
        <v>4.0000000000000002E-4</v>
      </c>
      <c r="H18" s="169" t="s">
        <v>41</v>
      </c>
      <c r="I18" s="178">
        <v>0.05</v>
      </c>
      <c r="J18" s="169" t="s">
        <v>41</v>
      </c>
      <c r="K18" s="173">
        <v>2E-3</v>
      </c>
      <c r="L18" s="175">
        <f t="shared" si="0"/>
        <v>7.2800000000000004E-2</v>
      </c>
      <c r="M18" s="177"/>
      <c r="N18" s="170"/>
    </row>
    <row r="19" spans="1:14" s="169" customFormat="1" x14ac:dyDescent="0.25">
      <c r="A19" s="176"/>
      <c r="B19" s="176"/>
      <c r="C19" s="176"/>
      <c r="G19" s="170"/>
      <c r="H19" s="170"/>
      <c r="I19" s="170"/>
      <c r="J19" s="177"/>
      <c r="K19" s="171"/>
      <c r="L19" s="177"/>
      <c r="M19" s="177"/>
      <c r="N19" s="170"/>
    </row>
    <row r="20" spans="1:14" s="169" customFormat="1" x14ac:dyDescent="0.25">
      <c r="A20" s="176"/>
      <c r="B20" s="176" t="s">
        <v>62</v>
      </c>
      <c r="C20" s="176"/>
      <c r="D20" s="176" t="s">
        <v>63</v>
      </c>
      <c r="F20" s="176" t="s">
        <v>64</v>
      </c>
      <c r="G20" s="170"/>
      <c r="H20" s="179" t="s">
        <v>65</v>
      </c>
      <c r="I20" s="170"/>
      <c r="J20" s="180" t="s">
        <v>67</v>
      </c>
      <c r="K20" s="177"/>
      <c r="L20" s="180" t="s">
        <v>17</v>
      </c>
      <c r="M20" s="177"/>
      <c r="N20" s="170"/>
    </row>
    <row r="21" spans="1:14" s="169" customFormat="1" x14ac:dyDescent="0.25">
      <c r="A21" s="176"/>
      <c r="B21" s="169" t="s">
        <v>43</v>
      </c>
      <c r="C21" s="168">
        <v>1700.27</v>
      </c>
      <c r="D21" s="169" t="s">
        <v>43</v>
      </c>
      <c r="E21" s="169">
        <v>81.33</v>
      </c>
      <c r="F21" s="169" t="s">
        <v>43</v>
      </c>
      <c r="G21" s="170">
        <v>104.39</v>
      </c>
      <c r="H21" s="169" t="s">
        <v>43</v>
      </c>
      <c r="I21" s="170">
        <v>4463.43</v>
      </c>
      <c r="J21" s="169" t="s">
        <v>43</v>
      </c>
      <c r="K21" s="171">
        <v>1203.1600000000001</v>
      </c>
      <c r="L21" s="171">
        <f t="shared" ref="L21:L26" si="1">SUM(B21:K21)</f>
        <v>7552.58</v>
      </c>
      <c r="M21" s="177"/>
      <c r="N21" s="170"/>
    </row>
    <row r="22" spans="1:14" s="169" customFormat="1" x14ac:dyDescent="0.25">
      <c r="A22" s="176"/>
      <c r="B22" s="169" t="s">
        <v>42</v>
      </c>
      <c r="C22" s="169">
        <v>0.5</v>
      </c>
      <c r="D22" s="169" t="s">
        <v>42</v>
      </c>
      <c r="E22" s="169">
        <v>0.02</v>
      </c>
      <c r="F22" s="169" t="s">
        <v>42</v>
      </c>
      <c r="G22" s="170">
        <v>0.02</v>
      </c>
      <c r="H22" s="169" t="s">
        <v>42</v>
      </c>
      <c r="I22" s="170">
        <v>0.4</v>
      </c>
      <c r="J22" s="169" t="s">
        <v>42</v>
      </c>
      <c r="K22" s="169">
        <v>0.2</v>
      </c>
      <c r="L22" s="171">
        <f t="shared" si="1"/>
        <v>1.1400000000000001</v>
      </c>
      <c r="M22" s="177"/>
      <c r="N22" s="170"/>
    </row>
    <row r="23" spans="1:14" s="169" customFormat="1" x14ac:dyDescent="0.25">
      <c r="A23" s="176"/>
      <c r="B23" s="169" t="s">
        <v>39</v>
      </c>
      <c r="C23" s="169">
        <v>0.02</v>
      </c>
      <c r="D23" s="169" t="s">
        <v>39</v>
      </c>
      <c r="E23" s="169">
        <v>4.0000000000000001E-3</v>
      </c>
      <c r="F23" s="169" t="s">
        <v>39</v>
      </c>
      <c r="G23" s="170">
        <v>4.0000000000000001E-3</v>
      </c>
      <c r="H23" s="169" t="s">
        <v>39</v>
      </c>
      <c r="I23" s="170">
        <v>0.4</v>
      </c>
      <c r="J23" s="169" t="s">
        <v>39</v>
      </c>
      <c r="K23" s="171">
        <v>0.03</v>
      </c>
      <c r="L23" s="173">
        <f t="shared" si="1"/>
        <v>0.45800000000000007</v>
      </c>
      <c r="M23" s="177"/>
      <c r="N23" s="170"/>
    </row>
    <row r="24" spans="1:14" s="169" customFormat="1" x14ac:dyDescent="0.25">
      <c r="B24" s="169" t="s">
        <v>6</v>
      </c>
      <c r="C24" s="169">
        <f>0.04*1000</f>
        <v>40</v>
      </c>
      <c r="D24" s="169" t="s">
        <v>6</v>
      </c>
      <c r="E24" s="169">
        <f>0.007*1000</f>
        <v>7</v>
      </c>
      <c r="F24" s="169" t="s">
        <v>6</v>
      </c>
      <c r="G24" s="170">
        <f>0.008*1000</f>
        <v>8</v>
      </c>
      <c r="H24" s="169" t="s">
        <v>6</v>
      </c>
      <c r="I24" s="170">
        <f>0.03*1000</f>
        <v>30</v>
      </c>
      <c r="J24" s="169" t="s">
        <v>6</v>
      </c>
      <c r="K24" s="174">
        <f>0.07*1000</f>
        <v>70</v>
      </c>
      <c r="L24" s="174">
        <f t="shared" si="1"/>
        <v>155</v>
      </c>
      <c r="M24" s="177"/>
      <c r="N24" s="170"/>
    </row>
    <row r="25" spans="1:14" s="169" customFormat="1" x14ac:dyDescent="0.25">
      <c r="B25" s="169" t="s">
        <v>40</v>
      </c>
      <c r="C25" s="169">
        <v>0.06</v>
      </c>
      <c r="D25" s="169" t="s">
        <v>40</v>
      </c>
      <c r="E25" s="169">
        <v>2E-3</v>
      </c>
      <c r="F25" s="169" t="s">
        <v>40</v>
      </c>
      <c r="G25" s="170">
        <v>3.0000000000000001E-3</v>
      </c>
      <c r="H25" s="169" t="s">
        <v>40</v>
      </c>
      <c r="I25" s="178">
        <v>0.03</v>
      </c>
      <c r="J25" s="169" t="s">
        <v>40</v>
      </c>
      <c r="K25" s="171">
        <v>0.02</v>
      </c>
      <c r="L25" s="173">
        <f t="shared" si="1"/>
        <v>0.115</v>
      </c>
      <c r="M25" s="177"/>
      <c r="N25" s="170"/>
    </row>
    <row r="26" spans="1:14" s="169" customFormat="1" ht="17.25" customHeight="1" x14ac:dyDescent="0.25">
      <c r="B26" s="169" t="s">
        <v>41</v>
      </c>
      <c r="C26" s="169">
        <v>0.02</v>
      </c>
      <c r="D26" s="169" t="s">
        <v>41</v>
      </c>
      <c r="E26" s="169">
        <v>4.0000000000000002E-4</v>
      </c>
      <c r="F26" s="169" t="s">
        <v>41</v>
      </c>
      <c r="G26" s="170">
        <v>4.0000000000000002E-4</v>
      </c>
      <c r="H26" s="169" t="s">
        <v>41</v>
      </c>
      <c r="I26" s="178">
        <v>0.05</v>
      </c>
      <c r="J26" s="169" t="s">
        <v>41</v>
      </c>
      <c r="K26" s="173">
        <v>4.0000000000000001E-3</v>
      </c>
      <c r="L26" s="175">
        <f t="shared" si="1"/>
        <v>7.4800000000000005E-2</v>
      </c>
      <c r="M26" s="177"/>
      <c r="N26" s="170"/>
    </row>
    <row r="27" spans="1:14" x14ac:dyDescent="0.25">
      <c r="C27" s="73"/>
      <c r="G27" s="89"/>
      <c r="H27" s="89"/>
      <c r="I27" s="89"/>
      <c r="J27" s="98"/>
      <c r="K27" s="98"/>
      <c r="L27" s="98"/>
      <c r="M27" s="98"/>
      <c r="N27" s="89"/>
    </row>
    <row r="28" spans="1:14" ht="15.75" thickBot="1" x14ac:dyDescent="0.3">
      <c r="C28" s="73"/>
    </row>
    <row r="29" spans="1:14" ht="15.75" thickBot="1" x14ac:dyDescent="0.3">
      <c r="C29" s="81" t="s">
        <v>20</v>
      </c>
      <c r="G29" s="156" t="s">
        <v>1</v>
      </c>
      <c r="H29" s="157"/>
      <c r="I29" s="156" t="s">
        <v>2</v>
      </c>
      <c r="J29" s="158"/>
      <c r="K29" s="158"/>
      <c r="L29" s="158"/>
      <c r="M29" s="158"/>
      <c r="N29" s="157"/>
    </row>
    <row r="30" spans="1:14" x14ac:dyDescent="0.25">
      <c r="B30" s="103"/>
      <c r="C30" s="73" t="s">
        <v>16</v>
      </c>
      <c r="F30" s="83"/>
      <c r="G30" s="85" t="s">
        <v>12</v>
      </c>
      <c r="H30" s="85"/>
      <c r="I30" s="85" t="s">
        <v>8</v>
      </c>
      <c r="J30" s="84" t="s">
        <v>3</v>
      </c>
      <c r="K30" s="85" t="s">
        <v>8</v>
      </c>
      <c r="L30" s="84" t="s">
        <v>4</v>
      </c>
      <c r="M30" s="85" t="s">
        <v>8</v>
      </c>
      <c r="N30" s="86" t="s">
        <v>7</v>
      </c>
    </row>
    <row r="31" spans="1:14" x14ac:dyDescent="0.25">
      <c r="B31" s="73" t="s">
        <v>45</v>
      </c>
      <c r="C31" s="104">
        <f>AVERAGE(L14,L22)</f>
        <v>1.0900000000000001</v>
      </c>
      <c r="F31" s="105" t="s">
        <v>13</v>
      </c>
      <c r="G31" s="106">
        <v>2.8000000000000001E-2</v>
      </c>
      <c r="H31" s="106">
        <f>G31*C31</f>
        <v>3.0520000000000002E-2</v>
      </c>
      <c r="I31" s="106">
        <v>0</v>
      </c>
      <c r="J31" s="107">
        <f t="shared" ref="J31:J34" si="2">H31*I31</f>
        <v>0</v>
      </c>
      <c r="K31" s="106">
        <v>0</v>
      </c>
      <c r="L31" s="107">
        <f t="shared" ref="L31:L34" si="3">H31*K31</f>
        <v>0</v>
      </c>
      <c r="M31" s="107">
        <v>0</v>
      </c>
      <c r="N31" s="108">
        <f t="shared" ref="N31:N34" si="4">H31*M31</f>
        <v>0</v>
      </c>
    </row>
    <row r="32" spans="1:14" x14ac:dyDescent="0.25">
      <c r="B32" s="73" t="s">
        <v>44</v>
      </c>
      <c r="C32" s="104">
        <f>AVERAGE(L15,L23)</f>
        <v>0.44800000000000006</v>
      </c>
      <c r="F32" s="88" t="s">
        <v>14</v>
      </c>
      <c r="G32" s="89">
        <v>1</v>
      </c>
      <c r="H32" s="89">
        <f>G32*C32</f>
        <v>0.44800000000000006</v>
      </c>
      <c r="I32" s="89">
        <v>0</v>
      </c>
      <c r="J32" s="109">
        <f>H32*I32</f>
        <v>0</v>
      </c>
      <c r="K32" s="89">
        <v>5.7999999999999998E-9</v>
      </c>
      <c r="L32" s="90">
        <f t="shared" si="3"/>
        <v>2.5984000000000005E-9</v>
      </c>
      <c r="M32" s="109">
        <v>0</v>
      </c>
      <c r="N32" s="110">
        <f t="shared" si="4"/>
        <v>0</v>
      </c>
    </row>
    <row r="33" spans="2:19" x14ac:dyDescent="0.25">
      <c r="B33" s="73" t="s">
        <v>10</v>
      </c>
      <c r="C33" s="104">
        <f>AVERAGE(L16,L24)</f>
        <v>140</v>
      </c>
      <c r="F33" s="105" t="s">
        <v>5</v>
      </c>
      <c r="G33" s="106">
        <v>1</v>
      </c>
      <c r="H33" s="106">
        <f>G33*C33</f>
        <v>140</v>
      </c>
      <c r="I33" s="111">
        <v>1.3999999999999999E-6</v>
      </c>
      <c r="J33" s="111">
        <f>H33*I33</f>
        <v>1.9599999999999999E-4</v>
      </c>
      <c r="K33" s="111">
        <v>7.9289279999999996E-9</v>
      </c>
      <c r="L33" s="111">
        <f>H33*K33</f>
        <v>1.11004992E-6</v>
      </c>
      <c r="M33" s="107">
        <v>0</v>
      </c>
      <c r="N33" s="108">
        <f>H33*M33</f>
        <v>0</v>
      </c>
    </row>
    <row r="34" spans="2:19" x14ac:dyDescent="0.25">
      <c r="B34" s="73" t="s">
        <v>15</v>
      </c>
      <c r="C34" s="104">
        <f>AVERAGE(L17,L25)</f>
        <v>0.11</v>
      </c>
      <c r="F34" s="88" t="s">
        <v>47</v>
      </c>
      <c r="G34" s="112">
        <v>1.0135135135135136E-2</v>
      </c>
      <c r="H34" s="89">
        <f>G34*C34</f>
        <v>1.114864864864865E-3</v>
      </c>
      <c r="I34" s="89">
        <v>3.9389999999999995E-10</v>
      </c>
      <c r="J34" s="90">
        <f t="shared" si="2"/>
        <v>4.3914527027027027E-13</v>
      </c>
      <c r="K34" s="89">
        <v>0</v>
      </c>
      <c r="L34" s="90">
        <f t="shared" si="3"/>
        <v>0</v>
      </c>
      <c r="M34" s="109">
        <v>0</v>
      </c>
      <c r="N34" s="110">
        <f t="shared" si="4"/>
        <v>0</v>
      </c>
    </row>
    <row r="35" spans="2:19" ht="15.75" thickBot="1" x14ac:dyDescent="0.3">
      <c r="B35" s="73" t="s">
        <v>11</v>
      </c>
      <c r="C35" s="104">
        <f>AVERAGE(L18,L26)</f>
        <v>7.3800000000000004E-2</v>
      </c>
      <c r="F35" s="113" t="s">
        <v>46</v>
      </c>
      <c r="G35" s="114">
        <v>1</v>
      </c>
      <c r="H35" s="114">
        <f>C35*G35</f>
        <v>7.3800000000000004E-2</v>
      </c>
      <c r="I35" s="115">
        <v>2.5999999999999998E-4</v>
      </c>
      <c r="J35" s="115">
        <f>H35*I35</f>
        <v>1.9188E-5</v>
      </c>
      <c r="K35" s="114">
        <v>0</v>
      </c>
      <c r="L35" s="114">
        <v>0</v>
      </c>
      <c r="M35" s="114">
        <v>0</v>
      </c>
      <c r="N35" s="116">
        <v>0</v>
      </c>
    </row>
    <row r="36" spans="2:19" x14ac:dyDescent="0.25">
      <c r="B36" s="35">
        <f>218500</f>
        <v>218500</v>
      </c>
      <c r="D36" s="104"/>
      <c r="P36" s="74"/>
      <c r="Q36" s="74"/>
      <c r="R36" s="74"/>
      <c r="S36" s="74"/>
    </row>
    <row r="37" spans="2:19" x14ac:dyDescent="0.25">
      <c r="B37" s="103"/>
      <c r="D37" s="104"/>
      <c r="P37" s="74"/>
      <c r="Q37" s="74"/>
      <c r="R37" s="74"/>
      <c r="S37" s="74"/>
    </row>
    <row r="38" spans="2:19" x14ac:dyDescent="0.25">
      <c r="D38" s="104"/>
      <c r="H38" s="104"/>
      <c r="I38" s="80"/>
    </row>
    <row r="39" spans="2:19" x14ac:dyDescent="0.25">
      <c r="D39" s="104"/>
      <c r="H39" s="117"/>
      <c r="I39" s="80"/>
    </row>
    <row r="40" spans="2:19" x14ac:dyDescent="0.25">
      <c r="D40" s="104"/>
      <c r="I40" s="80"/>
      <c r="L40" s="80"/>
    </row>
    <row r="41" spans="2:19" x14ac:dyDescent="0.25">
      <c r="D41" s="104"/>
    </row>
    <row r="42" spans="2:19" x14ac:dyDescent="0.25">
      <c r="D42" s="104"/>
      <c r="K42" s="118"/>
    </row>
    <row r="43" spans="2:19" x14ac:dyDescent="0.25">
      <c r="D43" s="104"/>
      <c r="K43" s="118"/>
    </row>
    <row r="44" spans="2:19" x14ac:dyDescent="0.25">
      <c r="D44" s="104"/>
    </row>
    <row r="45" spans="2:19" x14ac:dyDescent="0.25">
      <c r="D45" s="104"/>
      <c r="J45" s="104"/>
    </row>
    <row r="46" spans="2:19" x14ac:dyDescent="0.25">
      <c r="B46" s="81"/>
      <c r="C46" s="119"/>
      <c r="D46" s="120"/>
      <c r="J46" s="117"/>
    </row>
    <row r="47" spans="2:19" x14ac:dyDescent="0.25">
      <c r="I47" s="121"/>
      <c r="J47" s="104"/>
    </row>
    <row r="48" spans="2:19" x14ac:dyDescent="0.25">
      <c r="I48" s="121"/>
    </row>
    <row r="49" spans="1:19" x14ac:dyDescent="0.25">
      <c r="I49" s="121"/>
    </row>
    <row r="50" spans="1:19" x14ac:dyDescent="0.25">
      <c r="A50" s="20"/>
      <c r="B50" s="20"/>
      <c r="C50" s="79"/>
      <c r="D50" s="20"/>
      <c r="E50" s="20"/>
      <c r="F50" s="20"/>
      <c r="G50" s="20"/>
      <c r="H50" s="20"/>
      <c r="I50" s="78"/>
      <c r="J50" s="20"/>
      <c r="K50" s="20"/>
      <c r="L50" s="20"/>
      <c r="M50" s="20"/>
      <c r="N50" s="20"/>
      <c r="O50" s="20"/>
      <c r="P50" s="20"/>
      <c r="Q50" s="20"/>
      <c r="R50" s="20"/>
      <c r="S50" s="20"/>
    </row>
    <row r="51" spans="1:19" x14ac:dyDescent="0.25">
      <c r="A51" s="20"/>
      <c r="B51" s="20"/>
      <c r="C51" s="79"/>
      <c r="D51" s="20"/>
      <c r="E51" s="20"/>
      <c r="F51" s="20"/>
      <c r="G51" s="20"/>
      <c r="H51" s="20"/>
      <c r="I51" s="78"/>
      <c r="J51" s="20"/>
      <c r="K51" s="20"/>
      <c r="L51" s="20"/>
      <c r="M51" s="20"/>
      <c r="N51" s="20"/>
      <c r="O51" s="20"/>
      <c r="P51" s="20"/>
      <c r="Q51" s="20"/>
      <c r="R51" s="20"/>
      <c r="S51" s="20"/>
    </row>
    <row r="52" spans="1:19" x14ac:dyDescent="0.25">
      <c r="A52" s="20"/>
      <c r="B52" s="20"/>
      <c r="C52" s="79"/>
      <c r="D52" s="20"/>
      <c r="E52" s="20"/>
      <c r="F52" s="20"/>
      <c r="G52" s="20"/>
      <c r="H52" s="20"/>
      <c r="I52" s="78"/>
      <c r="J52" s="20"/>
      <c r="K52" s="20"/>
      <c r="L52" s="20"/>
      <c r="M52" s="20"/>
      <c r="N52" s="20"/>
      <c r="O52" s="20"/>
      <c r="P52" s="20"/>
      <c r="Q52" s="20"/>
      <c r="R52" s="20"/>
      <c r="S52" s="20"/>
    </row>
    <row r="53" spans="1:19" x14ac:dyDescent="0.25">
      <c r="A53" s="20"/>
      <c r="B53" s="20"/>
      <c r="C53" s="7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</row>
    <row r="54" spans="1:19" x14ac:dyDescent="0.25">
      <c r="A54" s="20"/>
      <c r="B54" s="20"/>
      <c r="C54" s="79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</row>
    <row r="55" spans="1:19" x14ac:dyDescent="0.25">
      <c r="A55" s="20"/>
      <c r="B55" s="20"/>
      <c r="C55" s="79"/>
      <c r="D55" s="20"/>
      <c r="E55" s="20"/>
      <c r="F55" s="20"/>
      <c r="G55" s="20"/>
      <c r="H55" s="20"/>
      <c r="I55" s="20"/>
      <c r="J55" s="20" t="s">
        <v>3</v>
      </c>
      <c r="K55" s="20" t="s">
        <v>3</v>
      </c>
      <c r="L55" s="20" t="s">
        <v>4</v>
      </c>
      <c r="M55" s="20" t="s">
        <v>4</v>
      </c>
      <c r="N55" s="20" t="s">
        <v>7</v>
      </c>
      <c r="O55" s="20"/>
      <c r="P55" s="64"/>
      <c r="Q55" s="64">
        <f>SUM(Q57:Q61)</f>
        <v>140.55343486486487</v>
      </c>
      <c r="R55" s="64"/>
      <c r="S55" s="34"/>
    </row>
    <row r="56" spans="1:19" x14ac:dyDescent="0.25">
      <c r="A56" s="20"/>
      <c r="B56" s="20"/>
      <c r="C56" s="79"/>
      <c r="D56" s="20"/>
      <c r="E56" s="20"/>
      <c r="F56" s="20"/>
      <c r="G56" s="20"/>
      <c r="H56" s="20"/>
      <c r="I56" s="20" t="s">
        <v>0</v>
      </c>
      <c r="J56" s="21">
        <f>$J$9</f>
        <v>5.4915939985594082E-3</v>
      </c>
      <c r="K56" s="76">
        <f>J56/J58</f>
        <v>0.9622925844237773</v>
      </c>
      <c r="L56" s="22">
        <f>$L$9</f>
        <v>3.110175244272118E-5</v>
      </c>
      <c r="M56" s="76">
        <f>L56/L58</f>
        <v>0.96546115111079245</v>
      </c>
      <c r="N56" s="76"/>
      <c r="O56" s="20"/>
      <c r="P56" s="64"/>
      <c r="Q56" s="64"/>
      <c r="R56" s="64"/>
      <c r="S56" s="34"/>
    </row>
    <row r="57" spans="1:19" x14ac:dyDescent="0.25">
      <c r="A57" s="20"/>
      <c r="B57" s="20"/>
      <c r="C57" s="20"/>
      <c r="D57" s="79" t="s">
        <v>19</v>
      </c>
      <c r="E57" s="20"/>
      <c r="F57" s="20"/>
      <c r="G57" s="20"/>
      <c r="H57" s="20"/>
      <c r="I57" s="20" t="s">
        <v>23</v>
      </c>
      <c r="J57" s="122">
        <f>SUM($J$31:$J$35)</f>
        <v>2.1518800043914528E-4</v>
      </c>
      <c r="K57" s="76">
        <f>J57/J58</f>
        <v>3.7707415576222682E-2</v>
      </c>
      <c r="L57" s="122">
        <f>SUM($L$31:$L$35)</f>
        <v>1.1126483199999999E-6</v>
      </c>
      <c r="M57" s="77">
        <f>L57/L58</f>
        <v>3.4538848889207573E-2</v>
      </c>
      <c r="N57" s="76"/>
      <c r="O57" s="20"/>
      <c r="P57" s="64" t="s">
        <v>13</v>
      </c>
      <c r="Q57" s="64">
        <f>$H$31</f>
        <v>3.0520000000000002E-2</v>
      </c>
      <c r="R57" s="63">
        <f>Q57/$Q$55</f>
        <v>2.1714161613583803E-4</v>
      </c>
      <c r="S57" s="34"/>
    </row>
    <row r="58" spans="1:19" x14ac:dyDescent="0.25">
      <c r="A58" s="20"/>
      <c r="B58" s="20"/>
      <c r="C58" s="20" t="s">
        <v>0</v>
      </c>
      <c r="D58" s="79">
        <f>$H$9</f>
        <v>3922.567141828149</v>
      </c>
      <c r="E58" s="20"/>
      <c r="F58" s="20"/>
      <c r="G58" s="20"/>
      <c r="H58" s="20"/>
      <c r="I58" s="20"/>
      <c r="J58" s="21">
        <f>SUM(J56:J57)</f>
        <v>5.7067819989985533E-3</v>
      </c>
      <c r="K58" s="20"/>
      <c r="L58" s="22">
        <f>SUM(L56:L57)</f>
        <v>3.2214400762721179E-5</v>
      </c>
      <c r="M58" s="20"/>
      <c r="N58" s="20"/>
      <c r="O58" s="20"/>
      <c r="P58" s="64" t="s">
        <v>14</v>
      </c>
      <c r="Q58" s="64">
        <f>$H$32</f>
        <v>0.44800000000000006</v>
      </c>
      <c r="R58" s="63">
        <f>Q58/$Q$55</f>
        <v>3.1873998698838612E-3</v>
      </c>
      <c r="S58" s="34"/>
    </row>
    <row r="59" spans="1:19" x14ac:dyDescent="0.25">
      <c r="A59" s="20"/>
      <c r="B59" s="20"/>
      <c r="C59" s="20" t="s">
        <v>23</v>
      </c>
      <c r="D59" s="79">
        <f>$H$33</f>
        <v>140</v>
      </c>
      <c r="E59" s="20" t="s">
        <v>0</v>
      </c>
      <c r="F59" s="20" t="s">
        <v>5</v>
      </c>
      <c r="G59" s="20">
        <f>$H$9</f>
        <v>3922.567141828149</v>
      </c>
      <c r="H59" s="78">
        <f t="shared" ref="H59:H64" si="5">G59/$G$65</f>
        <v>0.96540751567376282</v>
      </c>
      <c r="I59" s="20"/>
      <c r="J59" s="20"/>
      <c r="K59" s="20"/>
      <c r="L59" s="20"/>
      <c r="M59" s="20"/>
      <c r="N59" s="20"/>
      <c r="O59" s="20"/>
      <c r="P59" s="64" t="s">
        <v>5</v>
      </c>
      <c r="Q59" s="64">
        <f>$H$33</f>
        <v>140</v>
      </c>
      <c r="R59" s="63">
        <f>Q59/$Q$55</f>
        <v>0.99606245933870652</v>
      </c>
      <c r="S59" s="34"/>
    </row>
    <row r="60" spans="1:19" x14ac:dyDescent="0.25">
      <c r="A60" s="20"/>
      <c r="B60" s="20"/>
      <c r="C60" s="79"/>
      <c r="D60" s="20"/>
      <c r="E60" s="20" t="s">
        <v>23</v>
      </c>
      <c r="F60" s="20" t="s">
        <v>13</v>
      </c>
      <c r="G60" s="20">
        <f>$H$31</f>
        <v>3.0520000000000002E-2</v>
      </c>
      <c r="H60" s="78">
        <f t="shared" si="5"/>
        <v>7.5114679527527885E-6</v>
      </c>
      <c r="I60" s="20"/>
      <c r="J60" s="20"/>
      <c r="K60" s="20"/>
      <c r="L60" s="20"/>
      <c r="M60" s="20"/>
      <c r="N60" s="20"/>
      <c r="O60" s="20"/>
      <c r="P60" s="64" t="s">
        <v>47</v>
      </c>
      <c r="Q60" s="64">
        <f>$H$34</f>
        <v>1.114864864864865E-3</v>
      </c>
      <c r="R60" s="63">
        <f>Q60/$Q$55</f>
        <v>7.9319645651972296E-6</v>
      </c>
      <c r="S60" s="34"/>
    </row>
    <row r="61" spans="1:19" x14ac:dyDescent="0.25">
      <c r="A61" s="20"/>
      <c r="B61" s="20"/>
      <c r="C61" s="20"/>
      <c r="D61" s="20"/>
      <c r="E61" s="20"/>
      <c r="F61" s="20" t="s">
        <v>14</v>
      </c>
      <c r="G61" s="20">
        <f>$H$32</f>
        <v>0.44800000000000006</v>
      </c>
      <c r="H61" s="78">
        <f t="shared" si="5"/>
        <v>1.1026008004040791E-4</v>
      </c>
      <c r="I61" s="20"/>
      <c r="J61" s="20"/>
      <c r="K61" s="20"/>
      <c r="L61" s="20"/>
      <c r="M61" s="20"/>
      <c r="N61" s="20"/>
      <c r="O61" s="20"/>
      <c r="P61" s="64" t="s">
        <v>46</v>
      </c>
      <c r="Q61" s="64">
        <f>$H$35</f>
        <v>7.3800000000000004E-2</v>
      </c>
      <c r="R61" s="63">
        <f>Q61/$Q$55</f>
        <v>5.2506721070854679E-4</v>
      </c>
      <c r="S61" s="34"/>
    </row>
    <row r="62" spans="1:19" x14ac:dyDescent="0.25">
      <c r="A62" s="20"/>
      <c r="B62" s="20"/>
      <c r="C62" s="20"/>
      <c r="D62" s="20"/>
      <c r="E62" s="20"/>
      <c r="F62" s="20" t="s">
        <v>5</v>
      </c>
      <c r="G62" s="20">
        <f>$H$33</f>
        <v>140</v>
      </c>
      <c r="H62" s="78">
        <f t="shared" si="5"/>
        <v>3.445627501262747E-2</v>
      </c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</row>
    <row r="63" spans="1:19" x14ac:dyDescent="0.25">
      <c r="A63" s="20"/>
      <c r="B63" s="20"/>
      <c r="C63" s="20"/>
      <c r="D63" s="20"/>
      <c r="E63" s="20"/>
      <c r="F63" s="20" t="s">
        <v>47</v>
      </c>
      <c r="G63" s="20">
        <f>$H$34</f>
        <v>1.114864864864865E-3</v>
      </c>
      <c r="H63" s="78">
        <f t="shared" si="5"/>
        <v>2.743863598978539E-7</v>
      </c>
      <c r="I63" s="20"/>
      <c r="J63" s="20"/>
      <c r="K63" s="20"/>
      <c r="L63" s="20"/>
      <c r="M63" s="20"/>
      <c r="N63" s="20"/>
      <c r="O63" s="20"/>
      <c r="P63" s="20"/>
      <c r="Q63" s="64"/>
      <c r="R63" s="64"/>
      <c r="S63" s="64"/>
    </row>
    <row r="64" spans="1:19" x14ac:dyDescent="0.25">
      <c r="A64" s="20"/>
      <c r="B64" s="20"/>
      <c r="C64" s="20"/>
      <c r="D64" s="20"/>
      <c r="E64" s="20"/>
      <c r="F64" s="20" t="s">
        <v>46</v>
      </c>
      <c r="G64" s="20">
        <f>$H$35</f>
        <v>7.3800000000000004E-2</v>
      </c>
      <c r="H64" s="78">
        <f t="shared" si="5"/>
        <v>1.8163379256656481E-5</v>
      </c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</row>
    <row r="65" spans="1:19" x14ac:dyDescent="0.25">
      <c r="A65" s="20"/>
      <c r="B65" s="20"/>
      <c r="C65" s="20"/>
      <c r="D65" s="20"/>
      <c r="E65" s="20"/>
      <c r="F65" s="20"/>
      <c r="G65" s="20">
        <f>SUM(G59:G64)</f>
        <v>4063.1205766930138</v>
      </c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</row>
    <row r="66" spans="1:19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</row>
    <row r="67" spans="1:19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</row>
    <row r="68" spans="1:19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</row>
    <row r="69" spans="1:19" x14ac:dyDescent="0.25">
      <c r="C69" s="73"/>
    </row>
    <row r="70" spans="1:19" x14ac:dyDescent="0.25">
      <c r="C70" s="73"/>
    </row>
    <row r="71" spans="1:19" x14ac:dyDescent="0.25">
      <c r="C71" s="73"/>
    </row>
  </sheetData>
  <mergeCells count="4">
    <mergeCell ref="G7:H7"/>
    <mergeCell ref="I7:N7"/>
    <mergeCell ref="G29:H29"/>
    <mergeCell ref="I29:N29"/>
  </mergeCells>
  <pageMargins left="0.7" right="0.7" top="0.75" bottom="0.75" header="0.3" footer="0.3"/>
  <pageSetup paperSize="9" orientation="portrait" horizontalDpi="4294967293" verticalDpi="0" r:id="rId1"/>
  <ignoredErrors>
    <ignoredError sqref="L56:L57" formula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79"/>
  <sheetViews>
    <sheetView zoomScale="80" zoomScaleNormal="80" workbookViewId="0"/>
  </sheetViews>
  <sheetFormatPr defaultRowHeight="15" x14ac:dyDescent="0.25"/>
  <cols>
    <col min="1" max="1" width="4.28515625" customWidth="1"/>
    <col min="2" max="2" width="18.140625" bestFit="1" customWidth="1"/>
    <col min="3" max="3" width="22.5703125" customWidth="1"/>
    <col min="4" max="4" width="18.85546875" bestFit="1" customWidth="1"/>
    <col min="5" max="5" width="17.42578125" customWidth="1"/>
    <col min="6" max="6" width="18.42578125" bestFit="1" customWidth="1"/>
    <col min="7" max="7" width="22" customWidth="1"/>
    <col min="8" max="8" width="15.42578125" bestFit="1" customWidth="1"/>
    <col min="9" max="9" width="26.28515625" customWidth="1"/>
    <col min="10" max="10" width="15.7109375" bestFit="1" customWidth="1"/>
    <col min="11" max="11" width="18" customWidth="1"/>
    <col min="12" max="12" width="11.5703125" bestFit="1" customWidth="1"/>
    <col min="13" max="13" width="13.28515625" bestFit="1" customWidth="1"/>
    <col min="14" max="14" width="10.28515625" bestFit="1" customWidth="1"/>
    <col min="15" max="15" width="15.85546875" customWidth="1"/>
  </cols>
  <sheetData>
    <row r="1" spans="1:14" x14ac:dyDescent="0.25">
      <c r="A1" t="s">
        <v>85</v>
      </c>
    </row>
    <row r="2" spans="1:14" x14ac:dyDescent="0.25">
      <c r="A2" s="14" t="s">
        <v>26</v>
      </c>
      <c r="B2" s="14" t="s">
        <v>27</v>
      </c>
    </row>
    <row r="3" spans="1:14" x14ac:dyDescent="0.25">
      <c r="A3" s="14"/>
      <c r="B3" s="14"/>
      <c r="C3" t="s">
        <v>49</v>
      </c>
      <c r="D3">
        <v>418000</v>
      </c>
    </row>
    <row r="4" spans="1:14" x14ac:dyDescent="0.25">
      <c r="A4" s="14"/>
      <c r="B4" s="14"/>
      <c r="C4" t="s">
        <v>50</v>
      </c>
      <c r="D4">
        <f>136000+16000</f>
        <v>152000</v>
      </c>
    </row>
    <row r="5" spans="1:14" x14ac:dyDescent="0.25">
      <c r="A5" s="14"/>
      <c r="B5" s="14"/>
      <c r="C5" s="73" t="s">
        <v>68</v>
      </c>
      <c r="D5" s="124">
        <v>0.35</v>
      </c>
    </row>
    <row r="6" spans="1:14" ht="15.75" thickBot="1" x14ac:dyDescent="0.3">
      <c r="A6" s="14"/>
      <c r="B6" s="14"/>
      <c r="C6" s="73"/>
      <c r="D6" s="124"/>
    </row>
    <row r="7" spans="1:14" ht="15.75" thickBot="1" x14ac:dyDescent="0.3">
      <c r="C7" s="14" t="s">
        <v>18</v>
      </c>
      <c r="G7" s="162" t="s">
        <v>1</v>
      </c>
      <c r="H7" s="163"/>
      <c r="I7" s="162" t="s">
        <v>2</v>
      </c>
      <c r="J7" s="164"/>
      <c r="K7" s="164"/>
      <c r="L7" s="164"/>
      <c r="M7" s="164"/>
      <c r="N7" s="163"/>
    </row>
    <row r="8" spans="1:14" ht="15.75" thickBot="1" x14ac:dyDescent="0.3">
      <c r="C8" t="s">
        <v>51</v>
      </c>
      <c r="D8" t="s">
        <v>9</v>
      </c>
      <c r="E8" t="s">
        <v>6</v>
      </c>
      <c r="G8" s="1" t="s">
        <v>8</v>
      </c>
      <c r="H8" s="12" t="s">
        <v>5</v>
      </c>
      <c r="I8" s="1" t="s">
        <v>8</v>
      </c>
      <c r="J8" s="12" t="s">
        <v>3</v>
      </c>
      <c r="K8" s="2" t="s">
        <v>8</v>
      </c>
      <c r="L8" s="12" t="s">
        <v>4</v>
      </c>
      <c r="M8" s="2" t="s">
        <v>8</v>
      </c>
      <c r="N8" s="13" t="s">
        <v>7</v>
      </c>
    </row>
    <row r="9" spans="1:14" ht="15.75" thickBot="1" x14ac:dyDescent="0.3">
      <c r="C9">
        <f>D4/D3*1000</f>
        <v>363.63636363636363</v>
      </c>
      <c r="D9" s="16">
        <v>1</v>
      </c>
      <c r="E9">
        <f>C9*D9</f>
        <v>363.63636363636363</v>
      </c>
      <c r="G9" s="3">
        <v>1</v>
      </c>
      <c r="H9" s="4">
        <f>G9*E9</f>
        <v>363.63636363636363</v>
      </c>
      <c r="I9" s="29">
        <v>1.3999999999999999E-6</v>
      </c>
      <c r="J9" s="32">
        <f>I9*H9</f>
        <v>5.0909090909090902E-4</v>
      </c>
      <c r="K9" s="5">
        <v>7.9289279999999996E-9</v>
      </c>
      <c r="L9" s="5">
        <f>K9*H9</f>
        <v>2.8832465454545454E-6</v>
      </c>
      <c r="M9" s="6">
        <v>0</v>
      </c>
      <c r="N9" s="7">
        <f>M9*H9</f>
        <v>0</v>
      </c>
    </row>
    <row r="10" spans="1:14" ht="15.75" thickBot="1" x14ac:dyDescent="0.3">
      <c r="G10" s="8"/>
      <c r="H10" s="9"/>
      <c r="I10" s="8"/>
      <c r="J10" s="10">
        <f>J9/(SUM(J9,L9))</f>
        <v>0.99436837482182894</v>
      </c>
      <c r="K10" s="10"/>
      <c r="L10" s="10">
        <f>L9/(SUM(J9:L9))</f>
        <v>5.6315379627157238E-3</v>
      </c>
      <c r="M10" s="10"/>
      <c r="N10" s="11">
        <v>0</v>
      </c>
    </row>
    <row r="12" spans="1:14" ht="15.75" thickBot="1" x14ac:dyDescent="0.3">
      <c r="C12" s="14" t="s">
        <v>18</v>
      </c>
    </row>
    <row r="13" spans="1:14" ht="15.75" thickBot="1" x14ac:dyDescent="0.3">
      <c r="C13" t="s">
        <v>87</v>
      </c>
      <c r="G13" s="162" t="s">
        <v>1</v>
      </c>
      <c r="H13" s="163"/>
      <c r="I13" s="159" t="s">
        <v>2</v>
      </c>
      <c r="J13" s="161"/>
      <c r="K13" s="161"/>
      <c r="L13" s="161"/>
      <c r="M13" s="161"/>
      <c r="N13" s="160"/>
    </row>
    <row r="14" spans="1:14" x14ac:dyDescent="0.25">
      <c r="C14" s="181">
        <f>(825)/418000*1000</f>
        <v>1.9736842105263159</v>
      </c>
      <c r="G14" s="1" t="s">
        <v>8</v>
      </c>
      <c r="H14" s="12" t="s">
        <v>21</v>
      </c>
      <c r="I14" s="165" t="s">
        <v>22</v>
      </c>
      <c r="J14" s="166"/>
      <c r="K14" s="166"/>
      <c r="L14" s="166"/>
      <c r="M14" s="166"/>
      <c r="N14" s="167"/>
    </row>
    <row r="15" spans="1:14" ht="15.75" thickBot="1" x14ac:dyDescent="0.3">
      <c r="G15" s="8">
        <v>1</v>
      </c>
      <c r="H15" s="9">
        <f>C14*G15</f>
        <v>1.9736842105263159</v>
      </c>
      <c r="I15" s="65"/>
      <c r="J15" s="66"/>
      <c r="K15" s="28"/>
      <c r="L15" s="28"/>
      <c r="M15" s="67"/>
      <c r="N15" s="11"/>
    </row>
    <row r="16" spans="1:14" x14ac:dyDescent="0.25">
      <c r="G16" s="4"/>
      <c r="H16" s="4"/>
      <c r="I16" s="5"/>
      <c r="J16" s="15"/>
      <c r="K16" s="5"/>
      <c r="L16" s="5"/>
      <c r="M16" s="6"/>
      <c r="N16" s="4"/>
    </row>
    <row r="17" spans="1:14" x14ac:dyDescent="0.25">
      <c r="A17" s="14" t="s">
        <v>30</v>
      </c>
      <c r="B17" s="14" t="s">
        <v>29</v>
      </c>
      <c r="G17" s="4"/>
      <c r="H17" s="4"/>
      <c r="I17" s="5"/>
      <c r="J17" s="15"/>
      <c r="K17" s="5"/>
      <c r="L17" s="5"/>
      <c r="M17" s="6"/>
      <c r="N17" s="4"/>
    </row>
    <row r="18" spans="1:14" x14ac:dyDescent="0.25">
      <c r="B18" s="81" t="s">
        <v>62</v>
      </c>
      <c r="C18" s="99"/>
      <c r="D18" s="81" t="s">
        <v>73</v>
      </c>
      <c r="F18" s="81" t="s">
        <v>69</v>
      </c>
      <c r="G18" s="99"/>
      <c r="H18" s="81" t="s">
        <v>70</v>
      </c>
      <c r="I18" s="99"/>
      <c r="J18" s="123" t="s">
        <v>71</v>
      </c>
      <c r="K18" s="5"/>
      <c r="L18" s="126" t="s">
        <v>17</v>
      </c>
      <c r="M18" s="6"/>
      <c r="N18" s="4"/>
    </row>
    <row r="19" spans="1:14" x14ac:dyDescent="0.25">
      <c r="B19" s="73" t="s">
        <v>43</v>
      </c>
      <c r="C19" s="102">
        <v>1700.27</v>
      </c>
      <c r="D19" s="73" t="s">
        <v>43</v>
      </c>
      <c r="E19">
        <v>77.209999999999994</v>
      </c>
      <c r="F19" s="73" t="s">
        <v>43</v>
      </c>
      <c r="G19" s="89">
        <v>4463.43</v>
      </c>
      <c r="H19" s="73" t="s">
        <v>43</v>
      </c>
      <c r="I19" s="102">
        <v>488.99</v>
      </c>
      <c r="J19" s="73" t="s">
        <v>43</v>
      </c>
      <c r="K19" s="15">
        <v>481.81</v>
      </c>
      <c r="L19" s="127">
        <f>SUM(B19:K19)</f>
        <v>7211.71</v>
      </c>
      <c r="M19" s="6"/>
      <c r="N19" s="4"/>
    </row>
    <row r="20" spans="1:14" x14ac:dyDescent="0.25">
      <c r="B20" s="73" t="s">
        <v>42</v>
      </c>
      <c r="C20" s="99">
        <v>0.6</v>
      </c>
      <c r="D20" s="73" t="s">
        <v>42</v>
      </c>
      <c r="E20">
        <v>0.02</v>
      </c>
      <c r="F20" s="73" t="s">
        <v>42</v>
      </c>
      <c r="G20" s="99">
        <v>0.6</v>
      </c>
      <c r="H20" s="73" t="s">
        <v>42</v>
      </c>
      <c r="I20" s="99">
        <v>0.1</v>
      </c>
      <c r="J20" s="73" t="s">
        <v>42</v>
      </c>
      <c r="K20" s="15">
        <v>0.08</v>
      </c>
      <c r="L20" s="127">
        <f t="shared" ref="L20:L24" si="0">SUM(B20:K20)</f>
        <v>1.4000000000000001</v>
      </c>
      <c r="M20" s="6"/>
      <c r="N20" s="4"/>
    </row>
    <row r="21" spans="1:14" x14ac:dyDescent="0.25">
      <c r="B21" s="73" t="s">
        <v>39</v>
      </c>
      <c r="C21" s="99">
        <v>0.02</v>
      </c>
      <c r="D21" s="73" t="s">
        <v>39</v>
      </c>
      <c r="E21">
        <v>4.0000000000000001E-3</v>
      </c>
      <c r="F21" s="73" t="s">
        <v>39</v>
      </c>
      <c r="G21" s="99">
        <v>0.6</v>
      </c>
      <c r="H21" s="73" t="s">
        <v>39</v>
      </c>
      <c r="I21" s="99">
        <v>0.02</v>
      </c>
      <c r="J21" s="73" t="s">
        <v>39</v>
      </c>
      <c r="K21" s="15">
        <v>0.01</v>
      </c>
      <c r="L21" s="128">
        <f t="shared" si="0"/>
        <v>0.65400000000000003</v>
      </c>
      <c r="M21" s="6"/>
      <c r="N21" s="4"/>
    </row>
    <row r="22" spans="1:14" x14ac:dyDescent="0.25">
      <c r="B22" s="73" t="s">
        <v>6</v>
      </c>
      <c r="C22" s="99">
        <f>0.04*1000</f>
        <v>40</v>
      </c>
      <c r="D22" s="73" t="s">
        <v>6</v>
      </c>
      <c r="E22">
        <f>0.007*1000</f>
        <v>7</v>
      </c>
      <c r="F22" s="73" t="s">
        <v>6</v>
      </c>
      <c r="G22" s="99">
        <f>0.04*1000</f>
        <v>40</v>
      </c>
      <c r="H22" s="73" t="s">
        <v>6</v>
      </c>
      <c r="I22" s="99">
        <f>0.04*1000</f>
        <v>40</v>
      </c>
      <c r="J22" s="73" t="s">
        <v>6</v>
      </c>
      <c r="K22" s="15">
        <f>0.03*1000</f>
        <v>30</v>
      </c>
      <c r="L22" s="131">
        <f t="shared" si="0"/>
        <v>157</v>
      </c>
      <c r="M22" s="6"/>
      <c r="N22" s="4"/>
    </row>
    <row r="23" spans="1:14" x14ac:dyDescent="0.25">
      <c r="B23" s="73" t="s">
        <v>40</v>
      </c>
      <c r="C23" s="99">
        <v>0.06</v>
      </c>
      <c r="D23" s="73" t="s">
        <v>40</v>
      </c>
      <c r="E23">
        <v>2E-3</v>
      </c>
      <c r="F23" s="73" t="s">
        <v>40</v>
      </c>
      <c r="G23" s="99">
        <v>0.04</v>
      </c>
      <c r="H23" s="73" t="s">
        <v>40</v>
      </c>
      <c r="I23" s="99">
        <v>0.01</v>
      </c>
      <c r="J23" s="73" t="s">
        <v>40</v>
      </c>
      <c r="K23" s="15">
        <v>8.9999999999999993E-3</v>
      </c>
      <c r="L23" s="128">
        <f t="shared" si="0"/>
        <v>0.121</v>
      </c>
      <c r="M23" s="6"/>
      <c r="N23" s="4"/>
    </row>
    <row r="24" spans="1:14" x14ac:dyDescent="0.25">
      <c r="B24" s="73" t="s">
        <v>41</v>
      </c>
      <c r="C24" s="99">
        <v>0.02</v>
      </c>
      <c r="D24" s="73" t="s">
        <v>41</v>
      </c>
      <c r="E24">
        <v>4.0000000000000002E-4</v>
      </c>
      <c r="F24" s="73" t="s">
        <v>41</v>
      </c>
      <c r="G24" s="99">
        <v>7.0000000000000007E-2</v>
      </c>
      <c r="H24" s="73" t="s">
        <v>41</v>
      </c>
      <c r="I24" s="99">
        <v>2E-3</v>
      </c>
      <c r="J24" s="73" t="s">
        <v>41</v>
      </c>
      <c r="K24" s="57">
        <v>2E-3</v>
      </c>
      <c r="L24" s="132">
        <f t="shared" si="0"/>
        <v>9.4400000000000012E-2</v>
      </c>
      <c r="M24" s="6"/>
      <c r="N24" s="4"/>
    </row>
    <row r="25" spans="1:14" x14ac:dyDescent="0.25">
      <c r="B25" s="81"/>
      <c r="C25" s="81"/>
      <c r="D25" s="81"/>
      <c r="F25" s="81"/>
      <c r="G25" s="81"/>
      <c r="H25" s="81"/>
      <c r="I25" s="81"/>
      <c r="J25" s="4"/>
      <c r="K25" s="5"/>
      <c r="L25" s="5"/>
      <c r="M25" s="6"/>
      <c r="N25" s="4"/>
    </row>
    <row r="26" spans="1:14" x14ac:dyDescent="0.25">
      <c r="B26" s="81" t="s">
        <v>62</v>
      </c>
      <c r="C26" s="81"/>
      <c r="D26" s="81" t="s">
        <v>73</v>
      </c>
      <c r="F26" s="81" t="s">
        <v>69</v>
      </c>
      <c r="G26" s="81"/>
      <c r="H26" s="81" t="s">
        <v>70</v>
      </c>
      <c r="I26" s="81"/>
      <c r="J26" s="123" t="s">
        <v>72</v>
      </c>
      <c r="K26" s="5"/>
      <c r="L26" s="126" t="s">
        <v>17</v>
      </c>
      <c r="M26" s="6"/>
      <c r="N26" s="4"/>
    </row>
    <row r="27" spans="1:14" x14ac:dyDescent="0.25">
      <c r="B27" s="73" t="s">
        <v>43</v>
      </c>
      <c r="C27" s="102">
        <v>1700.27</v>
      </c>
      <c r="D27" s="73" t="s">
        <v>43</v>
      </c>
      <c r="E27">
        <v>77.209999999999994</v>
      </c>
      <c r="F27" s="73" t="s">
        <v>43</v>
      </c>
      <c r="G27" s="89">
        <v>4463.43</v>
      </c>
      <c r="H27" s="73" t="s">
        <v>43</v>
      </c>
      <c r="I27" s="102">
        <v>488.99</v>
      </c>
      <c r="J27" s="73" t="s">
        <v>43</v>
      </c>
      <c r="K27" s="15">
        <v>716.03</v>
      </c>
      <c r="L27" s="127">
        <f>SUM(B27:K27)</f>
        <v>7445.9299999999994</v>
      </c>
      <c r="M27" s="6"/>
      <c r="N27" s="4"/>
    </row>
    <row r="28" spans="1:14" x14ac:dyDescent="0.25">
      <c r="B28" s="73" t="s">
        <v>42</v>
      </c>
      <c r="C28" s="99">
        <v>0.6</v>
      </c>
      <c r="D28" s="73" t="s">
        <v>42</v>
      </c>
      <c r="E28">
        <v>0.02</v>
      </c>
      <c r="F28" s="73" t="s">
        <v>42</v>
      </c>
      <c r="G28" s="99">
        <v>0.6</v>
      </c>
      <c r="H28" s="73" t="s">
        <v>42</v>
      </c>
      <c r="I28" s="99">
        <v>0.1</v>
      </c>
      <c r="J28" s="73" t="s">
        <v>42</v>
      </c>
      <c r="K28" s="6">
        <v>0.1</v>
      </c>
      <c r="L28" s="127">
        <f t="shared" ref="L28:L32" si="1">SUM(B28:K28)</f>
        <v>1.4200000000000002</v>
      </c>
      <c r="M28" s="6"/>
      <c r="N28" s="4"/>
    </row>
    <row r="29" spans="1:14" x14ac:dyDescent="0.25">
      <c r="B29" s="73" t="s">
        <v>39</v>
      </c>
      <c r="C29" s="99">
        <v>0.02</v>
      </c>
      <c r="D29" s="73" t="s">
        <v>39</v>
      </c>
      <c r="E29">
        <v>4.0000000000000001E-3</v>
      </c>
      <c r="F29" s="73" t="s">
        <v>39</v>
      </c>
      <c r="G29" s="99">
        <v>0.6</v>
      </c>
      <c r="H29" s="73" t="s">
        <v>39</v>
      </c>
      <c r="I29" s="99">
        <v>0.02</v>
      </c>
      <c r="J29" s="73" t="s">
        <v>39</v>
      </c>
      <c r="K29" s="15">
        <v>0.02</v>
      </c>
      <c r="L29" s="128">
        <f t="shared" si="1"/>
        <v>0.66400000000000003</v>
      </c>
      <c r="M29" s="6"/>
      <c r="N29" s="4"/>
    </row>
    <row r="30" spans="1:14" x14ac:dyDescent="0.25">
      <c r="B30" s="73" t="s">
        <v>6</v>
      </c>
      <c r="C30" s="99">
        <f>0.04*1000</f>
        <v>40</v>
      </c>
      <c r="D30" s="73" t="s">
        <v>6</v>
      </c>
      <c r="E30">
        <f>0.007*1000</f>
        <v>7</v>
      </c>
      <c r="F30" s="73" t="s">
        <v>6</v>
      </c>
      <c r="G30" s="99">
        <f>0.04*1000</f>
        <v>40</v>
      </c>
      <c r="H30" s="73" t="s">
        <v>6</v>
      </c>
      <c r="I30" s="99">
        <f>0.04*1000</f>
        <v>40</v>
      </c>
      <c r="J30" s="73" t="s">
        <v>6</v>
      </c>
      <c r="K30" s="26">
        <f>0.04*1000</f>
        <v>40</v>
      </c>
      <c r="L30" s="131">
        <f t="shared" si="1"/>
        <v>167</v>
      </c>
      <c r="M30" s="6"/>
      <c r="N30" s="4"/>
    </row>
    <row r="31" spans="1:14" x14ac:dyDescent="0.25">
      <c r="B31" s="73" t="s">
        <v>40</v>
      </c>
      <c r="C31" s="99">
        <v>0.06</v>
      </c>
      <c r="D31" s="73" t="s">
        <v>40</v>
      </c>
      <c r="E31">
        <v>2E-3</v>
      </c>
      <c r="F31" s="73" t="s">
        <v>40</v>
      </c>
      <c r="G31" s="99">
        <v>0.04</v>
      </c>
      <c r="H31" s="73" t="s">
        <v>40</v>
      </c>
      <c r="I31" s="99">
        <v>0.01</v>
      </c>
      <c r="J31" s="73" t="s">
        <v>40</v>
      </c>
      <c r="K31" s="15">
        <v>0.01</v>
      </c>
      <c r="L31" s="128">
        <f t="shared" si="1"/>
        <v>0.122</v>
      </c>
      <c r="M31" s="6"/>
      <c r="N31" s="4"/>
    </row>
    <row r="32" spans="1:14" x14ac:dyDescent="0.25">
      <c r="B32" s="73" t="s">
        <v>41</v>
      </c>
      <c r="C32" s="99">
        <v>0.02</v>
      </c>
      <c r="D32" s="73" t="s">
        <v>41</v>
      </c>
      <c r="E32">
        <v>4.0000000000000002E-4</v>
      </c>
      <c r="F32" s="73" t="s">
        <v>41</v>
      </c>
      <c r="G32" s="99">
        <v>7.0000000000000007E-2</v>
      </c>
      <c r="H32" s="73" t="s">
        <v>41</v>
      </c>
      <c r="I32" s="99">
        <v>2E-3</v>
      </c>
      <c r="J32" s="73" t="s">
        <v>41</v>
      </c>
      <c r="K32" s="57">
        <v>2E-3</v>
      </c>
      <c r="L32" s="132">
        <f t="shared" si="1"/>
        <v>9.4400000000000012E-2</v>
      </c>
      <c r="M32" s="6"/>
      <c r="N32" s="4"/>
    </row>
    <row r="33" spans="1:14" x14ac:dyDescent="0.25">
      <c r="G33" s="4"/>
      <c r="H33" s="4"/>
      <c r="I33" s="5"/>
      <c r="J33" s="15"/>
      <c r="K33" s="5"/>
      <c r="L33" s="5"/>
      <c r="M33" s="6"/>
      <c r="N33" s="4"/>
    </row>
    <row r="34" spans="1:14" x14ac:dyDescent="0.25">
      <c r="C34" s="17"/>
    </row>
    <row r="35" spans="1:14" x14ac:dyDescent="0.25">
      <c r="C35" s="17"/>
    </row>
    <row r="36" spans="1:14" ht="15.75" thickBot="1" x14ac:dyDescent="0.3">
      <c r="B36" s="73"/>
      <c r="D36" s="123"/>
      <c r="M36" s="61"/>
      <c r="N36" s="30"/>
    </row>
    <row r="37" spans="1:14" ht="15.75" thickBot="1" x14ac:dyDescent="0.3">
      <c r="C37" s="123" t="s">
        <v>74</v>
      </c>
      <c r="G37" s="159" t="s">
        <v>1</v>
      </c>
      <c r="H37" s="160"/>
      <c r="I37" s="159" t="s">
        <v>2</v>
      </c>
      <c r="J37" s="161"/>
      <c r="K37" s="161"/>
      <c r="L37" s="161"/>
      <c r="M37" s="161"/>
      <c r="N37" s="160"/>
    </row>
    <row r="38" spans="1:14" x14ac:dyDescent="0.25">
      <c r="B38" s="17"/>
      <c r="C38" t="s">
        <v>16</v>
      </c>
      <c r="F38" s="1"/>
      <c r="G38" s="2" t="s">
        <v>12</v>
      </c>
      <c r="H38" s="2"/>
      <c r="I38" s="2" t="s">
        <v>8</v>
      </c>
      <c r="J38" s="12" t="s">
        <v>3</v>
      </c>
      <c r="K38" s="2" t="s">
        <v>8</v>
      </c>
      <c r="L38" s="12" t="s">
        <v>4</v>
      </c>
      <c r="M38" s="2" t="s">
        <v>8</v>
      </c>
      <c r="N38" s="13" t="s">
        <v>7</v>
      </c>
    </row>
    <row r="39" spans="1:14" x14ac:dyDescent="0.25">
      <c r="B39" t="s">
        <v>45</v>
      </c>
      <c r="C39" s="104">
        <f>AVERAGE(L20,L28)</f>
        <v>1.4100000000000001</v>
      </c>
      <c r="F39" s="23" t="s">
        <v>13</v>
      </c>
      <c r="G39" s="24">
        <v>2.8000000000000001E-2</v>
      </c>
      <c r="H39" s="24">
        <f>G39*C39</f>
        <v>3.9480000000000008E-2</v>
      </c>
      <c r="I39" s="24">
        <v>0</v>
      </c>
      <c r="J39" s="19">
        <f t="shared" ref="J39:J42" si="2">H39*I39</f>
        <v>0</v>
      </c>
      <c r="K39" s="24">
        <v>0</v>
      </c>
      <c r="L39" s="19">
        <f t="shared" ref="L39:L42" si="3">H39*K39</f>
        <v>0</v>
      </c>
      <c r="M39" s="19">
        <v>0</v>
      </c>
      <c r="N39" s="25">
        <f t="shared" ref="N39:N42" si="4">H39*M39</f>
        <v>0</v>
      </c>
    </row>
    <row r="40" spans="1:14" x14ac:dyDescent="0.25">
      <c r="B40" t="s">
        <v>44</v>
      </c>
      <c r="C40" s="129">
        <f t="shared" ref="C40:C43" si="5">AVERAGE(L21,L29)</f>
        <v>0.65900000000000003</v>
      </c>
      <c r="F40" s="3" t="s">
        <v>14</v>
      </c>
      <c r="G40" s="4">
        <v>1</v>
      </c>
      <c r="H40" s="4">
        <f>G40*C40</f>
        <v>0.65900000000000003</v>
      </c>
      <c r="I40" s="4">
        <v>0</v>
      </c>
      <c r="J40" s="26">
        <f>H40*I40</f>
        <v>0</v>
      </c>
      <c r="K40" s="4">
        <v>5.7999999999999998E-9</v>
      </c>
      <c r="L40" s="5">
        <f t="shared" si="3"/>
        <v>3.8222000000000003E-9</v>
      </c>
      <c r="M40" s="26">
        <v>0</v>
      </c>
      <c r="N40" s="27">
        <f t="shared" si="4"/>
        <v>0</v>
      </c>
    </row>
    <row r="41" spans="1:14" x14ac:dyDescent="0.25">
      <c r="B41" t="s">
        <v>10</v>
      </c>
      <c r="C41" s="117">
        <f t="shared" si="5"/>
        <v>162</v>
      </c>
      <c r="F41" s="23" t="s">
        <v>5</v>
      </c>
      <c r="G41" s="24">
        <v>1</v>
      </c>
      <c r="H41" s="24">
        <f>G41*C41</f>
        <v>162</v>
      </c>
      <c r="I41" s="18">
        <v>1.3999999999999999E-6</v>
      </c>
      <c r="J41" s="18">
        <f>H41*I41</f>
        <v>2.2679999999999998E-4</v>
      </c>
      <c r="K41" s="18">
        <v>7.9289279999999996E-9</v>
      </c>
      <c r="L41" s="18">
        <f>H41*K41</f>
        <v>1.2844863359999999E-6</v>
      </c>
      <c r="M41" s="19">
        <v>0</v>
      </c>
      <c r="N41" s="25">
        <f>H41*M41</f>
        <v>0</v>
      </c>
    </row>
    <row r="42" spans="1:14" x14ac:dyDescent="0.25">
      <c r="B42" t="s">
        <v>15</v>
      </c>
      <c r="C42" s="129">
        <f t="shared" si="5"/>
        <v>0.1215</v>
      </c>
      <c r="F42" s="3" t="s">
        <v>47</v>
      </c>
      <c r="G42" s="57">
        <v>1.0135135135135136E-2</v>
      </c>
      <c r="H42" s="4">
        <f>G42*C42</f>
        <v>1.231418918918919E-3</v>
      </c>
      <c r="I42" s="4">
        <v>3.9389999999999995E-10</v>
      </c>
      <c r="J42" s="5">
        <f t="shared" si="2"/>
        <v>4.8505591216216217E-13</v>
      </c>
      <c r="K42" s="4">
        <v>0</v>
      </c>
      <c r="L42" s="5">
        <f t="shared" si="3"/>
        <v>0</v>
      </c>
      <c r="M42" s="26">
        <v>0</v>
      </c>
      <c r="N42" s="27">
        <f t="shared" si="4"/>
        <v>0</v>
      </c>
    </row>
    <row r="43" spans="1:14" ht="15.75" thickBot="1" x14ac:dyDescent="0.3">
      <c r="B43" t="s">
        <v>11</v>
      </c>
      <c r="C43" s="130">
        <f t="shared" si="5"/>
        <v>9.4400000000000012E-2</v>
      </c>
      <c r="F43" s="58" t="s">
        <v>46</v>
      </c>
      <c r="G43" s="59">
        <v>1</v>
      </c>
      <c r="H43" s="59">
        <f>C43*G43</f>
        <v>9.4400000000000012E-2</v>
      </c>
      <c r="I43" s="62">
        <v>2.5999999999999998E-4</v>
      </c>
      <c r="J43" s="62">
        <f>H43*I43</f>
        <v>2.4544000000000001E-5</v>
      </c>
      <c r="K43" s="59">
        <v>0</v>
      </c>
      <c r="L43" s="59">
        <v>0</v>
      </c>
      <c r="M43" s="59">
        <v>0</v>
      </c>
      <c r="N43" s="60">
        <v>0</v>
      </c>
    </row>
    <row r="45" spans="1:14" x14ac:dyDescent="0.25">
      <c r="A45" s="73"/>
      <c r="B45" s="73"/>
      <c r="C45" s="73"/>
      <c r="D45" s="73"/>
      <c r="E45" s="73"/>
      <c r="F45" s="73"/>
    </row>
    <row r="46" spans="1:14" x14ac:dyDescent="0.25">
      <c r="A46" s="73"/>
      <c r="B46" s="73"/>
      <c r="C46" s="73"/>
      <c r="D46" s="73"/>
      <c r="E46" s="73"/>
      <c r="F46" s="73"/>
    </row>
    <row r="47" spans="1:14" x14ac:dyDescent="0.25">
      <c r="A47" s="73"/>
      <c r="B47" s="73"/>
      <c r="C47" s="73"/>
      <c r="D47" s="73"/>
      <c r="E47" s="73"/>
      <c r="F47" s="73"/>
    </row>
    <row r="48" spans="1:14" x14ac:dyDescent="0.25">
      <c r="A48" s="73"/>
      <c r="B48" s="73"/>
      <c r="C48" s="73"/>
      <c r="D48" s="73"/>
      <c r="E48" s="73"/>
      <c r="F48" s="73"/>
    </row>
    <row r="49" spans="2:14" x14ac:dyDescent="0.25">
      <c r="B49" s="20"/>
      <c r="C49" s="20"/>
      <c r="D49" s="20"/>
      <c r="E49" s="20"/>
      <c r="F49" s="20"/>
    </row>
    <row r="50" spans="2:14" x14ac:dyDescent="0.25">
      <c r="B50" s="20"/>
      <c r="C50" s="20"/>
      <c r="D50" s="20"/>
      <c r="E50" s="20"/>
      <c r="F50" s="20"/>
    </row>
    <row r="51" spans="2:14" x14ac:dyDescent="0.25">
      <c r="B51" s="20"/>
      <c r="C51" s="20"/>
      <c r="D51" s="20"/>
      <c r="E51" s="20"/>
      <c r="F51" s="20"/>
    </row>
    <row r="62" spans="2:14" s="20" customFormat="1" x14ac:dyDescent="0.25">
      <c r="E62" s="20" t="s">
        <v>5</v>
      </c>
    </row>
    <row r="63" spans="2:14" s="20" customFormat="1" x14ac:dyDescent="0.25">
      <c r="D63" s="20" t="s">
        <v>0</v>
      </c>
      <c r="E63" s="20">
        <f>H9</f>
        <v>363.63636363636363</v>
      </c>
      <c r="F63" s="133">
        <f>E63/E65</f>
        <v>0.69180214458664824</v>
      </c>
    </row>
    <row r="64" spans="2:14" s="20" customFormat="1" x14ac:dyDescent="0.25">
      <c r="D64" s="20" t="s">
        <v>23</v>
      </c>
      <c r="E64" s="20">
        <f>H41</f>
        <v>162</v>
      </c>
      <c r="F64" s="133">
        <f>E64/E65</f>
        <v>0.30819785541335176</v>
      </c>
      <c r="L64" s="20" t="s">
        <v>3</v>
      </c>
      <c r="M64" s="20" t="s">
        <v>4</v>
      </c>
      <c r="N64" s="20" t="s">
        <v>7</v>
      </c>
    </row>
    <row r="65" spans="5:17" s="20" customFormat="1" x14ac:dyDescent="0.25">
      <c r="E65" s="20">
        <f>SUM(E63:E64)</f>
        <v>525.63636363636363</v>
      </c>
      <c r="K65" s="20" t="s">
        <v>0</v>
      </c>
      <c r="L65" s="133">
        <v>0.89603320027237787</v>
      </c>
      <c r="M65" s="134">
        <v>0.89784611267997971</v>
      </c>
      <c r="N65" s="135"/>
    </row>
    <row r="66" spans="5:17" s="20" customFormat="1" x14ac:dyDescent="0.25">
      <c r="K66" s="20" t="s">
        <v>61</v>
      </c>
      <c r="L66" s="133">
        <v>0.10396679972762222</v>
      </c>
      <c r="M66" s="134">
        <v>0.10215388732002022</v>
      </c>
      <c r="N66" s="135"/>
      <c r="O66" s="20" t="s">
        <v>13</v>
      </c>
      <c r="P66" s="20">
        <f>H39</f>
        <v>3.9480000000000008E-2</v>
      </c>
      <c r="Q66" s="136">
        <f>P66/$P$71</f>
        <v>2.4251491442713136E-4</v>
      </c>
    </row>
    <row r="67" spans="5:17" s="20" customFormat="1" x14ac:dyDescent="0.25">
      <c r="O67" s="20" t="s">
        <v>14</v>
      </c>
      <c r="P67" s="20">
        <f>H40</f>
        <v>0.65900000000000003</v>
      </c>
      <c r="Q67" s="136">
        <f>P67/$P$71</f>
        <v>4.0480579687811437E-3</v>
      </c>
    </row>
    <row r="68" spans="5:17" s="20" customFormat="1" x14ac:dyDescent="0.25">
      <c r="G68" s="64" t="s">
        <v>0</v>
      </c>
      <c r="H68" s="64" t="s">
        <v>5</v>
      </c>
      <c r="I68" s="137">
        <f>H9</f>
        <v>363.63636363636363</v>
      </c>
      <c r="J68" s="138">
        <f t="shared" ref="J68:J74" si="6">I68/$I$75</f>
        <v>0.68817846578198427</v>
      </c>
      <c r="O68" s="20" t="s">
        <v>5</v>
      </c>
      <c r="P68" s="20">
        <f>H41</f>
        <v>162</v>
      </c>
      <c r="Q68" s="136">
        <f>P68/$P$71</f>
        <v>0.99512198929066042</v>
      </c>
    </row>
    <row r="69" spans="5:17" s="20" customFormat="1" x14ac:dyDescent="0.25">
      <c r="G69" s="64"/>
      <c r="H69" s="64" t="s">
        <v>21</v>
      </c>
      <c r="I69" s="137">
        <f>H15</f>
        <v>1.9736842105263159</v>
      </c>
      <c r="J69" s="138">
        <f t="shared" si="6"/>
        <v>3.7351791728298493E-3</v>
      </c>
      <c r="O69" s="20" t="s">
        <v>47</v>
      </c>
      <c r="P69" s="20">
        <f>H42</f>
        <v>1.231418918918919E-3</v>
      </c>
      <c r="Q69" s="136">
        <f>P69/$P$71</f>
        <v>7.5642718780540072E-6</v>
      </c>
    </row>
    <row r="70" spans="5:17" s="20" customFormat="1" x14ac:dyDescent="0.25">
      <c r="G70" s="64" t="s">
        <v>23</v>
      </c>
      <c r="H70" s="64" t="s">
        <v>13</v>
      </c>
      <c r="I70" s="139">
        <f>H39</f>
        <v>3.9480000000000008E-2</v>
      </c>
      <c r="J70" s="138">
        <f t="shared" si="6"/>
        <v>7.471553602995006E-5</v>
      </c>
      <c r="O70" s="20" t="s">
        <v>46</v>
      </c>
      <c r="P70" s="20">
        <f>H43</f>
        <v>9.4400000000000012E-2</v>
      </c>
      <c r="Q70" s="136">
        <f>P70/$P$71</f>
        <v>5.7987355425332321E-4</v>
      </c>
    </row>
    <row r="71" spans="5:17" s="20" customFormat="1" x14ac:dyDescent="0.25">
      <c r="G71" s="64"/>
      <c r="H71" s="64" t="s">
        <v>14</v>
      </c>
      <c r="I71" s="140">
        <f>H40</f>
        <v>0.65900000000000003</v>
      </c>
      <c r="J71" s="138">
        <f t="shared" si="6"/>
        <v>1.2471514246134012E-3</v>
      </c>
      <c r="P71" s="20">
        <f>SUM(P66:P70)</f>
        <v>162.7941114189189</v>
      </c>
    </row>
    <row r="72" spans="5:17" s="20" customFormat="1" x14ac:dyDescent="0.25">
      <c r="G72" s="64"/>
      <c r="H72" s="64" t="s">
        <v>5</v>
      </c>
      <c r="I72" s="141">
        <f>H41</f>
        <v>162</v>
      </c>
      <c r="J72" s="138">
        <f t="shared" si="6"/>
        <v>0.30658350650587401</v>
      </c>
    </row>
    <row r="73" spans="5:17" s="20" customFormat="1" x14ac:dyDescent="0.25">
      <c r="G73" s="64"/>
      <c r="H73" s="64" t="s">
        <v>47</v>
      </c>
      <c r="I73" s="137">
        <f>H42</f>
        <v>1.231418918918919E-3</v>
      </c>
      <c r="J73" s="138">
        <f t="shared" si="6"/>
        <v>2.3304489514804616E-6</v>
      </c>
      <c r="N73" s="142"/>
      <c r="P73" s="142"/>
      <c r="Q73" s="143"/>
    </row>
    <row r="74" spans="5:17" s="20" customFormat="1" x14ac:dyDescent="0.25">
      <c r="G74" s="64"/>
      <c r="H74" s="64" t="s">
        <v>46</v>
      </c>
      <c r="I74" s="139">
        <f>H43</f>
        <v>9.4400000000000012E-2</v>
      </c>
      <c r="J74" s="138">
        <f t="shared" si="6"/>
        <v>1.7865112971700317E-4</v>
      </c>
      <c r="P74" s="22"/>
    </row>
    <row r="75" spans="5:17" s="20" customFormat="1" x14ac:dyDescent="0.25">
      <c r="G75" s="64"/>
      <c r="H75" s="64"/>
      <c r="I75" s="141">
        <f>SUM(I68:I74)</f>
        <v>528.40415926580886</v>
      </c>
      <c r="J75" s="64"/>
    </row>
    <row r="76" spans="5:17" s="20" customFormat="1" x14ac:dyDescent="0.25"/>
    <row r="77" spans="5:17" s="20" customFormat="1" x14ac:dyDescent="0.25"/>
    <row r="78" spans="5:17" s="20" customFormat="1" x14ac:dyDescent="0.25"/>
    <row r="79" spans="5:17" s="20" customFormat="1" x14ac:dyDescent="0.25"/>
  </sheetData>
  <mergeCells count="7">
    <mergeCell ref="G37:H37"/>
    <mergeCell ref="I37:N37"/>
    <mergeCell ref="G7:H7"/>
    <mergeCell ref="I7:N7"/>
    <mergeCell ref="G13:H13"/>
    <mergeCell ref="I13:N13"/>
    <mergeCell ref="I14:N1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4"/>
  <sheetViews>
    <sheetView tabSelected="1" zoomScale="80" zoomScaleNormal="80" workbookViewId="0"/>
  </sheetViews>
  <sheetFormatPr defaultRowHeight="15" x14ac:dyDescent="0.25"/>
  <cols>
    <col min="1" max="1" width="4.140625" customWidth="1"/>
    <col min="2" max="2" width="31.42578125" bestFit="1" customWidth="1"/>
    <col min="3" max="3" width="37.85546875" bestFit="1" customWidth="1"/>
    <col min="4" max="4" width="15.85546875" bestFit="1" customWidth="1"/>
    <col min="5" max="5" width="15.140625" bestFit="1" customWidth="1"/>
    <col min="6" max="6" width="15.85546875" bestFit="1" customWidth="1"/>
  </cols>
  <sheetData>
    <row r="1" spans="2:5" x14ac:dyDescent="0.25">
      <c r="B1" s="14" t="s">
        <v>36</v>
      </c>
    </row>
    <row r="2" spans="2:5" ht="15.75" thickBot="1" x14ac:dyDescent="0.3">
      <c r="B2" s="14"/>
    </row>
    <row r="3" spans="2:5" ht="15.75" thickBot="1" x14ac:dyDescent="0.3">
      <c r="B3" s="68" t="s">
        <v>38</v>
      </c>
    </row>
    <row r="4" spans="2:5" ht="15.75" thickBot="1" x14ac:dyDescent="0.3">
      <c r="B4" s="1"/>
      <c r="C4" s="2"/>
      <c r="D4" s="56" t="s">
        <v>52</v>
      </c>
      <c r="E4" s="56" t="s">
        <v>24</v>
      </c>
    </row>
    <row r="5" spans="2:5" x14ac:dyDescent="0.25">
      <c r="B5" s="3" t="s">
        <v>0</v>
      </c>
      <c r="C5" s="4" t="s">
        <v>19</v>
      </c>
      <c r="D5" s="15">
        <f>India!$H$9</f>
        <v>3922.567141828149</v>
      </c>
      <c r="E5" s="70">
        <f>Kenya!$H$9</f>
        <v>363.63636363636363</v>
      </c>
    </row>
    <row r="6" spans="2:5" x14ac:dyDescent="0.25">
      <c r="B6" s="3"/>
      <c r="C6" s="4" t="s">
        <v>21</v>
      </c>
      <c r="D6" s="69" t="s">
        <v>48</v>
      </c>
      <c r="E6" s="54">
        <f>Kenya!$H$15</f>
        <v>1.9736842105263159</v>
      </c>
    </row>
    <row r="7" spans="2:5" x14ac:dyDescent="0.25">
      <c r="B7" s="3" t="s">
        <v>23</v>
      </c>
      <c r="C7" s="4" t="s">
        <v>13</v>
      </c>
      <c r="D7" s="144">
        <f>India!$H$31</f>
        <v>3.0520000000000002E-2</v>
      </c>
      <c r="E7" s="54">
        <f>Kenya!$H$39</f>
        <v>3.9480000000000008E-2</v>
      </c>
    </row>
    <row r="8" spans="2:5" x14ac:dyDescent="0.25">
      <c r="B8" s="3"/>
      <c r="C8" s="4" t="s">
        <v>14</v>
      </c>
      <c r="D8" s="144">
        <f>India!$H$32</f>
        <v>0.44800000000000006</v>
      </c>
      <c r="E8" s="54">
        <f>Kenya!$H$40</f>
        <v>0.65900000000000003</v>
      </c>
    </row>
    <row r="9" spans="2:5" x14ac:dyDescent="0.25">
      <c r="B9" s="3"/>
      <c r="C9" s="4" t="s">
        <v>5</v>
      </c>
      <c r="D9" s="144">
        <f>India!$H$33</f>
        <v>140</v>
      </c>
      <c r="E9" s="54">
        <f>Kenya!$H$41</f>
        <v>162</v>
      </c>
    </row>
    <row r="10" spans="2:5" x14ac:dyDescent="0.25">
      <c r="B10" s="3"/>
      <c r="C10" s="4" t="s">
        <v>47</v>
      </c>
      <c r="D10" s="144">
        <f>India!$H$34</f>
        <v>1.114864864864865E-3</v>
      </c>
      <c r="E10" s="54">
        <f>Kenya!$H$42</f>
        <v>1.231418918918919E-3</v>
      </c>
    </row>
    <row r="11" spans="2:5" ht="15.75" thickBot="1" x14ac:dyDescent="0.3">
      <c r="B11" s="8"/>
      <c r="C11" s="9" t="s">
        <v>46</v>
      </c>
      <c r="D11" s="145">
        <f>India!$H$35</f>
        <v>7.3800000000000004E-2</v>
      </c>
      <c r="E11" s="146">
        <f>Kenya!$H$43</f>
        <v>9.4400000000000012E-2</v>
      </c>
    </row>
    <row r="12" spans="2:5" x14ac:dyDescent="0.25">
      <c r="B12" s="4"/>
      <c r="C12" s="4"/>
      <c r="D12" s="4"/>
      <c r="E12" s="15"/>
    </row>
    <row r="13" spans="2:5" ht="15.75" thickBot="1" x14ac:dyDescent="0.3"/>
    <row r="14" spans="2:5" ht="15.75" thickBot="1" x14ac:dyDescent="0.3">
      <c r="B14" s="53" t="s">
        <v>37</v>
      </c>
    </row>
    <row r="15" spans="2:5" x14ac:dyDescent="0.25">
      <c r="B15" s="1"/>
      <c r="C15" s="2"/>
      <c r="D15" s="2" t="s">
        <v>25</v>
      </c>
      <c r="E15" s="37" t="s">
        <v>4</v>
      </c>
    </row>
    <row r="16" spans="2:5" x14ac:dyDescent="0.25">
      <c r="B16" s="3" t="s">
        <v>52</v>
      </c>
      <c r="C16" s="4" t="s">
        <v>0</v>
      </c>
      <c r="D16" s="31">
        <f>India!$J$9</f>
        <v>5.4915939985594082E-3</v>
      </c>
      <c r="E16" s="50">
        <f>India!$L$9</f>
        <v>3.110175244272118E-5</v>
      </c>
    </row>
    <row r="17" spans="2:6" x14ac:dyDescent="0.25">
      <c r="B17" s="3"/>
      <c r="C17" s="4" t="s">
        <v>23</v>
      </c>
      <c r="D17" s="32">
        <f>SUM(India!$J$31:$J$35)</f>
        <v>2.1518800043914528E-4</v>
      </c>
      <c r="E17" s="50">
        <f>SUM(India!$L$31:$L$35)</f>
        <v>1.1126483199999999E-6</v>
      </c>
    </row>
    <row r="18" spans="2:6" x14ac:dyDescent="0.25">
      <c r="B18" s="3" t="s">
        <v>24</v>
      </c>
      <c r="C18" s="4" t="s">
        <v>0</v>
      </c>
      <c r="D18" s="31">
        <f>Kenya!$J$9</f>
        <v>5.0909090909090902E-4</v>
      </c>
      <c r="E18" s="50">
        <f>Kenya!$L$9</f>
        <v>2.8832465454545454E-6</v>
      </c>
    </row>
    <row r="19" spans="2:6" ht="15.75" thickBot="1" x14ac:dyDescent="0.3">
      <c r="B19" s="8"/>
      <c r="C19" s="9" t="s">
        <v>23</v>
      </c>
      <c r="D19" s="51">
        <f>SUM(Kenya!$J$39:$J$43)</f>
        <v>2.5134400048505592E-4</v>
      </c>
      <c r="E19" s="52">
        <f>SUM(Kenya!$L$39:$L$43)</f>
        <v>1.2883085359999999E-6</v>
      </c>
    </row>
    <row r="20" spans="2:6" ht="15.75" thickBot="1" x14ac:dyDescent="0.3"/>
    <row r="21" spans="2:6" x14ac:dyDescent="0.25">
      <c r="B21" s="1"/>
      <c r="C21" s="2" t="s">
        <v>52</v>
      </c>
      <c r="D21" s="2"/>
      <c r="E21" s="2" t="s">
        <v>24</v>
      </c>
      <c r="F21" s="37"/>
    </row>
    <row r="22" spans="2:6" x14ac:dyDescent="0.25">
      <c r="B22" s="3"/>
      <c r="C22" s="148" t="s">
        <v>0</v>
      </c>
      <c r="D22" s="4" t="s">
        <v>23</v>
      </c>
      <c r="E22" s="4" t="s">
        <v>0</v>
      </c>
      <c r="F22" s="7" t="s">
        <v>23</v>
      </c>
    </row>
    <row r="23" spans="2:6" x14ac:dyDescent="0.25">
      <c r="B23" s="3" t="s">
        <v>25</v>
      </c>
      <c r="C23" s="31">
        <f>India!$J$9</f>
        <v>5.4915939985594082E-3</v>
      </c>
      <c r="D23" s="147">
        <f>SUM(India!$J$31:$J$35)</f>
        <v>2.1518800043914528E-4</v>
      </c>
      <c r="E23" s="71">
        <f>Kenya!$J$9</f>
        <v>5.0909090909090902E-4</v>
      </c>
      <c r="F23" s="50">
        <f>SUM(Kenya!$J$39:$J$43)</f>
        <v>2.5134400048505592E-4</v>
      </c>
    </row>
    <row r="24" spans="2:6" ht="15.75" thickBot="1" x14ac:dyDescent="0.3">
      <c r="B24" s="8" t="s">
        <v>4</v>
      </c>
      <c r="C24" s="51">
        <f>India!$L$9</f>
        <v>3.110175244272118E-5</v>
      </c>
      <c r="D24" s="72">
        <f>SUM(India!$L$31:$L$35)</f>
        <v>1.1126483199999999E-6</v>
      </c>
      <c r="E24" s="72">
        <f>Kenya!$L$9</f>
        <v>2.8832465454545454E-6</v>
      </c>
      <c r="F24" s="52">
        <f>SUM(Kenya!$L$39:$L$43)</f>
        <v>1.2883085359999999E-6</v>
      </c>
    </row>
    <row r="25" spans="2:6" ht="15.75" thickBot="1" x14ac:dyDescent="0.3">
      <c r="B25" s="149" t="s">
        <v>17</v>
      </c>
      <c r="C25" s="51">
        <f>SUM(C23:C24)</f>
        <v>5.5226957510021296E-3</v>
      </c>
      <c r="D25" s="72">
        <f t="shared" ref="D25:F25" si="0">SUM(D23:D24)</f>
        <v>2.1630064875914528E-4</v>
      </c>
      <c r="E25" s="72">
        <f t="shared" si="0"/>
        <v>5.1197415563636361E-4</v>
      </c>
      <c r="F25" s="52">
        <f t="shared" si="0"/>
        <v>2.526323090210559E-4</v>
      </c>
    </row>
    <row r="26" spans="2:6" x14ac:dyDescent="0.25">
      <c r="C26" s="55"/>
      <c r="D26" s="55"/>
      <c r="E26" s="55"/>
      <c r="F26" s="55"/>
    </row>
    <row r="33" spans="3:6" x14ac:dyDescent="0.25">
      <c r="C33" s="33"/>
      <c r="E33" s="33"/>
      <c r="F33" s="33"/>
    </row>
    <row r="34" spans="3:6" x14ac:dyDescent="0.25">
      <c r="C34" s="33"/>
      <c r="D34" s="33"/>
      <c r="E34" s="33"/>
      <c r="F34" s="3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Introduction</vt:lpstr>
      <vt:lpstr>India</vt:lpstr>
      <vt:lpstr>Kenya</vt:lpstr>
      <vt:lpstr>Comparison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Elisah</dc:creator>
  <cp:lastModifiedBy>Elisah</cp:lastModifiedBy>
  <dcterms:created xsi:type="dcterms:W3CDTF">2015-07-23T10:28:55Z</dcterms:created>
  <dcterms:modified xsi:type="dcterms:W3CDTF">2016-07-12T09:47:44Z</dcterms:modified>
</cp:coreProperties>
</file>