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uio-my.sharepoint.com/personal/isabelvi_uio_no/Documents/Documents/AtLAST stuff/Papers/LCA/"/>
    </mc:Choice>
  </mc:AlternateContent>
  <xr:revisionPtr revIDLastSave="7" documentId="11_30BEE15D5DB1DFAC8DEC5743F2CF20450610C876" xr6:coauthVersionLast="47" xr6:coauthVersionMax="47" xr10:uidLastSave="{2ADC9063-F3FB-4B17-ACED-9306F1007CE9}"/>
  <workbookProtection workbookAlgorithmName="SHA-512" workbookHashValue="tG9XMuWG0I/5xz7fxZyN4GPrgi4mTbPOG3sWK4Pj8DbjeIDek0E9R42agM1JoJZEL/p6fjts8WtgemXMkYREcg==" workbookSaltValue="xTfKMI+6AKo1zP97SCgVeQ==" workbookSpinCount="100000" lockStructure="1"/>
  <bookViews>
    <workbookView xWindow="-110" yWindow="-110" windowWidth="19420" windowHeight="10300" xr2:uid="{00000000-000D-0000-FFFF-FFFF00000000}"/>
  </bookViews>
  <sheets>
    <sheet name="Calculation water need AtLAS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2" l="1"/>
  <c r="C15" i="2" s="1"/>
  <c r="D14" i="2"/>
  <c r="D15" i="2" s="1"/>
  <c r="J22" i="2"/>
  <c r="C16" i="2" l="1"/>
  <c r="D16" i="2"/>
  <c r="D17" i="2" s="1"/>
  <c r="D8" i="2" s="1"/>
  <c r="D12" i="2"/>
  <c r="D11" i="2" s="1"/>
  <c r="D10" i="2" s="1"/>
  <c r="C17" i="2"/>
  <c r="C8" i="2" s="1"/>
  <c r="C12" i="2"/>
  <c r="C11" i="2" s="1"/>
  <c r="C10" i="2" s="1"/>
  <c r="C7" i="2" s="1"/>
  <c r="C5" i="2" l="1"/>
  <c r="E7" i="2"/>
  <c r="D7" i="2"/>
  <c r="D5" i="2" l="1"/>
  <c r="F7" i="2"/>
  <c r="E5" i="2"/>
  <c r="C6" i="2"/>
  <c r="F5" i="2" l="1"/>
  <c r="D6" i="2"/>
</calcChain>
</file>

<file path=xl/sharedStrings.xml><?xml version="1.0" encoding="utf-8"?>
<sst xmlns="http://schemas.openxmlformats.org/spreadsheetml/2006/main" count="59" uniqueCount="49">
  <si>
    <t>kWh/kg</t>
  </si>
  <si>
    <t>kWh/m3 water</t>
  </si>
  <si>
    <t>Power needs desalination</t>
  </si>
  <si>
    <t>Purging losses PEMFC</t>
  </si>
  <si>
    <t>l H2O/kg H2 produced</t>
  </si>
  <si>
    <t>Losses in electrolyzer</t>
  </si>
  <si>
    <t>of H2</t>
  </si>
  <si>
    <t>m3</t>
  </si>
  <si>
    <t>Backflow to electrolyzer</t>
  </si>
  <si>
    <t>waste water</t>
  </si>
  <si>
    <t>Deionization</t>
  </si>
  <si>
    <t>Purging losses</t>
  </si>
  <si>
    <t>Reverse osmosis</t>
  </si>
  <si>
    <t>Water output annual</t>
  </si>
  <si>
    <t>kg H2 demand/year</t>
  </si>
  <si>
    <t>PEMFC</t>
  </si>
  <si>
    <t>l of deionized water</t>
  </si>
  <si>
    <t>1 kg H2 per</t>
  </si>
  <si>
    <t>kg H2/year</t>
  </si>
  <si>
    <t>Losses compression, storage, transfer</t>
  </si>
  <si>
    <t>H2 produced</t>
  </si>
  <si>
    <t>m3 water needed</t>
  </si>
  <si>
    <t>Electrolyzer</t>
  </si>
  <si>
    <t>Efficiency PEMFC</t>
  </si>
  <si>
    <t>m3 water</t>
  </si>
  <si>
    <t>Backflow from PEMFC</t>
  </si>
  <si>
    <t>Efficiency AE</t>
  </si>
  <si>
    <t>Output deionization</t>
  </si>
  <si>
    <t>Reverse osmosis &amp; deionization losses</t>
  </si>
  <si>
    <t>MWh annual</t>
  </si>
  <si>
    <t>PEMFC power prod.</t>
  </si>
  <si>
    <t>Brackish water source extraction</t>
  </si>
  <si>
    <t>kg H2</t>
  </si>
  <si>
    <t>H2 storage capacity</t>
  </si>
  <si>
    <t>RES</t>
  </si>
  <si>
    <t>PVDES</t>
  </si>
  <si>
    <t>Unit</t>
  </si>
  <si>
    <t>Operation per year</t>
  </si>
  <si>
    <t>Storage capacity</t>
  </si>
  <si>
    <t>Water need 25 years, input for LCA</t>
  </si>
  <si>
    <t>PDBH</t>
  </si>
  <si>
    <t>PBH</t>
  </si>
  <si>
    <t>Inputs from highRES optimizer</t>
  </si>
  <si>
    <t>Loss assumptions</t>
  </si>
  <si>
    <t>Calculation inputs</t>
  </si>
  <si>
    <t>Other inputs</t>
  </si>
  <si>
    <t>Lower heating value H2</t>
  </si>
  <si>
    <t>Efficiency CG tank</t>
  </si>
  <si>
    <t>Compression, H2 storage, transfer losses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</si>
</sst>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0" fillId="5" borderId="2" xfId="0" applyFill="1" applyBorder="1"/>
    <xf numFmtId="0" fontId="0" fillId="5" borderId="3" xfId="0" applyFill="1" applyBorder="1"/>
    <xf numFmtId="0" fontId="0" fillId="5" borderId="4" xfId="0" applyFill="1" applyBorder="1"/>
    <xf numFmtId="0" fontId="0" fillId="5" borderId="0" xfId="0" applyFill="1" applyBorder="1"/>
    <xf numFmtId="0" fontId="0" fillId="5" borderId="5" xfId="0" applyFill="1" applyBorder="1"/>
    <xf numFmtId="0" fontId="4" fillId="5" borderId="4" xfId="0" applyFont="1" applyFill="1" applyBorder="1"/>
    <xf numFmtId="0" fontId="2" fillId="5" borderId="0" xfId="0" applyFont="1" applyFill="1" applyBorder="1"/>
    <xf numFmtId="164" fontId="0" fillId="5" borderId="0" xfId="0" applyNumberFormat="1" applyFill="1" applyBorder="1"/>
    <xf numFmtId="164" fontId="3" fillId="5" borderId="0" xfId="0" applyNumberFormat="1" applyFont="1" applyFill="1" applyBorder="1" applyAlignment="1">
      <alignment vertical="center"/>
    </xf>
    <xf numFmtId="0" fontId="2" fillId="5" borderId="4" xfId="0" applyFont="1" applyFill="1" applyBorder="1"/>
    <xf numFmtId="9" fontId="0" fillId="5" borderId="0" xfId="0" applyNumberFormat="1" applyFill="1" applyBorder="1"/>
    <xf numFmtId="9" fontId="0" fillId="5" borderId="0" xfId="1" applyFont="1" applyFill="1" applyBorder="1"/>
    <xf numFmtId="0" fontId="0" fillId="5" borderId="6" xfId="0" applyFill="1" applyBorder="1"/>
    <xf numFmtId="0" fontId="0" fillId="5" borderId="7" xfId="0" applyFill="1" applyBorder="1"/>
    <xf numFmtId="0" fontId="0" fillId="5" borderId="8" xfId="0" applyFill="1" applyBorder="1"/>
    <xf numFmtId="0" fontId="2" fillId="5" borderId="1" xfId="0" applyFont="1" applyFill="1" applyBorder="1"/>
    <xf numFmtId="0" fontId="0" fillId="2" borderId="1" xfId="0" applyFill="1" applyBorder="1"/>
    <xf numFmtId="0" fontId="2" fillId="3" borderId="2" xfId="0" quotePrefix="1" applyFont="1" applyFill="1" applyBorder="1"/>
    <xf numFmtId="0" fontId="2" fillId="4" borderId="2" xfId="0" applyFont="1" applyFill="1" applyBorder="1"/>
    <xf numFmtId="0" fontId="0" fillId="4" borderId="3" xfId="0" applyFill="1" applyBorder="1"/>
    <xf numFmtId="0" fontId="0" fillId="2" borderId="4" xfId="0" applyFill="1" applyBorder="1"/>
    <xf numFmtId="0" fontId="0" fillId="3" borderId="0" xfId="0" applyFill="1" applyBorder="1"/>
    <xf numFmtId="0" fontId="0" fillId="4" borderId="0" xfId="0" applyFill="1" applyBorder="1"/>
    <xf numFmtId="0" fontId="2" fillId="4" borderId="5" xfId="0" applyFont="1" applyFill="1" applyBorder="1"/>
    <xf numFmtId="0" fontId="0" fillId="4" borderId="5" xfId="0" applyFill="1" applyBorder="1"/>
    <xf numFmtId="0" fontId="2" fillId="2" borderId="4" xfId="0" applyFont="1" applyFill="1" applyBorder="1"/>
    <xf numFmtId="164" fontId="2" fillId="3" borderId="0" xfId="0" applyNumberFormat="1" applyFont="1" applyFill="1" applyBorder="1"/>
    <xf numFmtId="0" fontId="2" fillId="3" borderId="0" xfId="0" applyFont="1" applyFill="1" applyBorder="1"/>
    <xf numFmtId="164" fontId="2" fillId="4" borderId="0" xfId="0" applyNumberFormat="1" applyFont="1" applyFill="1" applyBorder="1"/>
    <xf numFmtId="0" fontId="2" fillId="4" borderId="0" xfId="0" applyFont="1" applyFill="1" applyBorder="1"/>
    <xf numFmtId="164" fontId="0" fillId="3" borderId="0" xfId="0" applyNumberFormat="1" applyFill="1" applyBorder="1"/>
    <xf numFmtId="164" fontId="0" fillId="4" borderId="0" xfId="0" applyNumberFormat="1" applyFill="1" applyBorder="1"/>
    <xf numFmtId="0" fontId="0" fillId="3" borderId="5" xfId="0" applyFill="1" applyBorder="1"/>
    <xf numFmtId="0" fontId="0" fillId="2" borderId="6" xfId="0" applyFill="1" applyBorder="1"/>
    <xf numFmtId="164" fontId="0" fillId="3" borderId="7" xfId="0" applyNumberFormat="1" applyFill="1" applyBorder="1"/>
    <xf numFmtId="0" fontId="0" fillId="3" borderId="7" xfId="0" applyFill="1" applyBorder="1"/>
    <xf numFmtId="0" fontId="0" fillId="3" borderId="8" xfId="0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4"/>
  <sheetViews>
    <sheetView tabSelected="1" zoomScale="80" zoomScaleNormal="80" workbookViewId="0">
      <selection activeCell="B2" sqref="B2"/>
    </sheetView>
  </sheetViews>
  <sheetFormatPr defaultRowHeight="14.5" x14ac:dyDescent="0.35"/>
  <cols>
    <col min="2" max="2" width="35.453125" customWidth="1"/>
    <col min="3" max="3" width="9" customWidth="1"/>
    <col min="4" max="4" width="10.90625" customWidth="1"/>
    <col min="5" max="5" width="8.81640625" customWidth="1"/>
    <col min="6" max="6" width="6.7265625" customWidth="1"/>
    <col min="7" max="7" width="17.1796875" customWidth="1"/>
    <col min="9" max="9" width="20.81640625" customWidth="1"/>
    <col min="11" max="11" width="7.54296875" customWidth="1"/>
  </cols>
  <sheetData>
    <row r="2" spans="2:13" x14ac:dyDescent="0.35">
      <c r="B2" s="17"/>
      <c r="C2" s="18" t="s">
        <v>37</v>
      </c>
      <c r="D2" s="18"/>
      <c r="E2" s="19" t="s">
        <v>39</v>
      </c>
      <c r="F2" s="19"/>
      <c r="G2" s="20"/>
      <c r="I2" s="16" t="s">
        <v>44</v>
      </c>
      <c r="J2" s="1"/>
      <c r="K2" s="1"/>
      <c r="L2" s="1"/>
      <c r="M2" s="2"/>
    </row>
    <row r="3" spans="2:13" x14ac:dyDescent="0.35">
      <c r="B3" s="21"/>
      <c r="C3" s="22" t="s">
        <v>40</v>
      </c>
      <c r="D3" s="22" t="s">
        <v>41</v>
      </c>
      <c r="E3" s="23" t="s">
        <v>40</v>
      </c>
      <c r="F3" s="23" t="s">
        <v>41</v>
      </c>
      <c r="G3" s="24" t="s">
        <v>36</v>
      </c>
      <c r="I3" s="3"/>
      <c r="J3" s="4"/>
      <c r="K3" s="4"/>
      <c r="L3" s="4"/>
      <c r="M3" s="5"/>
    </row>
    <row r="4" spans="2:13" x14ac:dyDescent="0.35">
      <c r="B4" s="21" t="s">
        <v>38</v>
      </c>
      <c r="C4" s="22"/>
      <c r="D4" s="22"/>
      <c r="E4" s="23"/>
      <c r="F4" s="23"/>
      <c r="G4" s="25" t="s">
        <v>32</v>
      </c>
      <c r="I4" s="6" t="s">
        <v>42</v>
      </c>
      <c r="J4" s="4"/>
      <c r="K4" s="4"/>
      <c r="L4" s="4"/>
      <c r="M4" s="5"/>
    </row>
    <row r="5" spans="2:13" x14ac:dyDescent="0.35">
      <c r="B5" s="26" t="s">
        <v>31</v>
      </c>
      <c r="C5" s="27">
        <f>C7/(1-$J$19)/(1-$J$18)</f>
        <v>239.59106778837898</v>
      </c>
      <c r="D5" s="28">
        <f>D7/(1-$J$19)/(1-$J$18)</f>
        <v>376.60089816256072</v>
      </c>
      <c r="E5" s="29">
        <f>C5*25</f>
        <v>5989.7766947094742</v>
      </c>
      <c r="F5" s="30">
        <f>D5*25</f>
        <v>9415.0224540640174</v>
      </c>
      <c r="G5" s="25" t="s">
        <v>24</v>
      </c>
      <c r="I5" s="6"/>
      <c r="J5" s="7" t="s">
        <v>35</v>
      </c>
      <c r="K5" s="7" t="s">
        <v>34</v>
      </c>
      <c r="L5" s="7" t="s">
        <v>36</v>
      </c>
      <c r="M5" s="5"/>
    </row>
    <row r="6" spans="2:13" x14ac:dyDescent="0.35">
      <c r="B6" s="21" t="s">
        <v>28</v>
      </c>
      <c r="C6" s="31">
        <f>C5-C7</f>
        <v>99.669884199965651</v>
      </c>
      <c r="D6" s="22">
        <f>D5-D7</f>
        <v>156.66597363562528</v>
      </c>
      <c r="E6" s="32"/>
      <c r="F6" s="23"/>
      <c r="G6" s="25" t="s">
        <v>24</v>
      </c>
      <c r="I6" s="3" t="s">
        <v>33</v>
      </c>
      <c r="J6" s="8">
        <v>188.3</v>
      </c>
      <c r="K6" s="8">
        <v>563</v>
      </c>
      <c r="L6" s="4" t="s">
        <v>32</v>
      </c>
      <c r="M6" s="5"/>
    </row>
    <row r="7" spans="2:13" x14ac:dyDescent="0.35">
      <c r="B7" s="26" t="s">
        <v>27</v>
      </c>
      <c r="C7" s="27">
        <f>C10-C8</f>
        <v>139.92118358841333</v>
      </c>
      <c r="D7" s="28">
        <f>D10-D8</f>
        <v>219.93492452693545</v>
      </c>
      <c r="E7" s="29">
        <f>C7*25</f>
        <v>3498.0295897103333</v>
      </c>
      <c r="F7" s="30">
        <f>D7*25</f>
        <v>5498.3731131733857</v>
      </c>
      <c r="G7" s="25" t="s">
        <v>24</v>
      </c>
      <c r="I7" s="3" t="s">
        <v>30</v>
      </c>
      <c r="J7" s="9">
        <v>1020.2</v>
      </c>
      <c r="K7" s="9">
        <v>1603.6</v>
      </c>
      <c r="L7" s="4" t="s">
        <v>29</v>
      </c>
      <c r="M7" s="5"/>
    </row>
    <row r="8" spans="2:13" x14ac:dyDescent="0.35">
      <c r="B8" s="21" t="s">
        <v>25</v>
      </c>
      <c r="C8" s="31">
        <f>C17</f>
        <v>415.59716316459242</v>
      </c>
      <c r="D8" s="22">
        <f>D17</f>
        <v>653.25584282566183</v>
      </c>
      <c r="E8" s="32"/>
      <c r="F8" s="23"/>
      <c r="G8" s="25" t="s">
        <v>24</v>
      </c>
      <c r="I8" s="3"/>
      <c r="J8" s="4"/>
      <c r="K8" s="4"/>
      <c r="L8" s="4"/>
      <c r="M8" s="5"/>
    </row>
    <row r="9" spans="2:13" x14ac:dyDescent="0.35">
      <c r="B9" s="21"/>
      <c r="C9" s="22"/>
      <c r="D9" s="22"/>
      <c r="E9" s="22"/>
      <c r="F9" s="22"/>
      <c r="G9" s="33"/>
      <c r="I9" s="3" t="s">
        <v>26</v>
      </c>
      <c r="J9" s="4">
        <v>0.78</v>
      </c>
      <c r="K9" s="4"/>
      <c r="L9" s="4"/>
      <c r="M9" s="5"/>
    </row>
    <row r="10" spans="2:13" x14ac:dyDescent="0.35">
      <c r="B10" s="21" t="s">
        <v>22</v>
      </c>
      <c r="C10" s="31">
        <f>($J$15+$J$21)*C11/1000</f>
        <v>555.51834675300574</v>
      </c>
      <c r="D10" s="22">
        <f>($J$15+$J$21)*D11/1000</f>
        <v>873.19076735259728</v>
      </c>
      <c r="E10" s="31"/>
      <c r="F10" s="22"/>
      <c r="G10" s="33" t="s">
        <v>21</v>
      </c>
      <c r="I10" s="3" t="s">
        <v>23</v>
      </c>
      <c r="J10" s="4">
        <v>0.57999999999999996</v>
      </c>
      <c r="K10" s="4"/>
      <c r="L10" s="4"/>
      <c r="M10" s="5"/>
    </row>
    <row r="11" spans="2:13" x14ac:dyDescent="0.35">
      <c r="B11" s="21"/>
      <c r="C11" s="31">
        <f>C14+C12</f>
        <v>55551.834675300575</v>
      </c>
      <c r="D11" s="22">
        <f>D14+D12</f>
        <v>87319.076735259732</v>
      </c>
      <c r="E11" s="31"/>
      <c r="F11" s="22"/>
      <c r="G11" s="33" t="s">
        <v>20</v>
      </c>
      <c r="I11" s="3" t="s">
        <v>47</v>
      </c>
      <c r="J11" s="4">
        <v>0.95</v>
      </c>
      <c r="K11" s="4"/>
      <c r="L11" s="4"/>
      <c r="M11" s="5"/>
    </row>
    <row r="12" spans="2:13" x14ac:dyDescent="0.35">
      <c r="B12" s="21" t="s">
        <v>19</v>
      </c>
      <c r="C12" s="31">
        <f>C14/(1-$J$20)*$J$20</f>
        <v>2777.5917337650289</v>
      </c>
      <c r="D12" s="22">
        <f>D14/(1-$J$20)*$J$20</f>
        <v>4365.9538367629866</v>
      </c>
      <c r="E12" s="31"/>
      <c r="F12" s="22"/>
      <c r="G12" s="33" t="s">
        <v>18</v>
      </c>
      <c r="I12" s="3" t="s">
        <v>46</v>
      </c>
      <c r="J12" s="4">
        <v>33.33</v>
      </c>
      <c r="K12" s="4"/>
      <c r="L12" s="4" t="s">
        <v>0</v>
      </c>
      <c r="M12" s="5"/>
    </row>
    <row r="13" spans="2:13" x14ac:dyDescent="0.35">
      <c r="B13" s="21"/>
      <c r="C13" s="31"/>
      <c r="D13" s="22"/>
      <c r="E13" s="31"/>
      <c r="F13" s="22"/>
      <c r="G13" s="33"/>
      <c r="I13" s="3"/>
      <c r="J13" s="4"/>
      <c r="K13" s="4"/>
      <c r="L13" s="4"/>
      <c r="M13" s="5"/>
    </row>
    <row r="14" spans="2:13" x14ac:dyDescent="0.35">
      <c r="B14" s="21" t="s">
        <v>15</v>
      </c>
      <c r="C14" s="31">
        <f>J7/$J$12/$J$10*1000</f>
        <v>52774.242941535544</v>
      </c>
      <c r="D14" s="22">
        <f>K7/$J$12/$J$10*1000</f>
        <v>82953.122898496746</v>
      </c>
      <c r="E14" s="31"/>
      <c r="F14" s="22"/>
      <c r="G14" s="33" t="s">
        <v>14</v>
      </c>
      <c r="I14" s="6" t="s">
        <v>45</v>
      </c>
      <c r="J14" s="4"/>
      <c r="K14" s="4"/>
      <c r="L14" s="4"/>
      <c r="M14" s="5"/>
    </row>
    <row r="15" spans="2:13" x14ac:dyDescent="0.35">
      <c r="B15" s="21" t="s">
        <v>13</v>
      </c>
      <c r="C15" s="31">
        <f>C14*$J$15/1000</f>
        <v>474.96818647381991</v>
      </c>
      <c r="D15" s="22">
        <f>D14*$J$15/1000</f>
        <v>746.5781060864706</v>
      </c>
      <c r="E15" s="31"/>
      <c r="F15" s="22"/>
      <c r="G15" s="33" t="s">
        <v>7</v>
      </c>
      <c r="I15" s="3" t="s">
        <v>17</v>
      </c>
      <c r="J15" s="4">
        <v>9</v>
      </c>
      <c r="K15" s="4"/>
      <c r="L15" s="4" t="s">
        <v>16</v>
      </c>
      <c r="M15" s="5"/>
    </row>
    <row r="16" spans="2:13" x14ac:dyDescent="0.35">
      <c r="B16" s="21" t="s">
        <v>11</v>
      </c>
      <c r="C16" s="31">
        <f>C15*$J$22</f>
        <v>59.371023309227489</v>
      </c>
      <c r="D16" s="22">
        <f>D15*$J$22</f>
        <v>93.322263260808825</v>
      </c>
      <c r="E16" s="31"/>
      <c r="F16" s="22"/>
      <c r="G16" s="33" t="s">
        <v>7</v>
      </c>
      <c r="I16" s="3"/>
      <c r="J16" s="4"/>
      <c r="K16" s="4"/>
      <c r="L16" s="4"/>
      <c r="M16" s="5"/>
    </row>
    <row r="17" spans="2:13" x14ac:dyDescent="0.35">
      <c r="B17" s="34" t="s">
        <v>8</v>
      </c>
      <c r="C17" s="35">
        <f>C15-C16</f>
        <v>415.59716316459242</v>
      </c>
      <c r="D17" s="36">
        <f>D15-D16</f>
        <v>653.25584282566183</v>
      </c>
      <c r="E17" s="35"/>
      <c r="F17" s="36"/>
      <c r="G17" s="37" t="s">
        <v>7</v>
      </c>
      <c r="I17" s="10" t="s">
        <v>43</v>
      </c>
      <c r="J17" s="4"/>
      <c r="K17" s="4"/>
      <c r="L17" s="4"/>
      <c r="M17" s="5"/>
    </row>
    <row r="18" spans="2:13" x14ac:dyDescent="0.35">
      <c r="I18" s="3" t="s">
        <v>12</v>
      </c>
      <c r="J18" s="11">
        <v>0.27</v>
      </c>
      <c r="K18" s="4"/>
      <c r="L18" s="4" t="s">
        <v>9</v>
      </c>
      <c r="M18" s="5"/>
    </row>
    <row r="19" spans="2:13" x14ac:dyDescent="0.35">
      <c r="I19" s="3" t="s">
        <v>10</v>
      </c>
      <c r="J19" s="11">
        <v>0.2</v>
      </c>
      <c r="K19" s="4"/>
      <c r="L19" s="4" t="s">
        <v>9</v>
      </c>
      <c r="M19" s="5"/>
    </row>
    <row r="20" spans="2:13" x14ac:dyDescent="0.35">
      <c r="I20" s="3" t="s">
        <v>48</v>
      </c>
      <c r="J20" s="11">
        <v>0.05</v>
      </c>
      <c r="K20" s="4"/>
      <c r="L20" s="4" t="s">
        <v>6</v>
      </c>
      <c r="M20" s="5"/>
    </row>
    <row r="21" spans="2:13" x14ac:dyDescent="0.35">
      <c r="I21" s="3" t="s">
        <v>5</v>
      </c>
      <c r="J21" s="8">
        <v>1</v>
      </c>
      <c r="K21" s="4"/>
      <c r="L21" s="4" t="s">
        <v>4</v>
      </c>
      <c r="M21" s="5"/>
    </row>
    <row r="22" spans="2:13" x14ac:dyDescent="0.35">
      <c r="I22" s="3" t="s">
        <v>3</v>
      </c>
      <c r="J22" s="12">
        <f>1/8</f>
        <v>0.125</v>
      </c>
      <c r="K22" s="4"/>
      <c r="L22" s="4"/>
      <c r="M22" s="5"/>
    </row>
    <row r="23" spans="2:13" x14ac:dyDescent="0.35">
      <c r="I23" s="3"/>
      <c r="J23" s="4"/>
      <c r="K23" s="4"/>
      <c r="L23" s="4"/>
      <c r="M23" s="5"/>
    </row>
    <row r="24" spans="2:13" x14ac:dyDescent="0.35">
      <c r="I24" s="13" t="s">
        <v>2</v>
      </c>
      <c r="J24" s="14">
        <v>1.9</v>
      </c>
      <c r="K24" s="14"/>
      <c r="L24" s="14" t="s">
        <v>1</v>
      </c>
      <c r="M24" s="15"/>
    </row>
  </sheetData>
  <sheetProtection algorithmName="SHA-512" hashValue="+GwGVUAB+vt+lqVMxhDaz1bDSMXVEEaJLU0jjqsvjqgqptEGh+MFOwY/KAqEuHEnoCRkxPxK4uYAJ8N1J+JCSQ==" saltValue="W3zCVG0gAGG/8TL/3Nzeqg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eff1d8a-1d7b-4cc2-b3c9-0341b8906c0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BE40B6F5369034BA0B69796B578A652" ma:contentTypeVersion="16" ma:contentTypeDescription="Opprett et nytt dokument." ma:contentTypeScope="" ma:versionID="42d492afa7ad7dae3b820aafab7c2ebb">
  <xsd:schema xmlns:xsd="http://www.w3.org/2001/XMLSchema" xmlns:xs="http://www.w3.org/2001/XMLSchema" xmlns:p="http://schemas.microsoft.com/office/2006/metadata/properties" xmlns:ns3="beff1d8a-1d7b-4cc2-b3c9-0341b8906c05" xmlns:ns4="85da7f20-be20-4177-ad9d-73fbb46f7094" targetNamespace="http://schemas.microsoft.com/office/2006/metadata/properties" ma:root="true" ma:fieldsID="80ecde6576244acb78241ab13abe4213" ns3:_="" ns4:_="">
    <xsd:import namespace="beff1d8a-1d7b-4cc2-b3c9-0341b8906c05"/>
    <xsd:import namespace="85da7f20-be20-4177-ad9d-73fbb46f709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ff1d8a-1d7b-4cc2-b3c9-0341b8906c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da7f20-be20-4177-ad9d-73fbb46f709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for deling av tip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0BA666-D8BA-4732-9B43-DA876D5706FC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85da7f20-be20-4177-ad9d-73fbb46f7094"/>
    <ds:schemaRef ds:uri="http://schemas.microsoft.com/office/2006/documentManagement/types"/>
    <ds:schemaRef ds:uri="beff1d8a-1d7b-4cc2-b3c9-0341b8906c0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597289C-12A3-4D54-8AEC-F439E559ED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ff1d8a-1d7b-4cc2-b3c9-0341b8906c05"/>
    <ds:schemaRef ds:uri="85da7f20-be20-4177-ad9d-73fbb46f70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8D4802-8B5C-41C6-AE98-79BECB8B06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Calculation water need AtLAST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Supplementary Material</dc:title>
  <dc:subject>Water needs for energy system to supply telescope</dc:subject>
  <dc:creator>Isabelle Viole</dc:creator>
  <cp:lastModifiedBy>Isabelle Viole</cp:lastModifiedBy>
  <dcterms:created xsi:type="dcterms:W3CDTF">2023-07-03T13:30:44Z</dcterms:created>
  <dcterms:modified xsi:type="dcterms:W3CDTF">2024-01-08T10:10:50Z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0x010100DBE40B6F5369034BA0B69796B578A652</vt:lpwstr>
  </property>
</Properties>
</file>