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ostfoldforskning.sharepoint.com/Prosjekter/Livestock 1980/Delte dokumenter/05 Analyser og resultater/WP1/Social-LCA/Publisering/"/>
    </mc:Choice>
  </mc:AlternateContent>
  <xr:revisionPtr revIDLastSave="113" documentId="8_{03F64F7E-BFDC-465F-9FC6-E9E09B6B0B19}" xr6:coauthVersionLast="47" xr6:coauthVersionMax="47" xr10:uidLastSave="{F5B26AD8-BC64-48F8-9047-E9EACA14AB86}"/>
  <bookViews>
    <workbookView xWindow="-120" yWindow="-120" windowWidth="29040" windowHeight="15840" activeTab="3" xr2:uid="{D3D32016-DC23-4653-903A-6F80B889C3E3}"/>
  </bookViews>
  <sheets>
    <sheet name="Cover page" sheetId="20" r:id="rId1"/>
    <sheet name="Selected subcategories" sheetId="16" state="hidden" r:id="rId2"/>
    <sheet name="Reference flow" sheetId="34" state="hidden" r:id="rId3"/>
    <sheet name="Table S1Scoring system" sheetId="26" r:id="rId4"/>
    <sheet name="Table S2 Results Baseline" sheetId="27" r:id="rId5"/>
    <sheet name="Table S3 Results scenarios" sheetId="35" r:id="rId6"/>
  </sheets>
  <externalReferences>
    <externalReference r:id="rId7"/>
  </externalReferences>
  <definedNames>
    <definedName name="_xlnm._FilterDatabase" localSheetId="3" hidden="1">'Table S1Scoring system'!$A$3:$Q$179</definedName>
    <definedName name="Reference_list">[1]!Table6[Column2]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35" l="1"/>
  <c r="E45" i="27"/>
  <c r="E46" i="27"/>
  <c r="C25" i="35" s="1"/>
  <c r="D48" i="27" l="1"/>
  <c r="E48" i="27" s="1"/>
  <c r="D45" i="27"/>
  <c r="D46" i="27"/>
  <c r="D49" i="27"/>
  <c r="E49" i="27" s="1"/>
  <c r="D43" i="27"/>
  <c r="D42" i="27"/>
  <c r="D32" i="27"/>
  <c r="D33" i="27"/>
  <c r="D35" i="27"/>
  <c r="D36" i="27"/>
  <c r="D37" i="27"/>
  <c r="D31" i="27"/>
  <c r="D21" i="27"/>
  <c r="D20" i="27"/>
  <c r="D18" i="27"/>
  <c r="D16" i="27"/>
  <c r="D17" i="27"/>
  <c r="D15" i="27"/>
  <c r="Q88" i="26"/>
  <c r="Q86" i="26"/>
  <c r="E42" i="27" l="1"/>
  <c r="D14" i="27"/>
  <c r="E14" i="27" s="1"/>
  <c r="C9" i="35" s="1"/>
  <c r="E20" i="27"/>
  <c r="E31" i="27"/>
  <c r="Q172" i="26"/>
  <c r="D47" i="27" l="1"/>
  <c r="E47" i="27" s="1"/>
  <c r="O145" i="26"/>
  <c r="O149" i="26" l="1"/>
  <c r="O148" i="26"/>
  <c r="O147" i="26"/>
  <c r="O146" i="26"/>
  <c r="O144" i="26"/>
  <c r="O143" i="26"/>
  <c r="Q143" i="26" l="1"/>
  <c r="O11" i="26"/>
  <c r="O9" i="26"/>
  <c r="O7" i="26"/>
  <c r="O6" i="26"/>
  <c r="O5" i="26"/>
  <c r="O10" i="26"/>
  <c r="O13" i="26"/>
  <c r="O12" i="26"/>
  <c r="O8" i="26"/>
  <c r="O4" i="26" l="1"/>
  <c r="Q4" i="26" s="1"/>
  <c r="D4" i="27" l="1"/>
  <c r="Q166" i="26"/>
  <c r="Q179" i="26" l="1"/>
  <c r="Q178" i="26"/>
  <c r="Q170" i="26"/>
  <c r="Q168" i="26"/>
  <c r="Q165" i="26"/>
  <c r="Q106" i="26"/>
  <c r="Q93" i="26"/>
  <c r="Q84" i="26"/>
  <c r="D13" i="27" s="1"/>
  <c r="D23" i="27" l="1"/>
  <c r="E23" i="27" s="1"/>
  <c r="C13" i="35" s="1"/>
  <c r="D41" i="27"/>
  <c r="E41" i="27" s="1"/>
  <c r="C21" i="35" s="1"/>
  <c r="D44" i="27"/>
  <c r="E44" i="27" s="1"/>
  <c r="C23" i="35" s="1"/>
  <c r="C11" i="35"/>
  <c r="C26" i="35"/>
  <c r="C28" i="35"/>
  <c r="C22" i="35"/>
  <c r="C27" i="35"/>
  <c r="C18" i="35"/>
  <c r="O29" i="26" l="1"/>
  <c r="O64" i="26"/>
  <c r="O101" i="26"/>
  <c r="O49" i="26"/>
  <c r="O19" i="26"/>
  <c r="O74" i="26" s="1"/>
  <c r="O39" i="26"/>
  <c r="O163" i="26"/>
  <c r="O100" i="26"/>
  <c r="O63" i="26"/>
  <c r="O38" i="26"/>
  <c r="O48" i="26"/>
  <c r="O28" i="26"/>
  <c r="O18" i="26"/>
  <c r="O73" i="26" s="1"/>
  <c r="O99" i="26"/>
  <c r="O62" i="26"/>
  <c r="O37" i="26"/>
  <c r="O27" i="26"/>
  <c r="O47" i="26"/>
  <c r="O17" i="26"/>
  <c r="O72" i="26" s="1"/>
  <c r="O164" i="26"/>
  <c r="O46" i="26"/>
  <c r="O61" i="26"/>
  <c r="O16" i="26"/>
  <c r="O71" i="26" s="1"/>
  <c r="O98" i="26"/>
  <c r="O36" i="26"/>
  <c r="O26" i="26"/>
  <c r="O161" i="26"/>
  <c r="O162" i="26"/>
  <c r="O160" i="26" l="1"/>
  <c r="Q160" i="26" s="1"/>
  <c r="D40" i="27" s="1"/>
  <c r="O157" i="26"/>
  <c r="O152" i="26"/>
  <c r="O140" i="26"/>
  <c r="O136" i="26"/>
  <c r="O158" i="26"/>
  <c r="O153" i="26"/>
  <c r="O141" i="26"/>
  <c r="O156" i="26"/>
  <c r="O139" i="26"/>
  <c r="O151" i="26"/>
  <c r="O159" i="26"/>
  <c r="O142" i="26"/>
  <c r="O154" i="26"/>
  <c r="O138" i="26"/>
  <c r="O150" i="26"/>
  <c r="O155" i="26"/>
  <c r="O60" i="26"/>
  <c r="O25" i="26"/>
  <c r="O35" i="26"/>
  <c r="O15" i="26"/>
  <c r="O70" i="26" s="1"/>
  <c r="O97" i="26"/>
  <c r="O45" i="26"/>
  <c r="O41" i="26"/>
  <c r="O81" i="26"/>
  <c r="O21" i="26"/>
  <c r="O76" i="26" s="1"/>
  <c r="O56" i="26"/>
  <c r="O51" i="26"/>
  <c r="O31" i="26"/>
  <c r="O130" i="26"/>
  <c r="O103" i="26"/>
  <c r="O135" i="26"/>
  <c r="O120" i="26"/>
  <c r="O66" i="26"/>
  <c r="O110" i="26"/>
  <c r="O125" i="26"/>
  <c r="O124" i="26"/>
  <c r="O134" i="26"/>
  <c r="O20" i="26"/>
  <c r="O75" i="26" s="1"/>
  <c r="O55" i="26"/>
  <c r="O119" i="26"/>
  <c r="O102" i="26"/>
  <c r="O50" i="26"/>
  <c r="O129" i="26"/>
  <c r="O30" i="26"/>
  <c r="O80" i="26"/>
  <c r="O40" i="26"/>
  <c r="O114" i="26"/>
  <c r="O65" i="26"/>
  <c r="O109" i="26"/>
  <c r="O122" i="26"/>
  <c r="O137" i="26"/>
  <c r="O127" i="26"/>
  <c r="O112" i="26"/>
  <c r="O53" i="26"/>
  <c r="O33" i="26"/>
  <c r="O105" i="26"/>
  <c r="O23" i="26"/>
  <c r="O78" i="26" s="1"/>
  <c r="O132" i="26"/>
  <c r="O43" i="26"/>
  <c r="O68" i="26"/>
  <c r="O58" i="26"/>
  <c r="O52" i="26"/>
  <c r="O32" i="26"/>
  <c r="O42" i="26"/>
  <c r="O67" i="26"/>
  <c r="O82" i="26"/>
  <c r="O126" i="26"/>
  <c r="O111" i="26"/>
  <c r="O131" i="26"/>
  <c r="O22" i="26"/>
  <c r="O77" i="26" s="1"/>
  <c r="O57" i="26"/>
  <c r="O14" i="26"/>
  <c r="O24" i="26"/>
  <c r="O59" i="26"/>
  <c r="O96" i="26"/>
  <c r="O34" i="26"/>
  <c r="O44" i="26"/>
  <c r="O79" i="26"/>
  <c r="O123" i="26"/>
  <c r="Q123" i="26" s="1"/>
  <c r="O54" i="26"/>
  <c r="O113" i="26"/>
  <c r="O133" i="26"/>
  <c r="O108" i="26"/>
  <c r="O118" i="26"/>
  <c r="O128" i="26"/>
  <c r="D27" i="27" l="1"/>
  <c r="Q14" i="26"/>
  <c r="Q59" i="26"/>
  <c r="Q96" i="26"/>
  <c r="Q113" i="26"/>
  <c r="D25" i="27" s="1"/>
  <c r="Q24" i="26"/>
  <c r="D6" i="27" s="1"/>
  <c r="Q108" i="26"/>
  <c r="Q138" i="26"/>
  <c r="Q44" i="26"/>
  <c r="Q128" i="26"/>
  <c r="D28" i="27" s="1"/>
  <c r="Q54" i="26"/>
  <c r="Q79" i="26"/>
  <c r="Q34" i="26"/>
  <c r="D7" i="27" s="1"/>
  <c r="Q118" i="26"/>
  <c r="D26" i="27" s="1"/>
  <c r="Q133" i="26"/>
  <c r="Q155" i="26"/>
  <c r="Q150" i="26"/>
  <c r="O69" i="26"/>
  <c r="E27" i="27" l="1"/>
  <c r="C15" i="35" s="1"/>
  <c r="D24" i="27"/>
  <c r="D22" i="27"/>
  <c r="E22" i="27" s="1"/>
  <c r="C12" i="35" s="1"/>
  <c r="D5" i="27"/>
  <c r="D9" i="27"/>
  <c r="E9" i="27" s="1"/>
  <c r="C5" i="35" s="1"/>
  <c r="D29" i="27"/>
  <c r="E29" i="27" s="1"/>
  <c r="C16" i="35" s="1"/>
  <c r="D12" i="27"/>
  <c r="E12" i="27" s="1"/>
  <c r="C8" i="35" s="1"/>
  <c r="D8" i="27"/>
  <c r="E8" i="27" s="1"/>
  <c r="C4" i="35" s="1"/>
  <c r="D30" i="27"/>
  <c r="E30" i="27" s="1"/>
  <c r="C17" i="35" s="1"/>
  <c r="D10" i="27"/>
  <c r="E10" i="27" s="1"/>
  <c r="C6" i="35" s="1"/>
  <c r="E38" i="27"/>
  <c r="C19" i="35" s="1"/>
  <c r="D38" i="27"/>
  <c r="D39" i="27"/>
  <c r="E39" i="27" s="1"/>
  <c r="C20" i="35" s="1"/>
  <c r="Q69" i="26"/>
  <c r="E4" i="27" l="1"/>
  <c r="E24" i="27"/>
  <c r="C14" i="35" s="1"/>
  <c r="D11" i="27"/>
  <c r="E11" i="27" s="1"/>
  <c r="C7" i="35" s="1"/>
  <c r="D50" i="27" l="1"/>
  <c r="C3" i="35"/>
  <c r="E50" i="2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Hanne Møller</author>
  </authors>
  <commentList>
    <comment ref="O3" authorId="0" shapeId="0" xr:uid="{E03A04F4-7199-4F5B-BE8A-DB9D491BF3DD}">
      <text>
        <r>
          <rPr>
            <sz val="9"/>
            <color indexed="81"/>
            <rFont val="Tahoma"/>
            <family val="2"/>
          </rPr>
          <t>Working hours are used for the stakeholder groups 'workers, local community and society', except for animal welfare where share of produced protein is used.</t>
        </r>
      </text>
    </comment>
  </commentList>
</comments>
</file>

<file path=xl/sharedStrings.xml><?xml version="1.0" encoding="utf-8"?>
<sst xmlns="http://schemas.openxmlformats.org/spreadsheetml/2006/main" count="1370" uniqueCount="611">
  <si>
    <r>
      <t>Authors:</t>
    </r>
    <r>
      <rPr>
        <sz val="11"/>
        <color rgb="FF242424"/>
        <rFont val="Calibri"/>
        <family val="2"/>
        <scheme val="minor"/>
      </rPr>
      <t xml:space="preserve"> Hanne Møller</t>
    </r>
    <r>
      <rPr>
        <vertAlign val="superscript"/>
        <sz val="11"/>
        <color rgb="FF242424"/>
        <rFont val="Calibri"/>
        <family val="2"/>
        <scheme val="minor"/>
      </rPr>
      <t>1</t>
    </r>
    <r>
      <rPr>
        <sz val="11"/>
        <color rgb="FF242424"/>
        <rFont val="Calibri"/>
        <family val="2"/>
        <scheme val="minor"/>
      </rPr>
      <t xml:space="preserve">, </t>
    </r>
    <r>
      <rPr>
        <sz val="11"/>
        <color theme="1"/>
        <rFont val="Calibri"/>
        <family val="2"/>
        <scheme val="minor"/>
      </rPr>
      <t>Lotta Rydhmer</t>
    </r>
    <r>
      <rPr>
        <vertAlign val="superscript"/>
        <sz val="11"/>
        <color rgb="FF242424"/>
        <rFont val="Calibri"/>
        <family val="2"/>
        <scheme val="minor"/>
      </rPr>
      <t>2</t>
    </r>
    <r>
      <rPr>
        <sz val="11"/>
        <color rgb="FF242424"/>
        <rFont val="Calibri"/>
        <family val="2"/>
        <scheme val="minor"/>
      </rPr>
      <t xml:space="preserve">, </t>
    </r>
    <r>
      <rPr>
        <sz val="11"/>
        <color theme="1"/>
        <rFont val="Calibri"/>
        <family val="2"/>
        <scheme val="minor"/>
      </rPr>
      <t>Tove Christensen</t>
    </r>
    <r>
      <rPr>
        <vertAlign val="superscript"/>
        <sz val="11"/>
        <color theme="1"/>
        <rFont val="Calibri"/>
        <family val="2"/>
        <scheme val="minor"/>
      </rPr>
      <t>3</t>
    </r>
    <r>
      <rPr>
        <sz val="11"/>
        <color theme="1"/>
        <rFont val="Calibri"/>
        <family val="2"/>
        <scheme val="minor"/>
      </rPr>
      <t>, Lasse Krogh Poulsen</t>
    </r>
    <r>
      <rPr>
        <vertAlign val="superscript"/>
        <sz val="11"/>
        <color theme="1"/>
        <rFont val="Calibri"/>
        <family val="2"/>
        <scheme val="minor"/>
      </rPr>
      <t>4</t>
    </r>
    <r>
      <rPr>
        <sz val="11"/>
        <color theme="1"/>
        <rFont val="Calibri"/>
        <family val="2"/>
        <scheme val="minor"/>
      </rPr>
      <t xml:space="preserve">, </t>
    </r>
    <r>
      <rPr>
        <sz val="11"/>
        <color rgb="FF242424"/>
        <rFont val="Calibri"/>
        <family val="2"/>
        <scheme val="minor"/>
      </rPr>
      <t>Hanne Fjerdingby Olsen</t>
    </r>
    <r>
      <rPr>
        <vertAlign val="superscript"/>
        <sz val="11"/>
        <color rgb="FF242424"/>
        <rFont val="Calibri"/>
        <family val="2"/>
        <scheme val="minor"/>
      </rPr>
      <t>5</t>
    </r>
  </si>
  <si>
    <r>
      <t>1.</t>
    </r>
    <r>
      <rPr>
        <sz val="7"/>
        <color rgb="FF242424"/>
        <rFont val="Times New Roman"/>
        <family val="1"/>
      </rPr>
      <t xml:space="preserve">       </t>
    </r>
    <r>
      <rPr>
        <sz val="10"/>
        <color rgb="FF242424"/>
        <rFont val="Calibri"/>
        <family val="2"/>
      </rPr>
      <t>NORSUS Norwegian Institute for Sustainability Research, Stadion 4, 1671 Kråkerøy, Norway</t>
    </r>
  </si>
  <si>
    <r>
      <t>2.</t>
    </r>
    <r>
      <rPr>
        <sz val="7"/>
        <color rgb="FF242424"/>
        <rFont val="Times New Roman"/>
        <family val="1"/>
      </rPr>
      <t xml:space="preserve">       </t>
    </r>
    <r>
      <rPr>
        <sz val="10"/>
        <color rgb="FF242424"/>
        <rFont val="Calibri"/>
        <family val="2"/>
      </rPr>
      <t>Swedish University of Agricultural Sciences, Department of Animal Breeding and Genetics, Box 7023, 750 07, Uppsala, Sweden</t>
    </r>
  </si>
  <si>
    <r>
      <t>3.</t>
    </r>
    <r>
      <rPr>
        <sz val="7"/>
        <color rgb="FF242424"/>
        <rFont val="Times New Roman"/>
        <family val="1"/>
      </rPr>
      <t xml:space="preserve">       </t>
    </r>
    <r>
      <rPr>
        <sz val="10"/>
        <color rgb="FF242424"/>
        <rFont val="Calibri"/>
        <family val="2"/>
      </rPr>
      <t>University of Copenhagen, Department of Food and Resource Economics, Copenhagen, 1958 Frederiksberg C, Denmark</t>
    </r>
  </si>
  <si>
    <r>
      <t>4.</t>
    </r>
    <r>
      <rPr>
        <sz val="7"/>
        <color rgb="FF242424"/>
        <rFont val="Times New Roman"/>
        <family val="1"/>
      </rPr>
      <t xml:space="preserve">       </t>
    </r>
    <r>
      <rPr>
        <sz val="10"/>
        <color rgb="FF242424"/>
        <rFont val="Calibri"/>
        <family val="2"/>
      </rPr>
      <t>Aalborg University, Fredrik Bajers Vej 7K, 9220 Aalborg Ø, Denmark</t>
    </r>
  </si>
  <si>
    <r>
      <t>5.</t>
    </r>
    <r>
      <rPr>
        <sz val="7"/>
        <color rgb="FF242424"/>
        <rFont val="Times New Roman"/>
        <family val="1"/>
      </rPr>
      <t xml:space="preserve">       </t>
    </r>
    <r>
      <rPr>
        <sz val="10"/>
        <color theme="1"/>
        <rFont val="Calibri"/>
        <family val="2"/>
      </rPr>
      <t>Norwegian University of Life Sciences, NMBU, N-1430 Ås, Norway</t>
    </r>
  </si>
  <si>
    <t>Corresponding author: ham@norsus.no, +47 971 04 773  </t>
  </si>
  <si>
    <t>This file contains:</t>
  </si>
  <si>
    <t>Table S1 Selected subcategories, based on survey and social hotspot analysis</t>
  </si>
  <si>
    <t>Results survey</t>
  </si>
  <si>
    <t>Social hotspot</t>
  </si>
  <si>
    <t>Final selected sub-categories</t>
  </si>
  <si>
    <t>Sub-categories from S-LCA guidelines(UNEP 2020). Sub-categories with an average score from the survey of 3 (quite relevant) or more (very relevant) are included in the study, marked in grey. Sub-categories under this score are excluded, marked in white.</t>
  </si>
  <si>
    <t>Social hotspot analysis based on Social Hotspot Database (Benoit Norris et al., 2019). A cut-off has been used that gives a minimum of 75% of the total impact. These impact categories are included, marked in grey. Impact categories under this proportion is considered to have a low risk and have been excluded from the study, marked in white.</t>
  </si>
  <si>
    <t>The results from the survey were assessed together with the hotspot analysis in the Social Hotspot database. The impact categories that were excluded based on the hotspot analysis were also excluded in the final analysis.</t>
  </si>
  <si>
    <t>Method: survey for actors in the value chain</t>
  </si>
  <si>
    <t>Method: Social Hotspot 2019 Subcat &amp; Cat Method w Damages / Equalsubcatweights</t>
  </si>
  <si>
    <t>Results: relevans of sub-category</t>
  </si>
  <si>
    <t>Results: Impact assessment</t>
  </si>
  <si>
    <t>Stakeholder groups</t>
  </si>
  <si>
    <t>Sub-category</t>
  </si>
  <si>
    <t>Score survey</t>
  </si>
  <si>
    <t>Impact category</t>
  </si>
  <si>
    <t>Unit</t>
  </si>
  <si>
    <t>1 USD Dairy products/NOR U</t>
  </si>
  <si>
    <t>1 USD Meat products/NOR U</t>
  </si>
  <si>
    <t>Selection</t>
  </si>
  <si>
    <t>Cause of exclusion</t>
  </si>
  <si>
    <t>Workers</t>
  </si>
  <si>
    <t>Freedom of association and collective bargaining</t>
  </si>
  <si>
    <t>3.6</t>
  </si>
  <si>
    <t>1A Wage</t>
  </si>
  <si>
    <t>1A mrheq</t>
  </si>
  <si>
    <t>Child labour</t>
  </si>
  <si>
    <t>3.8</t>
  </si>
  <si>
    <t>1B Poverty</t>
  </si>
  <si>
    <t>1B mrheq</t>
  </si>
  <si>
    <t>Fair salary</t>
  </si>
  <si>
    <t>1D Child Labor</t>
  </si>
  <si>
    <t>1D mrheq</t>
  </si>
  <si>
    <t>Working hours in accordance with current regulations</t>
  </si>
  <si>
    <t>1E Forced Labor</t>
  </si>
  <si>
    <t>1E mrheq</t>
  </si>
  <si>
    <t>Forced labour</t>
  </si>
  <si>
    <t>1F Excessive WkTime</t>
  </si>
  <si>
    <t>1F mrheq</t>
  </si>
  <si>
    <t>Equal opportunities / discrimination</t>
  </si>
  <si>
    <t>3.5</t>
  </si>
  <si>
    <t>1G Freedom of Assoc</t>
  </si>
  <si>
    <t>1G mrheq</t>
  </si>
  <si>
    <t>Health and safety</t>
  </si>
  <si>
    <t>3.9</t>
  </si>
  <si>
    <t>1H Migrant Labor</t>
  </si>
  <si>
    <t>1H mrheq</t>
  </si>
  <si>
    <t>Social benefits  and social security</t>
  </si>
  <si>
    <t>1I Social Benefits</t>
  </si>
  <si>
    <t>1I mrheq</t>
  </si>
  <si>
    <t>Low risk in hot spot</t>
  </si>
  <si>
    <t>Employment relationship and contract</t>
  </si>
  <si>
    <t>1J Labor Laws/Convs</t>
  </si>
  <si>
    <t>1J mrheq</t>
  </si>
  <si>
    <t>Sexual harassment</t>
  </si>
  <si>
    <t>1K Discrimination</t>
  </si>
  <si>
    <t>1K mrheq</t>
  </si>
  <si>
    <t>Smallholders including farmers</t>
  </si>
  <si>
    <t>1L Unemployment</t>
  </si>
  <si>
    <t>1L mrheq</t>
  </si>
  <si>
    <t>Local community</t>
  </si>
  <si>
    <t>Access to material resources</t>
  </si>
  <si>
    <t>2.8</t>
  </si>
  <si>
    <t>2A Occ Tox &amp; Haz</t>
  </si>
  <si>
    <t>2A mrheq</t>
  </si>
  <si>
    <t>Relevance for actors below 3.0</t>
  </si>
  <si>
    <t>Access to community services such as health services and education</t>
  </si>
  <si>
    <t>2B Injuries &amp; Fatalities</t>
  </si>
  <si>
    <t>2B mrheq</t>
  </si>
  <si>
    <t>Migration of jobseekers</t>
  </si>
  <si>
    <t>2.4</t>
  </si>
  <si>
    <t>3A Indigenous Rights</t>
  </si>
  <si>
    <t>3A mrheq</t>
  </si>
  <si>
    <t>Cultural heritage</t>
  </si>
  <si>
    <t>3.0</t>
  </si>
  <si>
    <t>3B Gender Equity</t>
  </si>
  <si>
    <t>3B mrheq</t>
  </si>
  <si>
    <t>Safe and secure living conditions</t>
  </si>
  <si>
    <t>3C High Conflict Zones</t>
  </si>
  <si>
    <t>3C mrheq</t>
  </si>
  <si>
    <t>Respect for the rights of indigenous peoples</t>
  </si>
  <si>
    <t>3D Non-Communicable Diseases</t>
  </si>
  <si>
    <t>3D mrheq</t>
  </si>
  <si>
    <t>Community engagement</t>
  </si>
  <si>
    <t>2.9</t>
  </si>
  <si>
    <t>3E Communicable Diseases</t>
  </si>
  <si>
    <t>3E mrheq</t>
  </si>
  <si>
    <t>Local employment</t>
  </si>
  <si>
    <t>3.3</t>
  </si>
  <si>
    <t>4A Legal System</t>
  </si>
  <si>
    <t>4A mrheq</t>
  </si>
  <si>
    <t>Society</t>
  </si>
  <si>
    <t>Public commitments to sustainability issues</t>
  </si>
  <si>
    <t>3.2</t>
  </si>
  <si>
    <t>4B Corruption</t>
  </si>
  <si>
    <t>4B mrheq</t>
  </si>
  <si>
    <t>Contribution to economic development</t>
  </si>
  <si>
    <t>5A Access to Drinking Water</t>
  </si>
  <si>
    <t>5A mrheq</t>
  </si>
  <si>
    <t>Prevention and mitigation of armed conflicts</t>
  </si>
  <si>
    <t>2.7</t>
  </si>
  <si>
    <t>5B Access to Sanitation</t>
  </si>
  <si>
    <t>5B mrheq</t>
  </si>
  <si>
    <t>Technology development</t>
  </si>
  <si>
    <t>2.1</t>
  </si>
  <si>
    <t>5C Children out of School</t>
  </si>
  <si>
    <t>5C mrheq</t>
  </si>
  <si>
    <t>Corruption</t>
  </si>
  <si>
    <t>5D Access to Hospital Beds</t>
  </si>
  <si>
    <t>5D mrheq</t>
  </si>
  <si>
    <t>Animal welfare</t>
  </si>
  <si>
    <t>3.7</t>
  </si>
  <si>
    <t>5E Smallholder v Commercial Farms</t>
  </si>
  <si>
    <t>5E mrheq</t>
  </si>
  <si>
    <t>Poverty alleviation</t>
  </si>
  <si>
    <t>Total</t>
  </si>
  <si>
    <t>Food security</t>
  </si>
  <si>
    <t>Added</t>
  </si>
  <si>
    <t>Value chain actors</t>
  </si>
  <si>
    <t>Fair competition</t>
  </si>
  <si>
    <t>Promoting social responsibility</t>
  </si>
  <si>
    <t>3.1</t>
  </si>
  <si>
    <t>Supplier relationship</t>
  </si>
  <si>
    <t xml:space="preserve">Respect for intellectual property rights </t>
  </si>
  <si>
    <t>Distribution of income between suppliers and grocery trade</t>
  </si>
  <si>
    <t>Consumers</t>
  </si>
  <si>
    <t>Consumer satisfaction</t>
  </si>
  <si>
    <t>2.3</t>
  </si>
  <si>
    <t>Consumer privacy</t>
  </si>
  <si>
    <t>Transparency about working conditions and sustainability</t>
  </si>
  <si>
    <t>End-of-life responsibility</t>
  </si>
  <si>
    <t>3.4</t>
  </si>
  <si>
    <t>Children</t>
  </si>
  <si>
    <t>Children's right to education</t>
  </si>
  <si>
    <t>Children's right to healthcare</t>
  </si>
  <si>
    <t>Marketing aimed at children</t>
  </si>
  <si>
    <t xml:space="preserve">Table S 2 Reference flow as number of working hours for domestic-produced animal protein per capita </t>
  </si>
  <si>
    <t>Baseline</t>
  </si>
  <si>
    <t>Percentage</t>
  </si>
  <si>
    <t>Off-farm feed</t>
  </si>
  <si>
    <t>Dairy cattle</t>
  </si>
  <si>
    <t>Suckler cow</t>
  </si>
  <si>
    <t>Pig</t>
  </si>
  <si>
    <t>Chicken</t>
  </si>
  <si>
    <t>Egg</t>
  </si>
  <si>
    <t>Imported feed, Brazil</t>
  </si>
  <si>
    <t>Imported feed, Canada</t>
  </si>
  <si>
    <t>Imported feed, Latvia</t>
  </si>
  <si>
    <t>Imported feed, Poland</t>
  </si>
  <si>
    <t xml:space="preserve">Amount of protein produced distributed among livestock products </t>
  </si>
  <si>
    <t>Dairy products</t>
  </si>
  <si>
    <t>Beef from dairy cattle</t>
  </si>
  <si>
    <t>Beef from suckler cow</t>
  </si>
  <si>
    <t>Pork</t>
  </si>
  <si>
    <t>Categories and indicators</t>
  </si>
  <si>
    <t>Data description</t>
  </si>
  <si>
    <t>Reference scale</t>
  </si>
  <si>
    <t>Inventory for livestock</t>
  </si>
  <si>
    <t>Score</t>
  </si>
  <si>
    <t>Stakeholder categories</t>
  </si>
  <si>
    <t>Social sub-categories</t>
  </si>
  <si>
    <t>Indicators</t>
  </si>
  <si>
    <t>Data type</t>
  </si>
  <si>
    <t>Data source</t>
  </si>
  <si>
    <t>Description of indicator</t>
  </si>
  <si>
    <t>Spatial level</t>
  </si>
  <si>
    <t>Reference scale (1-4)</t>
  </si>
  <si>
    <t>Description of scale</t>
  </si>
  <si>
    <t>Inventory</t>
  </si>
  <si>
    <t>Year</t>
  </si>
  <si>
    <t>Country</t>
  </si>
  <si>
    <t>Life cycle step</t>
  </si>
  <si>
    <t>Working hours/share protein per FU</t>
  </si>
  <si>
    <t>Score of life cycle step</t>
  </si>
  <si>
    <t>Weighted score</t>
  </si>
  <si>
    <r>
      <t xml:space="preserve">Workers
</t>
    </r>
    <r>
      <rPr>
        <i/>
        <sz val="11"/>
        <color theme="1"/>
        <rFont val="Calibri"/>
        <family val="2"/>
        <scheme val="minor"/>
      </rPr>
      <t>Includes imported and domestic feed production, farmers and farm employes</t>
    </r>
  </si>
  <si>
    <t>Collective bargaining coverage rate</t>
  </si>
  <si>
    <t>Statistics</t>
  </si>
  <si>
    <t>ILOSTAT 
https://ilostat.ilo.org/topics/collective-bargaining/</t>
  </si>
  <si>
    <t>The share of employees covered by one or more collective agreement, in percent per country
ILOSTAT https://ilostat.ilo.org/topics/collective-bargaining/</t>
  </si>
  <si>
    <t>Country level</t>
  </si>
  <si>
    <t>The scale is designed so that it distributes the values evenly over the values from 0 (4) to 100% (1)</t>
  </si>
  <si>
    <t>69</t>
  </si>
  <si>
    <t>%</t>
  </si>
  <si>
    <t>Norway</t>
  </si>
  <si>
    <t>57.7</t>
  </si>
  <si>
    <t>Brazil</t>
  </si>
  <si>
    <t>Imported feed</t>
  </si>
  <si>
    <t>30.2</t>
  </si>
  <si>
    <t>Canada</t>
  </si>
  <si>
    <t>27.3</t>
  </si>
  <si>
    <t>Latvia</t>
  </si>
  <si>
    <t>17</t>
  </si>
  <si>
    <t>Poland</t>
  </si>
  <si>
    <t>Trade union density rate</t>
  </si>
  <si>
    <t>ILOSTAT https://ilostat.ilo.org/topics/union-membership/</t>
  </si>
  <si>
    <t>The share of employees who are union members, expressed as a percentage per country</t>
  </si>
  <si>
    <t>50.4</t>
  </si>
  <si>
    <t>13</t>
  </si>
  <si>
    <t>28.3</t>
  </si>
  <si>
    <t>10.7</t>
  </si>
  <si>
    <t>12.7</t>
  </si>
  <si>
    <t>SDG 8 Fundamental labor rights are effectively guaranteed</t>
  </si>
  <si>
    <t>Index</t>
  </si>
  <si>
    <t>https://dashboards.sdgIndex.org/map/indicators/fundamental-labor-rights-are-effectively-guaranteed/values</t>
  </si>
  <si>
    <t>Measures the effective enforcement of fundamental labour rights</t>
  </si>
  <si>
    <t>The long-term objective for this indicator is a value of 0.85 and the other values (0.71; 0.57; 0.44) are set by SDG as intermediate values.</t>
  </si>
  <si>
    <t>0.92</t>
  </si>
  <si>
    <t>no unit</t>
  </si>
  <si>
    <t>0.47</t>
  </si>
  <si>
    <t>0.73</t>
  </si>
  <si>
    <t>0.77</t>
  </si>
  <si>
    <t>0.68</t>
  </si>
  <si>
    <t xml:space="preserve">ITUC Global Rights Index </t>
  </si>
  <si>
    <t>https://www.globalrightsIndex.org/en/2021</t>
  </si>
  <si>
    <t>ITUC Global Rights Index methodology is grounded in standards of fundamental rights at work, based on international human rights law. The Index is based on the following indicators:
I. Civil liberties
II. Right to establish and join unions
III. Trade union activities
IV. Right to collective bargaining
 V. Right to strike
An aggregated rating is created for each country</t>
  </si>
  <si>
    <t xml:space="preserve"> 4) 1
 3) 2
 2) 3
 1) 4; 5 and +5
</t>
  </si>
  <si>
    <t>Description of rating:
1. Sporadic violations of rights
2. Repeated violations of rights
3. Regular violations of rights
4. Systematic violations of rights
5. No guarantee of rights
5+. No guarantee of rights due to the
breakdown of the rule of law</t>
  </si>
  <si>
    <t>SDG 16: Percentage of population aged 5-14  involved in child labour</t>
  </si>
  <si>
    <t>https://dashboards.sdgIndex.org/map/indicators/children-involved-in-child-labor</t>
  </si>
  <si>
    <t xml:space="preserve">The percentage of children, between the age of 5-14 years old, involved in child labor at the time of the survey. A child is considered to be involved in child labor under the following conditions: (a) children 5-11 years old who, during the reference week, did at least one hour of economic activity or at least 28 hours of household chores, or (b) children 12-14 years old who, during the reference week, did at least 14 hours of economic activity or at least 28 hours of household chores. </t>
  </si>
  <si>
    <t>5.4</t>
  </si>
  <si>
    <t xml:space="preserve">Fair salary </t>
  </si>
  <si>
    <t xml:space="preserve">Average monthly earnings by agriculture compared to earnings from other economic activities </t>
  </si>
  <si>
    <t>Calculated data (statistics)</t>
  </si>
  <si>
    <t>ILOSTAT explorer</t>
  </si>
  <si>
    <t>Average monthly earnings of employees in agriculture (local currency) relative to the average earnings of all sectors in the country</t>
  </si>
  <si>
    <t>Country sector level</t>
  </si>
  <si>
    <t xml:space="preserve"> 4) x≥ 0.9
 3) 0.8≤x&lt;0.9
 2) 0.7 ≤x&lt;0.8
 1) x&lt;0.7</t>
  </si>
  <si>
    <t>Ratio of wage level compared to average. The ideal value is 1.</t>
  </si>
  <si>
    <t>0.83</t>
  </si>
  <si>
    <t>Livestock and off-farm feed</t>
  </si>
  <si>
    <t>0.63</t>
  </si>
  <si>
    <t>0.76</t>
  </si>
  <si>
    <t>0.97</t>
  </si>
  <si>
    <t>1.05</t>
  </si>
  <si>
    <t>Working hours</t>
  </si>
  <si>
    <t xml:space="preserve">Share of employed working 49 or more hours per week </t>
  </si>
  <si>
    <r>
      <rPr>
        <sz val="11"/>
        <color theme="1"/>
        <rFont val="Calibri"/>
        <family val="2"/>
        <scheme val="minor"/>
      </rPr>
      <t>ILOSTAT</t>
    </r>
    <r>
      <rPr>
        <sz val="11"/>
        <color theme="1"/>
        <rFont val="Calibri"/>
        <family val="2"/>
        <scheme val="minor"/>
      </rPr>
      <t xml:space="preserve">
https://ilostat.ilo.org/topics/working-time/</t>
    </r>
  </si>
  <si>
    <t>The amount of overtime work must be within the limits of the law and is considered to be more than 10 hours in the course of seven days. The ILO' statistic is calculated as the proportion of employees who work more than 49 hours per week</t>
  </si>
  <si>
    <t xml:space="preserve">Country level
</t>
  </si>
  <si>
    <t>The scale is developed by quartiles. Upper quartile has the value of 9%, median 16%, and lower quartile 28%.</t>
  </si>
  <si>
    <t>4.8</t>
  </si>
  <si>
    <t>12.1</t>
  </si>
  <si>
    <t>10.8</t>
  </si>
  <si>
    <t>1.9</t>
  </si>
  <si>
    <t>8.8</t>
  </si>
  <si>
    <t>Forced labor</t>
  </si>
  <si>
    <t>Global Slavery Index</t>
  </si>
  <si>
    <t>https://www.globalslaveryIndex.org/2018/data/maps/#prevalence</t>
  </si>
  <si>
    <t>Estimated Proportion Living in Modern Slavery, number per 1,000 inhabitants</t>
  </si>
  <si>
    <t>The scale is developed by quartiles. Upper quartile has the value of 2.2%, median 4.1%, and lower quartile 6.9%.</t>
  </si>
  <si>
    <t>1.81</t>
  </si>
  <si>
    <t>1.79</t>
  </si>
  <si>
    <t>0.48</t>
  </si>
  <si>
    <t>3.86</t>
  </si>
  <si>
    <t>3.36</t>
  </si>
  <si>
    <t>Equal opportunities</t>
  </si>
  <si>
    <t xml:space="preserve">Female average monthly earnings by agriculture compared to average earning from agriculture </t>
  </si>
  <si>
    <t>Average monthly earnings of female employees in agriculture (local currency) relative to the average earnings in agriculture in the country</t>
  </si>
  <si>
    <t xml:space="preserve">Country sector level </t>
  </si>
  <si>
    <t>0.91</t>
  </si>
  <si>
    <t>0.85</t>
  </si>
  <si>
    <t>0.80</t>
  </si>
  <si>
    <t>0.89</t>
  </si>
  <si>
    <t>N/A</t>
  </si>
  <si>
    <t>Share of female farmers (%)</t>
  </si>
  <si>
    <t>Statistics Norway</t>
  </si>
  <si>
    <t>Share of female farmers (%), the ideal value of female farmer is 50%.
Eika, L., &amp; Vestad, O. L. (2022). Utviklingen i bønders inntekter mellom 2004 og 2020 (The development in farmers' incomes between 2004 and 2020).</t>
  </si>
  <si>
    <t xml:space="preserve">Domestic sector level 
</t>
  </si>
  <si>
    <t xml:space="preserve">The scale is developed specifically for this indicator value. Above 40% (4), between 30-40% (3), between 20-30% (2) and below 20% (1). </t>
  </si>
  <si>
    <t>17.5%</t>
  </si>
  <si>
    <t>Feed import countries</t>
  </si>
  <si>
    <t xml:space="preserve">Health and safety </t>
  </si>
  <si>
    <t>Reported occupational accidents in agriculture,  per 1,000 employees</t>
  </si>
  <si>
    <t>Reported occupational accidents in agriculture, type of occupational accident, statistical variable and year (Statistics Norway: 10914)</t>
  </si>
  <si>
    <t xml:space="preserve">Domestic sector level </t>
  </si>
  <si>
    <t>Occupational accidents, the ideal value is 0%. Upper quartile, median and lower quartile for all industries for 2014-2021.</t>
  </si>
  <si>
    <t>11</t>
  </si>
  <si>
    <t>Number of accidents</t>
  </si>
  <si>
    <t>Non-fatal occupational injuries per 100'000 workers by economic activity. Missing or inconsistent data.</t>
  </si>
  <si>
    <t>Inconsistent statistics from ILO</t>
  </si>
  <si>
    <t>Sickness absence</t>
  </si>
  <si>
    <t>Sickness absence rate for employees 16-69 years, by type of certification and industry</t>
  </si>
  <si>
    <t>Sickness absence, the ideal value is 0%. Upper quartile, median and lower quartile for all industries for 2019.</t>
  </si>
  <si>
    <t>4.4</t>
  </si>
  <si>
    <t>Sickness rate</t>
  </si>
  <si>
    <t>Hospital Anxiety and Depression Scale (HADS) scores, depression (HADS-D) subscale; women</t>
  </si>
  <si>
    <t>Survey</t>
  </si>
  <si>
    <t>Torske et. al. (2016). Anxiety and Depression Symptoms Among Farmers: The HUNT Study, Norway. Journal of Agromedicine, 21(1), 24-33. doi:10.1080/1059924X.2015.1106375</t>
  </si>
  <si>
    <t xml:space="preserve">Hospital Anxiety and Depression Scale (HADS) scores, depression (HADS-D) subscale; Working participants in the HUNT3 Survey (The Nord-Trøndelag Health Study, 2006–2008), aged 19–66.9 years.
</t>
  </si>
  <si>
    <t xml:space="preserve">County Nord-Trøndelag
</t>
  </si>
  <si>
    <t xml:space="preserve">Odds ratios for caseness of depression for women (HADS-D ≥8). References = 1. The scale is developed by quartiles for occupational groups for women.
</t>
  </si>
  <si>
    <t>2.0</t>
  </si>
  <si>
    <t>2006-2008</t>
  </si>
  <si>
    <t>Hospital Anxiety and Depression Scale (HADS) scores, depression (HADS-D) subscale; menn</t>
  </si>
  <si>
    <t xml:space="preserve">Odds ratios for caseness of depression for menn (HADS-D ≥8). References = 1. The scale is developed by quartiles for occupational groups for menn.
</t>
  </si>
  <si>
    <t>1.94</t>
  </si>
  <si>
    <t>Mental health problems - proportion of responses</t>
  </si>
  <si>
    <t>Logstein et al., 2023</t>
  </si>
  <si>
    <t>Health, environment and safety in agriculture. Results from a survey among Norwegian farmers in 2022.
Question: 'Have you ever thought during the last year that you should have had professional help to solve mental problems'? Proportion answering 'often' or 'occasionally'</t>
  </si>
  <si>
    <t>The ideal value is 0.
Proportion of respondents who agree with a defined negative statement.</t>
  </si>
  <si>
    <t>8.98</t>
  </si>
  <si>
    <t>Employment relationship</t>
  </si>
  <si>
    <t>Sexual harassment in agriculture, forestry and fishing, women</t>
  </si>
  <si>
    <t>https://www2.bufdir.no/Statistikk_og_analyse/kjonnslikestilling/Vold_og_kjonn/Utsatthet_for_vold/</t>
  </si>
  <si>
    <t>Sexual harassment in the workplace for women and men. The statistics show what proportion that have been ewposed to unwanted sexual attention in the workplace of those who have carried out income-generating work in agriculture, forestry, fishing.</t>
  </si>
  <si>
    <t>Sexual harassment, the ideal value is 0%. Upper quartile, median and lower quartile for all industries for 2014-2021, for women and men respectively.</t>
  </si>
  <si>
    <t>Sexual harassment in agriculture, forestry and fishing, men</t>
  </si>
  <si>
    <t>Norxay</t>
  </si>
  <si>
    <t>Conditions for smallholders including farmers</t>
  </si>
  <si>
    <t>Access to agricultural input</t>
  </si>
  <si>
    <t>https://impact.economist.com/sustainability/project/food-security-Index/ewplore-countries</t>
  </si>
  <si>
    <t>Global Food Security Index 2022, is composite indicator that measures resources and input for farmers. Here the detail score for access to agricultural input is used.</t>
  </si>
  <si>
    <t xml:space="preserve"> 4) x≥80
 3) 50≤x&lt;80
 2)30≤x&lt;50
 1)x&lt;30</t>
  </si>
  <si>
    <t>Based on GFSI 10 colour codes between 0-100, dark red 0-30 (1), light red 30-50 (2) light blue 50-80 (3), dark blue 80-100 (4).</t>
  </si>
  <si>
    <t>67.1</t>
  </si>
  <si>
    <t>83.6</t>
  </si>
  <si>
    <t>76.0</t>
  </si>
  <si>
    <t>75.4</t>
  </si>
  <si>
    <r>
      <t xml:space="preserve">Local community
</t>
    </r>
    <r>
      <rPr>
        <i/>
        <sz val="11"/>
        <color theme="1"/>
        <rFont val="Calibri"/>
        <family val="2"/>
        <scheme val="minor"/>
      </rPr>
      <t>Includes residents who live near either foreign or domestic farm or food production industry</t>
    </r>
  </si>
  <si>
    <t>Sum of subsidies for measures that promote the natural and cultural values in the agricultural landscape</t>
  </si>
  <si>
    <t>https://www.landbruksdirektoratet.no/nb/statistikk-og-utviklingstrekk/miljostatistikk/kulturminne-og-kulturmiljo</t>
  </si>
  <si>
    <t xml:space="preserve">Subsidies (mill NOK per year) for special measures in agriculture (SMIL) and selected cultural landscapes in agriculture (UKL).  Applies to subsidies for measures that promote the natural and cultural values in the agricultural cultural landscape and reduce pollution from agriculture. </t>
  </si>
  <si>
    <t xml:space="preserve"> 4) x≥ 60
 3) 57≤x&lt;60
 2) 48 ≤x&lt;57
 1) x&lt;48</t>
  </si>
  <si>
    <t>The scale is developed by quartiles of subsidies to cultural heritage in Norway 2006-2021. Upper quartile has the value of 60, median 57, and lower quartile 48 mill NOK/year.</t>
  </si>
  <si>
    <t>mill NOK per year</t>
  </si>
  <si>
    <t>Pesticide use per hectare of cropland</t>
  </si>
  <si>
    <t>https://ourworldindata.org/grapher/pesticide-use-per-hectare-of-cropland</t>
  </si>
  <si>
    <t>Protection of public health and safety and human rights in surrounding communities is difficult to quantify related to food production. Therefore, pesticide is used per ha as suggested by Zira et al 2020. A large amount of pesticide can also lead to an increased risk of exposure in the immediate area and pesticide residues in locally produced foods.</t>
  </si>
  <si>
    <t>Statistics of pesticide use per hectare for 165 countries. The lower quartile has the value of 0.42, median 1.7, and upper quartile 4 kg pesticide/hectare.</t>
  </si>
  <si>
    <t>0.75</t>
  </si>
  <si>
    <t>kg/ha</t>
  </si>
  <si>
    <t>5.94</t>
  </si>
  <si>
    <t>2.03</t>
  </si>
  <si>
    <t>1.24</t>
  </si>
  <si>
    <t>2.13</t>
  </si>
  <si>
    <t>Disaster risk management</t>
  </si>
  <si>
    <t>Global Food Security Index, disaster risk management is a composite indicator that includes pest infestation,  disease mitigation and risk management coordination</t>
  </si>
  <si>
    <t>55.7</t>
  </si>
  <si>
    <t>52.9</t>
  </si>
  <si>
    <t>Inconsistent data</t>
  </si>
  <si>
    <t>Food safety</t>
  </si>
  <si>
    <t>Global Food Security Index, food safety is a composite indicator that includes food safety legislation, mechanisms, access to drinking water and ability to store food safely.</t>
  </si>
  <si>
    <t>99.7</t>
  </si>
  <si>
    <t>74.1</t>
  </si>
  <si>
    <t>Manufacturing</t>
  </si>
  <si>
    <t>Local supplier quantity</t>
  </si>
  <si>
    <t>https://www.weforum.org/reports/the-global-competitiveness-report-2017-2018/</t>
  </si>
  <si>
    <t>The Global Competitiveness Report 2017–2018 has created a number of Indexes. Organizations that develop relationships with locally-based suppliers will further encourage local employment and development. 'Local supplier quantity (11.01)' - in your country, how numerous are local suppliers?</t>
  </si>
  <si>
    <t xml:space="preserve">The scale is developed by quartiles in the overall GCI. Upper quartile has the value of 4.7%, median 4.27%, and lower quartile 3.9%. </t>
  </si>
  <si>
    <t>4.6</t>
  </si>
  <si>
    <t>4.9</t>
  </si>
  <si>
    <t>4.2</t>
  </si>
  <si>
    <t>4.7</t>
  </si>
  <si>
    <t>Local supplier quality</t>
  </si>
  <si>
    <t>The Global Competitiveness Report 2017–2018 has created a number of Indexes. 'Local supplier quality (11.02)' - in your country, how do you assess the quality of local
suppliers?</t>
  </si>
  <si>
    <t>5.5</t>
  </si>
  <si>
    <t>4.3</t>
  </si>
  <si>
    <r>
      <t xml:space="preserve">Society
</t>
    </r>
    <r>
      <rPr>
        <i/>
        <sz val="11"/>
        <color theme="1"/>
        <rFont val="Calibri"/>
        <family val="2"/>
        <scheme val="minor"/>
      </rPr>
      <t>Includes the whole supply chain (nation states and its institutions and population)</t>
    </r>
  </si>
  <si>
    <t>Sustainability and Adaptation (country level)</t>
  </si>
  <si>
    <t xml:space="preserve">Global Food Security Index </t>
  </si>
  <si>
    <t>Global Food Security Index, detailed level: sustainability and adaptation which is a composite indicator that includes: exposure; water; land; oceans, rivers and lakes; political commitment to adaption; disaster risk management</t>
  </si>
  <si>
    <t>87.4</t>
  </si>
  <si>
    <t>Livestock, off-farm feed, food industry, wholesale and retail</t>
  </si>
  <si>
    <t>56.3</t>
  </si>
  <si>
    <t>60.1</t>
  </si>
  <si>
    <t>66.7</t>
  </si>
  <si>
    <t>Corruption Perceptions Index (country level)</t>
  </si>
  <si>
    <t>https://www.transparency.org/</t>
  </si>
  <si>
    <t>Corruption perception Index (CPI) scores and ranks countries/territories based on how corrupt a country’s public sector is perceived to be by experts and business executives. The CPI is the most widely used indicator of corruption worldwide. The scale from 0-100, where a 0 equals the highest level of perceived corruption and 100 equals the lowest level of perceived corruption.</t>
  </si>
  <si>
    <t>Based on the CPI colour codes between 0-100, dark red 0-30 (1), light red 30-50 (2) orange 50-80 (3), yellow 80-100 (4).</t>
  </si>
  <si>
    <t>Dairy cattle and suckler cow:  share on pasture</t>
  </si>
  <si>
    <t>Other</t>
  </si>
  <si>
    <t>van den Pol-van Dasselaar et al., 2020
Statistics Norway</t>
  </si>
  <si>
    <t>Norwegian legislation: Cattle must be ensured the opportunity for free movement and exercise on pasture for a minimum of 8 weeks during the summer half-year. EU have no standards for dairy cattle or prohibition of zero-grazing systems for dairy cattle. The Swedish Animal Welfare Ordinance 2019 mandates that dairy cattle older than six months shall be kept on pasture during the summer. Although there are no regulations on grazing, it is still a widespread practice in some countries, such as Ireland, the UK and Switzerland.</t>
  </si>
  <si>
    <t>Grazing in % dairy cows in six distinctive regions of Europe. Data from the European Grassland Federation WG Grazing; mainly educated guesses (van den Pol-van Dasselaar et al., 2020). The lower quartile has the value of 25%, median 52%, and upper quartile 79 % of share on pasture.</t>
  </si>
  <si>
    <t>Dairy cattle: share of loose housing</t>
  </si>
  <si>
    <t>Statistics Norwegian dairy herds 2021
EFSA AHAW Panel (2023) Welfare of dairy cows.</t>
  </si>
  <si>
    <t>Statistics collection from Norwegian Dairy Herd Recording System 2020. Domestic share of loose housing for dairy cows compared to European level. No statistics for all EU- countries, therefore the scale is based on selected individual EU-countries from different years, based on 'Welfare of dairy cows' by EFSA AHAW Panel  (2023)</t>
  </si>
  <si>
    <t xml:space="preserve"> The lower quartile has the value of 66, median 83, and upper quartile 95 % of loose housing.</t>
  </si>
  <si>
    <t>67</t>
  </si>
  <si>
    <t>Dairy cattle: calf housing (live weight of less than 150 kg)</t>
  </si>
  <si>
    <t>Regulation, directive and recommendation</t>
  </si>
  <si>
    <t xml:space="preserve">The EFSA journal on 'Welfare of calves' (EFSA AHAW panel, 2023) recommend that calves housed in group pens should be provided with a space allowance of at least 20 m2 per animal to full extent of locomotor play behaviour. A space allowance of 3 m2 per animal  allows to increase time spent lying in a relaxed posture andlikely an increase in general activity. The current minimum space allowance is 1.5 m2 per animal (Council Directive 2008/119/EC of 18 December 2008, Current consolidated version: 14/12/2019).
</t>
  </si>
  <si>
    <t>Stocking density for group pens: 
 4) &gt;20 m2  per calf 
 3) ≥3 m2 per calf 
 2) ≥ 1.5 m2 per calf 
 1) &lt; 1.5 m2 per calf</t>
  </si>
  <si>
    <t>≥1.5</t>
  </si>
  <si>
    <t>m2/calf</t>
  </si>
  <si>
    <t xml:space="preserve">Beef cattle: </t>
  </si>
  <si>
    <t>Only information on calves in the EFSA journal  'Welfare of calves' (2023), but not data available for preparing a reference scale.</t>
  </si>
  <si>
    <t>Pigs: Stocking density</t>
  </si>
  <si>
    <t>Regulation, regulation guide, directive and recommendation</t>
  </si>
  <si>
    <t xml:space="preserve">The minimum space allowance for pigs live weight at 85-110 kg is 1.3 m2 indoor area per animal and additional access to outdoor area in organic production, 0.80 m2 per animal in the  Norwegian regulation and correspondingly 0.65 m2 per animal according to the Council Directive 2008/120/EC of 18 December 2008 laying down minimum standards for the protection of pigs. </t>
  </si>
  <si>
    <t>Stocking density: 
 4) &gt;1.3 m2  indoor area and access to outdoor area, Norwegian regulation for organic production 
 3) ≥0.80 m2 following Norwegian regulation
 2) ≥ 0.65 m2 following EU directive
 1) &lt; 0.65m2  not following EU directive</t>
  </si>
  <si>
    <t xml:space="preserve">≥0.80 </t>
  </si>
  <si>
    <t>m2/pig</t>
  </si>
  <si>
    <t xml:space="preserve">Chicken: Stocking density </t>
  </si>
  <si>
    <t>The EFSA journal on 'Welfare of broilers on farm' (EFSA AHAW panel, 2023) recommend a maximum stocking density of 11 kg/m2 for fast-growing broiler chickens to prevent the welfare consequences. Animal density for broilers is a maximum of 25 kg/m​2 in the  Norwegian regulation, and correspondingly 33 kg /m2  in the EU directive 2007/43/EC of 28 June 2007 laying down minimum rules for the protection of chickens kept for meat production.</t>
  </si>
  <si>
    <r>
      <t>Stocking density: 
4) &lt; 11 kg live weight /m</t>
    </r>
    <r>
      <rPr>
        <vertAlign val="superscript"/>
        <sz val="11"/>
        <color theme="1"/>
        <rFont val="Calibri"/>
        <family val="2"/>
        <scheme val="minor"/>
      </rPr>
      <t>2</t>
    </r>
    <r>
      <rPr>
        <sz val="11"/>
        <color theme="1"/>
        <rFont val="Calibri"/>
        <family val="2"/>
        <scheme val="minor"/>
      </rPr>
      <t xml:space="preserve"> as reported by the Efsa Ahaw Panel 
 3) ≤ 25 kg live weight /m2 following Norwegian regulation
 2) ≤ 33 kg live weight /m2 following EU directive
 1)  &gt; 33 kg live weight /m2 not following EU directive</t>
    </r>
  </si>
  <si>
    <t>≤ 25</t>
  </si>
  <si>
    <t>kg/m2</t>
  </si>
  <si>
    <t xml:space="preserve">Egg-laying hens: stocking density </t>
  </si>
  <si>
    <t>The EFSA journal on 'Welfare of laying hens on farm' (EFSA AHAW panel, 2023) recommend a maximum stocking density of 4 hens/m2 and no use of cages. Animal density for laying hens is min. 850 cm² cage area /hen or  max 9 hens /m²  in the  Norwegian regulation, and correspondingly  min. 750 cm² cage area /hen or max 9 hens /m² in the EU directive1999/74/EC laying down minimum standards for the protection of laying hens.</t>
  </si>
  <si>
    <r>
      <t xml:space="preserve">Stocking density: 4) cage should not be used and min. four egg-laying hens /m² reported by the Efsa Ahaw Panel; 3) &gt; enriched cages min. 850 cm² of cage area per hen or  max nine egg-laying hens /m²  following Norwegian regulation; 2)  enriched cages min. 750 cm² of cage area per hen or  max. nine egg-laying hens /m²  following EU directive; 1) </t>
    </r>
    <r>
      <rPr>
        <sz val="11"/>
        <color theme="1"/>
        <rFont val="Calibri"/>
        <family val="2"/>
      </rPr>
      <t>less than</t>
    </r>
    <r>
      <rPr>
        <sz val="11"/>
        <color theme="1"/>
        <rFont val="Calibri"/>
        <family val="2"/>
        <scheme val="minor"/>
      </rPr>
      <t xml:space="preserve"> enriched cages 750 cm² of cage area per hen or more than nine egg-laying hens /m²  not following EU directive.</t>
    </r>
  </si>
  <si>
    <t>≥850</t>
  </si>
  <si>
    <t>cm2/hen</t>
  </si>
  <si>
    <t>Poverty headcount ratio at $3.20/day (%)</t>
  </si>
  <si>
    <t>https://dashboards.sdgIndex.org/map/goals/SDG1</t>
  </si>
  <si>
    <t>SDG1 – No Poverty
Poverty headcount ratio at $3.20/day (%)</t>
  </si>
  <si>
    <t>Long term targets (4), intermediate values (2;3) and lower bound (1) based on colour codes.</t>
  </si>
  <si>
    <t>0.3</t>
  </si>
  <si>
    <t>10.5</t>
  </si>
  <si>
    <t>0.5</t>
  </si>
  <si>
    <t>0.1</t>
  </si>
  <si>
    <t>Food Security overall score</t>
  </si>
  <si>
    <t>Global Food Security Index 2022, using the overall score, which measures food affordability, availability, quality and safety sustainability and adaptation</t>
  </si>
  <si>
    <t>80.5</t>
  </si>
  <si>
    <t>Livestock, off-farm feed, manufacturing and distribution</t>
  </si>
  <si>
    <t>65.1</t>
  </si>
  <si>
    <t>79.1</t>
  </si>
  <si>
    <t>75.5</t>
  </si>
  <si>
    <t>Self-sufficiency ratio</t>
  </si>
  <si>
    <t>Ratio</t>
  </si>
  <si>
    <t>FAO, 2012
Puma et al., 2015</t>
  </si>
  <si>
    <t>Self-sufficiency ratio. FAO terms of food self-sufficiency ratio (SSR)= Production x 100 / (Production + Imports – Exports)</t>
  </si>
  <si>
    <t>Self-sufficiency ratio colour codes x&lt;0.6 (1), 0.6-1 (2) 1-1.4 (3), x&gt;1.4 (4).</t>
  </si>
  <si>
    <t>0.6-0.8</t>
  </si>
  <si>
    <t>2005-2009</t>
  </si>
  <si>
    <t>0.8-1</t>
  </si>
  <si>
    <t>&gt;1.6</t>
  </si>
  <si>
    <t>1-1.2</t>
  </si>
  <si>
    <r>
      <t xml:space="preserve">Value Chain Actors
</t>
    </r>
    <r>
      <rPr>
        <i/>
        <sz val="11"/>
        <color theme="1"/>
        <rFont val="Calibri"/>
        <family val="2"/>
        <scheme val="minor"/>
      </rPr>
      <t>Includes farmers, food industry, wholesale and retail</t>
    </r>
  </si>
  <si>
    <t>HHI-Index (concentration in a market)</t>
  </si>
  <si>
    <t>https://www.regjeringen.no/no/dokumenter/meld.-st.-27-20192020/id2714670/?q=konkurransesituasjonen%20dagligvaresektoren</t>
  </si>
  <si>
    <t xml:space="preserve">The sub-category was limited to wholesale and retail. Concentration in a market can be quantified using the Herfindahl-Hirschman Index (HHI). The HHI scale is from 0 to 10,000, where 10,000 indicates a monopoly (100 % market share).  Values lower than 1,000 indicates that the market is not concentrated.
Meld. St. 27 (2019–2020) Daglegvare og konkurranse – kampen om kundane (Retail and competition – the battle for customers)
</t>
  </si>
  <si>
    <t>Values lower than 1,000 indicates that the market is not concentrated (4), values between 1,000 and 2,000 indicate a moderate concentration (3), while values over 2,000 indicates that the market has a high concentration (2), and values above 4000 even higher (1).</t>
  </si>
  <si>
    <t>Distribution</t>
  </si>
  <si>
    <t>Property rights</t>
  </si>
  <si>
    <t>https://www.business-humanrights.org/en/latest-news/brazil-xingu-indigenous-reserve-threatened-by-the-expansion-of-agribusiness-logging-and-megaprojects/</t>
  </si>
  <si>
    <t xml:space="preserve">Social responsibility contains many of the same elements that are included in S-LCA, e.g. labour rights, health and safety, and tenure rights and access to natural resources. Hot spot analysis of oil seed in Brazil, shows that ‘property rights’ is one of the sub-categories having a high risk and not covered by the other sub-categories.The risk was confirmed by information from the Business &amp; Human Rights Resource Centre. </t>
  </si>
  <si>
    <t xml:space="preserve"> 4) active protection 
 3) respects 
 2) exceeds to some extent
 1) exceeds to a large extent</t>
  </si>
  <si>
    <t>The scale is developed on performance level.
Active protection of rights (4)
respects property rights (3)
exceeds property rights to some extent (2)
exceeds property rights to a large extent (1)</t>
  </si>
  <si>
    <t xml:space="preserve">Share of companies that reports on social responsibility </t>
  </si>
  <si>
    <t>Calculated data (other sources)</t>
  </si>
  <si>
    <t>The companies' websites</t>
  </si>
  <si>
    <t>Review the websites of a number of companies for their reporting on social responsibility</t>
  </si>
  <si>
    <t>Business level</t>
  </si>
  <si>
    <t>Ratio of reporting companies. The ideal value is 1.</t>
  </si>
  <si>
    <t xml:space="preserve">The collaboration between retailer and supplier </t>
  </si>
  <si>
    <t>https://www.dagligvaretilsynet.no/aktuelt</t>
  </si>
  <si>
    <r>
      <t xml:space="preserve">Survey among suppliers about the collaboration climate between suppliers and supermarket chains. Proportion who agree with the question: </t>
    </r>
    <r>
      <rPr>
        <i/>
        <sz val="11"/>
        <color theme="1"/>
        <rFont val="Calibri"/>
        <family val="2"/>
        <scheme val="minor"/>
      </rPr>
      <t>'The collaboration between retailer and supplier is mainly based on fairness, predictability and loyalty'</t>
    </r>
    <r>
      <rPr>
        <sz val="11"/>
        <color theme="1"/>
        <rFont val="Calibri"/>
        <family val="2"/>
        <scheme val="minor"/>
      </rPr>
      <t xml:space="preserve"> - market leading suppliers. </t>
    </r>
  </si>
  <si>
    <t>The ideal value is 1.
Proportion of respondents who agree with a defined positive statement</t>
  </si>
  <si>
    <t>Manufacturing and distribution</t>
  </si>
  <si>
    <t>As above for other suppliers (not market leading suppliers)</t>
  </si>
  <si>
    <t>Ratio of change in the producer price index compared to the change in consumer price index</t>
  </si>
  <si>
    <t>Statistics Norway:
Consumer price index, by consumption group and year
The producer price index for the food industry</t>
  </si>
  <si>
    <t xml:space="preserve">When price developments are to be assessed, this must be done over a longer period and to avoid the Index being affected by short-term fluctuations. In the period 2015-2022, the consumer price Index for food products increased on average by 2.2 % annually. In the same period, the price indexes for the food industry, i.e. producer price indexes, increased by 7.3% in annual average.
The price increase is 3.2 times higher for producer prices than for consumer prices. </t>
  </si>
  <si>
    <t>When there is balance in price development, changes will be equal and the ratio between these will be = 1. The scale is developed specifically for this indicator value</t>
  </si>
  <si>
    <t>2015-2022</t>
  </si>
  <si>
    <t>Use stage</t>
  </si>
  <si>
    <t>Antimicrobial agents for food-producing livestock</t>
  </si>
  <si>
    <t xml:space="preserve">Sales of veterinary
antimicrobial agents
in 31 European
countries in 2019
and 2020 </t>
  </si>
  <si>
    <t xml:space="preserve">Sales of antimicrobial VMPs (veterinary medicinal products) marketed mainly for food-producing animals, PCU  in mg/PCU, by country. PCU (population correction unit) has been established as a denominator
for the sales data. </t>
  </si>
  <si>
    <t xml:space="preserve"> The scale is developed from quartiles. The lower quartile has the value of 32, median 52, and upper quartile 110 of mg/PCU per country.</t>
  </si>
  <si>
    <t>mg/PCU</t>
  </si>
  <si>
    <t>Livestock</t>
  </si>
  <si>
    <t>Sustainable Brand Index™ 2019</t>
  </si>
  <si>
    <t>Sustainable Brand Index ranking score is a combination of both environmental and social responsibility, based on the definition of sustainability according to the UN Sustainable Development Goals. The ranking is based on surveys.  The respondents come from so-called consumer panels belonging to a subcontractor. The panels thus consist of regular citizens in each country. All the companies that are included in this index and that represent the manufacturing of meat and dairy products are included in these indicators.</t>
  </si>
  <si>
    <t xml:space="preserve"> 4) topp 10
 3) betwen 10 - 50
 2) between 50 - 100
 1) below 100
</t>
  </si>
  <si>
    <t>The score is developed based on the ranking of the companies. Totalt number of companies evaluated is 247. Top 10 (4), between 10-50 (3), between 50-100 (3), below 100 (4)</t>
  </si>
  <si>
    <t>TINE (1)</t>
  </si>
  <si>
    <t>ranking</t>
  </si>
  <si>
    <t>Rørosmeieriet (13)</t>
  </si>
  <si>
    <t>Q-Meieriene (5)</t>
  </si>
  <si>
    <t>Gilde (18)</t>
  </si>
  <si>
    <t>Prior (42)</t>
  </si>
  <si>
    <t>Nortura (43)</t>
  </si>
  <si>
    <t>Information on packaging for selected animal products</t>
  </si>
  <si>
    <t>Information on food packaging</t>
  </si>
  <si>
    <t>End-of-life responsibility is specified to front-of-pack information about recycling of packaging and how to avoid food waste.
If the packaging has a printed symbol for recycling and additional text describing how it is done, e.g. it must be sorted as plastic.</t>
  </si>
  <si>
    <t>Children concerns regarding marketing practices</t>
  </si>
  <si>
    <t>Proportion of food and drink advertisements that cannot be marketed to children</t>
  </si>
  <si>
    <t>Bugge, A. B., and Rosenberg T. G.. 2016. 'Systematic mapping of advertising for unhealthy food and drink aimed at children and young people on TV and the internet'.</t>
  </si>
  <si>
    <t xml:space="preserve">Products with a nutrient content above the maximum values were categorized as "can not be marketed towards children". On the TV channels, food and drink advertising of products that cannot be marketed towards children and young people accounted for 3 % of all advertising, and 16 % of food/drink advertising. </t>
  </si>
  <si>
    <t>The long-term objective is zero. The scale has been developed to measure the extent to which unhealthy food and drink are advertised to children</t>
  </si>
  <si>
    <t>3/16</t>
  </si>
  <si>
    <t>serie 5</t>
  </si>
  <si>
    <t>serie 6</t>
  </si>
  <si>
    <t>serie 3</t>
  </si>
  <si>
    <t>Public commitments sustainability</t>
  </si>
  <si>
    <t>Social subcategories</t>
  </si>
  <si>
    <t>TrendProd</t>
  </si>
  <si>
    <t>ChangeProd</t>
  </si>
  <si>
    <t>↑ The composition of the value chain will change due to lower feed imports, which is linked to higher SR.</t>
  </si>
  <si>
    <t>↑↑ The composition of the value chain will change because only domestic feed is used.</t>
  </si>
  <si>
    <t>→ Better profits but not higher real wages due to high investment in technology that requires capital.</t>
  </si>
  <si>
    <r>
      <t xml:space="preserve">→ </t>
    </r>
    <r>
      <rPr>
        <sz val="11"/>
        <color theme="1"/>
        <rFont val="Calibri"/>
        <family val="2"/>
        <scheme val="minor"/>
      </rPr>
      <t>Political subsidies to maintain income, more focus on fairness. Low investment due to smaller farms</t>
    </r>
    <r>
      <rPr>
        <sz val="11"/>
        <color rgb="FF000000"/>
        <rFont val="Calibri"/>
        <family val="2"/>
        <scheme val="minor"/>
      </rPr>
      <t>.</t>
    </r>
  </si>
  <si>
    <t>→ No change overall, larger farm but also more technology.</t>
  </si>
  <si>
    <t>→ No change overall, but dairy production has a high proportion of overtime.</t>
  </si>
  <si>
    <t>→ No change of forced labour All countries have a low risk in the baseline.</t>
  </si>
  <si>
    <t>↑ High SR in baseline due to share of female farmers in Norway. The trend towards more equality continues both domestically and internationally.</t>
  </si>
  <si>
    <t>↑↑ High SR in baseline due to share of female farmers in Norway. The trend towards more equality continues, small farms will increase the proportion of women.</t>
  </si>
  <si>
    <t>↑ The high domestic risk for occupational accidents in baseline will be reduced due to more milking robots and technology that improve working conditions. Better indoor climate in poultry production.
↓ Efficiency demands and unrest for animal protection activists, and public debate about reduced meat consumption increase pressure on farmers' mental health.</t>
  </si>
  <si>
    <t>↑↑ The high domestic risk for occupational accidents will be significantly reduced due to more milking robots and technology that improve working conditions. Because there are no broiler and beef cattle production, the risk is further reduced, as these productions both have a high risk of respectively lung disease linked to dust and accidents when handling animals.
→ Agricultural production is more sustainable, and it is supported by political instruments that provide better status and conditions for the farmer, which in turn affects mental health.</t>
  </si>
  <si>
    <t>↑ More respect and equality between the sexes in all countries.</t>
  </si>
  <si>
    <t>↓↓ Trend towards larger farms also for smallholder farmers, feed is more expensive and increased pressure on land area due to climate changes.</t>
  </si>
  <si>
    <t>→ Focusing on the utilization of new feed ingredients can result in more jobs as new systems have to be implemented, which can offset the effect of lower livestock production.</t>
  </si>
  <si>
    <t>↓ Focus on production efficiency. UN Biodiversity Agreement which is supposed to strengthen the protection of land areas, can also set limitations for agriculture and the cultural landscape.</t>
  </si>
  <si>
    <r>
      <t>→ C</t>
    </r>
    <r>
      <rPr>
        <sz val="11"/>
        <color rgb="FF000000"/>
        <rFont val="Calibri"/>
        <family val="2"/>
        <scheme val="minor"/>
      </rPr>
      <t>ultural landscape has a high value and grass areas are used to a large extent, but the UN Biodiversity Agreement can also set limitations for agriculture and the cultural landscape.</t>
    </r>
  </si>
  <si>
    <t>→ A lower proportion of imported feed reduces the risk in the value chain, while larger farms could cause greater problems in the local community.</t>
  </si>
  <si>
    <t>↑ No feed import reduces the risk in the value chain and use of more roughage reduces the use of pesticides.</t>
  </si>
  <si>
    <t>↓More technical and less labour-intensive work will result in fewer jobs but on the other hand there will be more jobs for feed production to replace imported feed.</t>
  </si>
  <si>
    <r>
      <t>→</t>
    </r>
    <r>
      <rPr>
        <sz val="11"/>
        <color theme="1"/>
        <rFont val="Calibri"/>
        <family val="2"/>
        <scheme val="minor"/>
      </rPr>
      <t xml:space="preserve"> More technical but still labour-intensive work will maintain the need for labour; however it may be difficult to find sufficient workforce</t>
    </r>
    <r>
      <rPr>
        <sz val="11"/>
        <color rgb="FF000000"/>
        <rFont val="Calibri"/>
        <family val="2"/>
        <scheme val="minor"/>
      </rPr>
      <t>.</t>
    </r>
  </si>
  <si>
    <t>↑ High political ambition to reduce GHG emissions, implementing measure for use of biogas and renewable energy, but can have some trade-off effects on other sustainability categories.</t>
  </si>
  <si>
    <t>↑↑ High political ambition to increase sustainability of food consumption and this will influence the whole society.</t>
  </si>
  <si>
    <r>
      <t>↑</t>
    </r>
    <r>
      <rPr>
        <sz val="11"/>
        <color rgb="FF000000"/>
        <rFont val="Calibri"/>
        <family val="2"/>
        <scheme val="minor"/>
      </rPr>
      <t xml:space="preserve"> A lower proportion of imported feed will reduce the risk in the value chain</t>
    </r>
    <r>
      <rPr>
        <sz val="11"/>
        <color theme="1"/>
        <rFont val="Calibri"/>
        <family val="2"/>
        <scheme val="minor"/>
      </rPr>
      <t>.</t>
    </r>
  </si>
  <si>
    <r>
      <t>↑↑</t>
    </r>
    <r>
      <rPr>
        <sz val="11"/>
        <color rgb="FF000000"/>
        <rFont val="Calibri"/>
        <family val="2"/>
        <scheme val="minor"/>
      </rPr>
      <t xml:space="preserve"> No feed import will reduce the risk in the value chain</t>
    </r>
    <r>
      <rPr>
        <sz val="11"/>
        <color theme="1"/>
        <rFont val="Calibri"/>
        <family val="2"/>
        <scheme val="minor"/>
      </rPr>
      <t>.</t>
    </r>
  </si>
  <si>
    <t>↑ Better protection and more knowledge about animals' need for natural behaviour will improve regulations and the actual conditions</t>
  </si>
  <si>
    <t>↑ Better protection and more knowledge about animals' need for natural behaviour will improve regulations and the actual conditions.</t>
  </si>
  <si>
    <r>
      <t>↑</t>
    </r>
    <r>
      <rPr>
        <sz val="11"/>
        <color rgb="FF000000"/>
        <rFont val="Calibri"/>
        <family val="2"/>
        <scheme val="minor"/>
      </rPr>
      <t xml:space="preserve"> The SDG1 – No Poverty is achieved in Norway and lower feed import will reduce the risk in the value chain</t>
    </r>
    <r>
      <rPr>
        <sz val="11"/>
        <color theme="1"/>
        <rFont val="Calibri"/>
        <family val="2"/>
        <scheme val="minor"/>
      </rPr>
      <t>.</t>
    </r>
  </si>
  <si>
    <r>
      <t>↑</t>
    </r>
    <r>
      <rPr>
        <sz val="11"/>
        <color rgb="FF000000"/>
        <rFont val="Calibri"/>
        <family val="2"/>
        <scheme val="minor"/>
      </rPr>
      <t xml:space="preserve"> The SDG1 – No Poverty is achieved in Norway and as no feed is imported, the risk is reduced in the value chain</t>
    </r>
    <r>
      <rPr>
        <sz val="11"/>
        <color theme="1"/>
        <rFont val="Calibri"/>
        <family val="2"/>
        <scheme val="minor"/>
      </rPr>
      <t>.</t>
    </r>
  </si>
  <si>
    <r>
      <t>↑</t>
    </r>
    <r>
      <rPr>
        <sz val="11"/>
        <color rgb="FF000000"/>
        <rFont val="Calibri"/>
        <family val="2"/>
        <scheme val="minor"/>
      </rPr>
      <t xml:space="preserve"> The countries in the value chain have a relatively good overall food security index but low self-sufficiency. This scenario will give somewhat higher self-sufficiency for Norway.</t>
    </r>
  </si>
  <si>
    <r>
      <t>↑↑</t>
    </r>
    <r>
      <rPr>
        <sz val="11"/>
        <color rgb="FF000000"/>
        <rFont val="Calibri"/>
        <family val="2"/>
        <scheme val="minor"/>
      </rPr>
      <t xml:space="preserve"> The countries in the value chain have a relatively good overall food security index but low self-sufficiency. This scenario will result in higher self-sufficiency for Norway.</t>
    </r>
  </si>
  <si>
    <t>↓ Structural changes towards more farms in productive areas can result in a higher market concentration in retail and a greater share of private labels that control the value chain.</t>
  </si>
  <si>
    <t>→ Not changed from baseline, as the farm structure is not changed</t>
  </si>
  <si>
    <r>
      <t>↑</t>
    </r>
    <r>
      <rPr>
        <sz val="11"/>
        <color rgb="FF000000"/>
        <rFont val="Calibri"/>
        <family val="2"/>
        <scheme val="minor"/>
      </rPr>
      <t>more requirements for sustainability documentation</t>
    </r>
    <r>
      <rPr>
        <sz val="11"/>
        <color theme="1"/>
        <rFont val="Calibri"/>
        <family val="2"/>
        <scheme val="minor"/>
      </rPr>
      <t>.</t>
    </r>
  </si>
  <si>
    <r>
      <t>↑↑</t>
    </r>
    <r>
      <rPr>
        <sz val="11"/>
        <color rgb="FF000000"/>
        <rFont val="Calibri"/>
        <family val="2"/>
        <scheme val="minor"/>
      </rPr>
      <t xml:space="preserve"> The scenario is based on a high political ambition to increase sustainability of food and that will influence the companies</t>
    </r>
    <r>
      <rPr>
        <sz val="11"/>
        <color theme="1"/>
        <rFont val="Calibri"/>
        <family val="2"/>
        <scheme val="minor"/>
      </rPr>
      <t>.</t>
    </r>
  </si>
  <si>
    <r>
      <t xml:space="preserve">→ </t>
    </r>
    <r>
      <rPr>
        <sz val="11"/>
        <color rgb="FF000000"/>
        <rFont val="Calibri"/>
        <family val="2"/>
        <scheme val="minor"/>
      </rPr>
      <t>high market concentration, price pressure and unfavourable conditions for suppliers</t>
    </r>
    <r>
      <rPr>
        <sz val="11"/>
        <color theme="1"/>
        <rFont val="Calibri"/>
        <family val="2"/>
        <scheme val="minor"/>
      </rPr>
      <t>.</t>
    </r>
  </si>
  <si>
    <r>
      <t>↑</t>
    </r>
    <r>
      <rPr>
        <sz val="11"/>
        <color rgb="FF000000"/>
        <rFont val="Calibri"/>
        <family val="2"/>
        <scheme val="minor"/>
      </rPr>
      <t>a diverse market improves prices and conditions for suppliers</t>
    </r>
    <r>
      <rPr>
        <sz val="11"/>
        <color theme="1"/>
        <rFont val="Calibri"/>
        <family val="2"/>
        <scheme val="minor"/>
      </rPr>
      <t>.</t>
    </r>
  </si>
  <si>
    <t>→ Unchanged.</t>
  </si>
  <si>
    <t>↑ Political subsidies to maintain income, more focus on fairness in the value chain.</t>
  </si>
  <si>
    <r>
      <t xml:space="preserve">↑ </t>
    </r>
    <r>
      <rPr>
        <sz val="11"/>
        <color rgb="FF000000"/>
        <rFont val="Calibri"/>
        <family val="2"/>
        <scheme val="minor"/>
      </rPr>
      <t>Better controlled livestock production such as SPF in pig production. Chicken meat often poses a certain risk, and this is not produced.</t>
    </r>
  </si>
  <si>
    <t>↑ The transparency regulation on transparency and sustainability of risk assessment in the food chain will improve the performance of this category.</t>
  </si>
  <si>
    <r>
      <t>↑</t>
    </r>
    <r>
      <rPr>
        <sz val="11"/>
        <color rgb="FF000000"/>
        <rFont val="Calibri"/>
        <family val="2"/>
        <scheme val="minor"/>
      </rPr>
      <t>more requirements for information on recycling</t>
    </r>
    <r>
      <rPr>
        <sz val="11"/>
        <color theme="1"/>
        <rFont val="Calibri"/>
        <family val="2"/>
        <scheme val="minor"/>
      </rPr>
      <t>.</t>
    </r>
  </si>
  <si>
    <r>
      <t>↑</t>
    </r>
    <r>
      <rPr>
        <sz val="11"/>
        <color rgb="FF000000"/>
        <rFont val="Calibri"/>
        <family val="2"/>
        <scheme val="minor"/>
      </rPr>
      <t>better protection of children through regulations</t>
    </r>
    <r>
      <rPr>
        <sz val="11"/>
        <color theme="1"/>
        <rFont val="Calibri"/>
        <family val="2"/>
        <scheme val="minor"/>
      </rPr>
      <t>.</t>
    </r>
  </si>
  <si>
    <t>Working hours per  produced animal protein per capita</t>
  </si>
  <si>
    <t xml:space="preserve"> 4) x≤ 1.4
 3) 1.4&lt;x≤1.8
 2)1.8&lt;x≤2.3
 1)x&gt;2.3</t>
  </si>
  <si>
    <t xml:space="preserve"> 4) x≤ 1.1
 3) 1.1&lt;x≤1.3
 2)1.3&lt;x≤1.6
 1)x&gt;1.6</t>
  </si>
  <si>
    <t xml:space="preserve"> 4) x≤5%
 3) 5%&lt;x≤10%
 2) 10%&lt;x≤15%
 1) x&gt;15%</t>
  </si>
  <si>
    <t>Average monthly earnings by agriculture compared to earnings from other economic activities</t>
  </si>
  <si>
    <t>-</t>
  </si>
  <si>
    <t>Score indicator level</t>
  </si>
  <si>
    <t>Score subcategory level</t>
  </si>
  <si>
    <t>Subcategory</t>
  </si>
  <si>
    <t>The subcategory score is an arithmetic average of indicator score</t>
  </si>
  <si>
    <t xml:space="preserve">Health and safety
</t>
  </si>
  <si>
    <t>The subcategory score is a weighted avarage, the occupational accidents accounting for 50%, whereas sickness absence and mental health accounted for 25% each. This is to avoid duplicate counting for sickness absence linked to mental health)</t>
  </si>
  <si>
    <t xml:space="preserve">Animal welfare
</t>
  </si>
  <si>
    <t>The subcategory score is a weighted avarage based on the protein content in the livestock products)</t>
  </si>
  <si>
    <t>Sustainable Brand Index dairy production</t>
  </si>
  <si>
    <t>Sustainable Brand Index meat production</t>
  </si>
  <si>
    <t>Sustainable Brand Index production</t>
  </si>
  <si>
    <t>Principles for calculation of subcategory score</t>
  </si>
  <si>
    <t>4) x=0
3) 0&lt;x≤1
2)  1&lt;x≤2
1) x&gt;2</t>
  </si>
  <si>
    <t xml:space="preserve"> 4) x≤0.42
 3) 0.42&lt;x≤1.74
 2) 1.74&lt;x≤4.08
 1) x&gt;4.08</t>
  </si>
  <si>
    <t xml:space="preserve"> 4) x ≥4.70
 3) 4.27≤x&lt;4.70
 2) 3.9≤x&lt;4.27
 1) x&lt;3.9</t>
  </si>
  <si>
    <t xml:space="preserve"> 4) x≥4.70
 3) 4.27≤x&lt;4.70
 2) 3.9≤x&lt;4.27
 1) x&lt;3.9</t>
  </si>
  <si>
    <t xml:space="preserve"> 4) x≥80
 3) 50≤x&lt;80
 2) 30≤x&lt;50
 1) x&lt;30</t>
  </si>
  <si>
    <r>
      <t xml:space="preserve"> 4) x</t>
    </r>
    <r>
      <rPr>
        <sz val="11"/>
        <rFont val="Calibri"/>
        <family val="2"/>
      </rPr>
      <t>≥79</t>
    </r>
    <r>
      <rPr>
        <sz val="11"/>
        <rFont val="Calibri"/>
        <family val="2"/>
        <scheme val="minor"/>
      </rPr>
      <t xml:space="preserve">%
 3) 52%≤x&lt;79%
 2) 25%≤x&lt;52%
 1) x&lt;25%
</t>
    </r>
  </si>
  <si>
    <r>
      <t xml:space="preserve"> 4) x</t>
    </r>
    <r>
      <rPr>
        <sz val="11"/>
        <rFont val="Calibri"/>
        <family val="2"/>
      </rPr>
      <t>≥</t>
    </r>
    <r>
      <rPr>
        <sz val="11"/>
        <rFont val="Calibri"/>
        <family val="2"/>
        <scheme val="minor"/>
      </rPr>
      <t xml:space="preserve">95%
 3) 83%≤x&lt;95%
 2) 66%≤x&lt;83%
 1)x&lt;66%
</t>
    </r>
  </si>
  <si>
    <t xml:space="preserve"> 4) x≤1.3
 3) 1.3&lt;x≤5
 2) 5&lt;x≤13
 1) x&lt;13
</t>
  </si>
  <si>
    <t>4) x≥1.4
3) 1.0≤x&lt;1.4
2) 0.6≤x&lt;1.0
1) x&lt;0.6</t>
  </si>
  <si>
    <t xml:space="preserve">4) x≤1000
3) 1000&lt;x≤2000
2 )2000&lt;x≤4000
1) x&lt;4000
</t>
  </si>
  <si>
    <t>4) x≥ 0.9
3) 0.8≤x&lt;0.9
2) 0.7 ≤x&lt;0.8
1) x&lt;0.7</t>
  </si>
  <si>
    <t>4) x≥ 0.8
3) 0.6≤x&lt;0.8
2) 0.4 ≤x&lt;0.6
1) x&lt;0.4</t>
  </si>
  <si>
    <t xml:space="preserve"> 4) x≤32
 3) 32&lt;x≤52
 2)52&lt;x≤110
 1) x&gt;110</t>
  </si>
  <si>
    <t>4) almost not  
3) to a small extent
2) to some extent
1) to a large extent</t>
  </si>
  <si>
    <r>
      <t xml:space="preserve"> 4) x≥ 75
 3) 50≤x&lt;75
 2) 25 ≤x&lt;50
 1) x</t>
    </r>
    <r>
      <rPr>
        <sz val="11"/>
        <rFont val="Aptos Narrow"/>
        <family val="2"/>
      </rPr>
      <t>&lt;</t>
    </r>
    <r>
      <rPr>
        <sz val="11"/>
        <rFont val="Calibri"/>
        <family val="2"/>
        <scheme val="minor"/>
      </rPr>
      <t xml:space="preserve">25
</t>
    </r>
  </si>
  <si>
    <r>
      <t xml:space="preserve"> 4) x≥ 0.85
 3) 0.71≤x&lt;0,85
 2) 0.44 ≤x&lt;0.71
 1) x</t>
    </r>
    <r>
      <rPr>
        <sz val="11"/>
        <rFont val="Aptos Narrow"/>
        <family val="2"/>
      </rPr>
      <t>&lt;</t>
    </r>
    <r>
      <rPr>
        <sz val="11"/>
        <rFont val="Calibri"/>
        <family val="2"/>
        <scheme val="minor"/>
      </rPr>
      <t xml:space="preserve">0.44
</t>
    </r>
  </si>
  <si>
    <r>
      <t>4) x</t>
    </r>
    <r>
      <rPr>
        <sz val="11"/>
        <rFont val="Aptos Narrow"/>
        <family val="2"/>
      </rPr>
      <t>≤</t>
    </r>
    <r>
      <rPr>
        <sz val="11"/>
        <rFont val="Calibri"/>
        <family val="2"/>
        <scheme val="minor"/>
      </rPr>
      <t xml:space="preserve"> 9
 3) 9&lt;x≤16
 2) 16 &lt;x≤28
 1) x</t>
    </r>
    <r>
      <rPr>
        <sz val="11"/>
        <rFont val="Aptos Narrow"/>
        <family val="2"/>
      </rPr>
      <t>&gt;28</t>
    </r>
  </si>
  <si>
    <r>
      <t>4) x</t>
    </r>
    <r>
      <rPr>
        <sz val="11"/>
        <rFont val="Aptos Narrow"/>
        <family val="2"/>
      </rPr>
      <t>≤</t>
    </r>
    <r>
      <rPr>
        <sz val="11"/>
        <rFont val="Calibri"/>
        <family val="2"/>
        <scheme val="minor"/>
      </rPr>
      <t xml:space="preserve"> 2.2
 3) 2.2&lt;x≤4.1
 2) 4.1 &lt;x≤6.9
 1) x≥6.9</t>
    </r>
  </si>
  <si>
    <r>
      <t>4) x</t>
    </r>
    <r>
      <rPr>
        <sz val="11"/>
        <rFont val="Aptos Narrow"/>
        <family val="2"/>
      </rPr>
      <t>≥</t>
    </r>
    <r>
      <rPr>
        <sz val="11"/>
        <rFont val="Calibri"/>
        <family val="2"/>
        <scheme val="minor"/>
      </rPr>
      <t xml:space="preserve">40%
3) 30%≤x&lt;40%
2)  20%≤x&lt;30%
1) x&lt;20%
</t>
    </r>
  </si>
  <si>
    <r>
      <t>4) x</t>
    </r>
    <r>
      <rPr>
        <sz val="11"/>
        <rFont val="Aptos Narrow"/>
        <family val="2"/>
      </rPr>
      <t>≥</t>
    </r>
    <r>
      <rPr>
        <sz val="11"/>
        <rFont val="Calibri"/>
        <family val="2"/>
        <scheme val="minor"/>
      </rPr>
      <t>7.9
3) 7.9&lt;x≤8.15
2)  8.15&lt;x≤8.45
1) x&gt;8.45</t>
    </r>
  </si>
  <si>
    <r>
      <t>4) x</t>
    </r>
    <r>
      <rPr>
        <sz val="11"/>
        <rFont val="Aptos Narrow"/>
        <family val="2"/>
      </rPr>
      <t>≥</t>
    </r>
    <r>
      <rPr>
        <sz val="11"/>
        <rFont val="Calibri"/>
        <family val="2"/>
        <scheme val="minor"/>
      </rPr>
      <t>4.1
3) 4.1&lt;x≤5.1
2)  5.1&lt;x≤5.5
1) x&gt;5.5</t>
    </r>
  </si>
  <si>
    <r>
      <t>4) x</t>
    </r>
    <r>
      <rPr>
        <sz val="11"/>
        <rFont val="Aptos Narrow"/>
        <family val="2"/>
      </rPr>
      <t>≥</t>
    </r>
    <r>
      <rPr>
        <sz val="11"/>
        <rFont val="Calibri"/>
        <family val="2"/>
        <scheme val="minor"/>
      </rPr>
      <t>3
3) 3&lt;x≤5.5
2)  5.5&lt;x≤8
1) x&gt;8</t>
    </r>
  </si>
  <si>
    <r>
      <t xml:space="preserve"> 4) x≥20 m</t>
    </r>
    <r>
      <rPr>
        <vertAlign val="superscript"/>
        <sz val="11"/>
        <rFont val="Calibri"/>
        <family val="2"/>
        <scheme val="minor"/>
      </rPr>
      <t>2</t>
    </r>
    <r>
      <rPr>
        <sz val="11"/>
        <rFont val="Calibri"/>
        <family val="2"/>
        <scheme val="minor"/>
      </rPr>
      <t xml:space="preserve">  
 3) 20&gt;x≥3 m2
 2) 3&gt;x≥1.5 m2 
 1) x</t>
    </r>
    <r>
      <rPr>
        <sz val="11"/>
        <rFont val="Calibri"/>
        <family val="2"/>
      </rPr>
      <t>&lt;</t>
    </r>
    <r>
      <rPr>
        <sz val="11"/>
        <rFont val="Calibri"/>
        <family val="2"/>
        <scheme val="minor"/>
      </rPr>
      <t>1.5 m2</t>
    </r>
  </si>
  <si>
    <r>
      <t xml:space="preserve"> 4) x≥1.3 m</t>
    </r>
    <r>
      <rPr>
        <vertAlign val="superscript"/>
        <sz val="11"/>
        <rFont val="Calibri"/>
        <family val="2"/>
        <scheme val="minor"/>
      </rPr>
      <t>2</t>
    </r>
    <r>
      <rPr>
        <sz val="11"/>
        <rFont val="Calibri"/>
        <family val="2"/>
        <scheme val="minor"/>
      </rPr>
      <t xml:space="preserve">  
 3)1.3&gt;x≥0.80 m2
 2) 0.8&gt;x≥ 0.65 m2 
 1) x &lt;0.65m2</t>
    </r>
  </si>
  <si>
    <r>
      <t xml:space="preserve"> 4) x≤ 11 kg /m</t>
    </r>
    <r>
      <rPr>
        <vertAlign val="superscript"/>
        <sz val="11"/>
        <rFont val="Calibri"/>
        <family val="2"/>
        <scheme val="minor"/>
      </rPr>
      <t>2</t>
    </r>
    <r>
      <rPr>
        <sz val="11"/>
        <rFont val="Calibri"/>
        <family val="2"/>
        <scheme val="minor"/>
      </rPr>
      <t xml:space="preserve">  
 3) 11&lt;x≤25 kg /m2
 2) 25&lt;x≤ 33 kg /m2 
 1)  x</t>
    </r>
    <r>
      <rPr>
        <sz val="11"/>
        <rFont val="Calibri"/>
        <family val="2"/>
      </rPr>
      <t>&gt;</t>
    </r>
    <r>
      <rPr>
        <sz val="11"/>
        <rFont val="Calibri"/>
        <family val="2"/>
        <scheme val="minor"/>
      </rPr>
      <t>33 kg /m2</t>
    </r>
  </si>
  <si>
    <r>
      <t xml:space="preserve"> 4) no cage and&lt;4 hens /m</t>
    </r>
    <r>
      <rPr>
        <vertAlign val="superscript"/>
        <sz val="11"/>
        <rFont val="Calibri"/>
        <family val="2"/>
        <scheme val="minor"/>
      </rPr>
      <t>2</t>
    </r>
    <r>
      <rPr>
        <sz val="11"/>
        <rFont val="Calibri"/>
        <family val="2"/>
        <scheme val="minor"/>
      </rPr>
      <t xml:space="preserve">  
 3)≥ 850 cm² cage area /hen or &lt;9 hens /m² 
 2) ≥ 750 cm² of cage area hen or &lt;9 hens /m²
 1) &lt; 750 cm² of cage area/hen or ≥ 9 hens /m² </t>
    </r>
  </si>
  <si>
    <t>SDG 8 Fundamental labour rights are effectively guaranteed</t>
  </si>
  <si>
    <t>SDG 16: Percentage of population aged 5-14 involved in child labour</t>
  </si>
  <si>
    <t>Reported occupational accidents in agriculture per 1,000 employees</t>
  </si>
  <si>
    <t>Hospital Anxiety and Depression Scale, depression subscale; women</t>
  </si>
  <si>
    <t>Hospital Anxiety and Depression Scale, depression subscale; men</t>
  </si>
  <si>
    <t>No indicator</t>
  </si>
  <si>
    <t>Subsidies for measures that promote the natural and cultural values in the agricultural landscape</t>
  </si>
  <si>
    <t>Dairy cattle and suckler cow, share on pasture</t>
  </si>
  <si>
    <t>Dairy cattle, share of loose housing</t>
  </si>
  <si>
    <t>Beef cattle: no data for indicator</t>
  </si>
  <si>
    <t>Distribution of income between suppliers and retail</t>
  </si>
  <si>
    <t>The long-term objective for this indicator is a value of 0. The scale is based on the color codes in the SDG mapping</t>
  </si>
  <si>
    <t xml:space="preserve"> 4) x=0
 3) 0&lt;x≤2
 2) 2&lt;x≤6
 1) x&gt;6
</t>
  </si>
  <si>
    <t>Number of indicators and subcategories</t>
  </si>
  <si>
    <t xml:space="preserve"> 4) x≤1.5
 3) 1.5&lt;x≤3.5
 2) 3.5&lt;x≤5.5
 1) x&gt;5.5
</t>
  </si>
  <si>
    <r>
      <t xml:space="preserve">Consumers
</t>
    </r>
    <r>
      <rPr>
        <sz val="14"/>
        <color theme="1"/>
        <rFont val="Calibri"/>
        <family val="2"/>
        <scheme val="minor"/>
      </rPr>
      <t>Includes Norwegian consumers buying and eating animal food products</t>
    </r>
  </si>
  <si>
    <t>https://impact.economist.com/sustainability/project/food-security-Index/explore-countries</t>
  </si>
  <si>
    <r>
      <t>·</t>
    </r>
    <r>
      <rPr>
        <sz val="7"/>
        <color theme="1"/>
        <rFont val="Times New Roman"/>
        <family val="1"/>
      </rPr>
      <t xml:space="preserve">         </t>
    </r>
    <r>
      <rPr>
        <sz val="11"/>
        <color theme="1"/>
        <rFont val="Calibri"/>
        <family val="2"/>
        <scheme val="minor"/>
      </rPr>
      <t>Table S2 Results Baseline</t>
    </r>
  </si>
  <si>
    <r>
      <t>·</t>
    </r>
    <r>
      <rPr>
        <sz val="7"/>
        <color theme="1"/>
        <rFont val="Times New Roman"/>
        <family val="1"/>
      </rPr>
      <t xml:space="preserve">         </t>
    </r>
    <r>
      <rPr>
        <sz val="11"/>
        <color theme="1"/>
        <rFont val="Calibri"/>
        <family val="2"/>
        <scheme val="minor"/>
      </rPr>
      <t>Table S3 Results scenarios</t>
    </r>
  </si>
  <si>
    <r>
      <t>·</t>
    </r>
    <r>
      <rPr>
        <sz val="7"/>
        <color theme="1"/>
        <rFont val="Times New Roman"/>
        <family val="1"/>
      </rPr>
      <t xml:space="preserve">         </t>
    </r>
    <r>
      <rPr>
        <sz val="11"/>
        <color theme="1"/>
        <rFont val="Calibri"/>
        <family val="2"/>
        <scheme val="minor"/>
      </rPr>
      <t>Table S1 Scoring system</t>
    </r>
  </si>
  <si>
    <t>Social life cycle assessment in current and future Norwegian livestock production</t>
  </si>
  <si>
    <t>SUPPLEMENTARY MATERIAL</t>
  </si>
  <si>
    <t>Table S1 The scoring system consisting of stakeholder categories, sub-categories, indicator, data description, reference scale, inventory and score</t>
  </si>
  <si>
    <t>Table S2 Results for baseline for average amount of domestically produced animal protein per capita in Norway</t>
  </si>
  <si>
    <t xml:space="preserve">Table S3 Result for social performance for current production, using a four-point scale from 1 (low performance) to 4 (high performance or ideal value). The expected future changes in performance, compared to current production, in the scenarios TrendProd and ChangeProd, are indicated with arrows: ↑ (slightly higher), ↑↑ (higher), → (unchanged), ↓ (slightly lower), ↓↓ (lower).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</si>
</sst>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
    <numFmt numFmtId="166" formatCode="_-* #,##0.0_-;\-* #,##0.0_-;_-* &quot;-&quot;??_-;_-@_-"/>
  </numFmts>
  <fonts count="35">
    <font>
      <sz val="11"/>
      <color theme="1"/>
      <name val="Calibri"/>
      <family val="2"/>
      <scheme val="minor"/>
    </font>
    <font>
      <b/>
      <sz val="11"/>
      <color theme="1"/>
      <name val="Calibri"/>
      <family val="2"/>
      <scheme val="minor"/>
    </font>
    <font>
      <sz val="8"/>
      <name val="Calibri"/>
      <family val="2"/>
      <scheme val="minor"/>
    </font>
    <font>
      <sz val="11"/>
      <name val="Calibri"/>
      <family val="2"/>
      <scheme val="minor"/>
    </font>
    <font>
      <sz val="11"/>
      <color rgb="FF000000"/>
      <name val="Calibri"/>
      <family val="2"/>
      <scheme val="minor"/>
    </font>
    <font>
      <sz val="11"/>
      <color indexed="8"/>
      <name val="Calibri"/>
      <family val="2"/>
      <scheme val="minor"/>
    </font>
    <font>
      <u/>
      <sz val="11"/>
      <color theme="10"/>
      <name val="Calibri"/>
      <family val="2"/>
      <scheme val="minor"/>
    </font>
    <font>
      <sz val="11"/>
      <color rgb="FFFF0000"/>
      <name val="Calibri"/>
      <family val="2"/>
      <scheme val="minor"/>
    </font>
    <font>
      <sz val="9"/>
      <color indexed="81"/>
      <name val="Tahoma"/>
      <family val="2"/>
    </font>
    <font>
      <sz val="11"/>
      <color theme="1"/>
      <name val="Helvetica LT Std"/>
      <family val="2"/>
    </font>
    <font>
      <sz val="11"/>
      <color theme="1"/>
      <name val="Calibri"/>
      <family val="2"/>
      <scheme val="minor"/>
    </font>
    <font>
      <sz val="11"/>
      <name val="Calibri"/>
      <family val="2"/>
    </font>
    <font>
      <sz val="16"/>
      <color theme="1"/>
      <name val="Calibri"/>
      <family val="2"/>
      <scheme val="minor"/>
    </font>
    <font>
      <b/>
      <sz val="16"/>
      <color theme="1"/>
      <name val="Calibri"/>
      <family val="2"/>
      <scheme val="minor"/>
    </font>
    <font>
      <b/>
      <sz val="14"/>
      <color theme="1"/>
      <name val="Calibri"/>
      <family val="2"/>
      <scheme val="minor"/>
    </font>
    <font>
      <b/>
      <sz val="14"/>
      <name val="Calibri"/>
      <family val="2"/>
      <scheme val="minor"/>
    </font>
    <font>
      <b/>
      <sz val="14"/>
      <color rgb="FF000000"/>
      <name val="Calibri"/>
      <family val="2"/>
    </font>
    <font>
      <sz val="11"/>
      <color theme="0"/>
      <name val="Calibri"/>
      <family val="2"/>
      <scheme val="minor"/>
    </font>
    <font>
      <i/>
      <sz val="11"/>
      <color theme="1"/>
      <name val="Calibri"/>
      <family val="2"/>
      <scheme val="minor"/>
    </font>
    <font>
      <vertAlign val="superscript"/>
      <sz val="11"/>
      <color theme="1"/>
      <name val="Calibri"/>
      <family val="2"/>
      <scheme val="minor"/>
    </font>
    <font>
      <sz val="11"/>
      <color theme="1"/>
      <name val="Calibri"/>
      <family val="2"/>
    </font>
    <font>
      <b/>
      <sz val="24"/>
      <color theme="1"/>
      <name val="Calibri Light"/>
      <family val="2"/>
    </font>
    <font>
      <b/>
      <sz val="11"/>
      <color rgb="FF242424"/>
      <name val="Calibri"/>
      <family val="2"/>
      <scheme val="minor"/>
    </font>
    <font>
      <sz val="11"/>
      <color rgb="FF242424"/>
      <name val="Calibri"/>
      <family val="2"/>
      <scheme val="minor"/>
    </font>
    <font>
      <vertAlign val="superscript"/>
      <sz val="11"/>
      <color rgb="FF242424"/>
      <name val="Calibri"/>
      <family val="2"/>
      <scheme val="minor"/>
    </font>
    <font>
      <sz val="10"/>
      <color rgb="FF242424"/>
      <name val="Calibri"/>
      <family val="2"/>
    </font>
    <font>
      <sz val="7"/>
      <color rgb="FF242424"/>
      <name val="Times New Roman"/>
      <family val="1"/>
    </font>
    <font>
      <sz val="10"/>
      <color theme="1"/>
      <name val="Calibri"/>
      <family val="2"/>
    </font>
    <font>
      <sz val="8"/>
      <color theme="1"/>
      <name val="Calibri"/>
      <family val="2"/>
      <scheme val="minor"/>
    </font>
    <font>
      <b/>
      <sz val="12"/>
      <color rgb="FF242424"/>
      <name val="Calibri"/>
      <family val="2"/>
    </font>
    <font>
      <sz val="11"/>
      <color theme="1"/>
      <name val="Symbol"/>
      <family val="1"/>
      <charset val="2"/>
    </font>
    <font>
      <sz val="7"/>
      <color theme="1"/>
      <name val="Times New Roman"/>
      <family val="1"/>
    </font>
    <font>
      <sz val="11"/>
      <name val="Aptos Narrow"/>
      <family val="2"/>
    </font>
    <font>
      <vertAlign val="superscript"/>
      <sz val="11"/>
      <name val="Calibri"/>
      <family val="2"/>
      <scheme val="minor"/>
    </font>
    <font>
      <sz val="14"/>
      <color theme="1"/>
      <name val="Calibri"/>
      <family val="2"/>
      <scheme val="minor"/>
    </font>
  </fonts>
  <fills count="10">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E2EFDA"/>
        <bgColor indexed="64"/>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s>
  <cellStyleXfs count="9">
    <xf numFmtId="0" fontId="0" fillId="0" borderId="0"/>
    <xf numFmtId="0" fontId="5" fillId="0" borderId="0"/>
    <xf numFmtId="9" fontId="5" fillId="0" borderId="0" applyFont="0" applyFill="0" applyBorder="0" applyAlignment="0" applyProtection="0"/>
    <xf numFmtId="0" fontId="6" fillId="0" borderId="0" applyNumberFormat="0" applyFill="0" applyBorder="0" applyAlignment="0" applyProtection="0"/>
    <xf numFmtId="0" fontId="9"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cellStyleXfs>
  <cellXfs count="386">
    <xf numFmtId="0" fontId="0" fillId="0" borderId="0" xfId="0"/>
    <xf numFmtId="0" fontId="0" fillId="0" borderId="0" xfId="0" applyAlignment="1">
      <alignment wrapText="1"/>
    </xf>
    <xf numFmtId="0" fontId="0" fillId="0" borderId="0" xfId="0" applyAlignment="1">
      <alignment vertical="top"/>
    </xf>
    <xf numFmtId="0" fontId="1" fillId="0" borderId="0" xfId="0" applyFont="1" applyAlignment="1">
      <alignment vertical="top"/>
    </xf>
    <xf numFmtId="0" fontId="0" fillId="0" borderId="1" xfId="0" applyBorder="1"/>
    <xf numFmtId="0" fontId="0" fillId="0" borderId="1" xfId="0" applyBorder="1" applyAlignment="1">
      <alignment wrapText="1"/>
    </xf>
    <xf numFmtId="0" fontId="0" fillId="0" borderId="0" xfId="0" applyAlignment="1">
      <alignment horizontal="left"/>
    </xf>
    <xf numFmtId="0" fontId="0" fillId="0" borderId="0" xfId="0" applyAlignment="1">
      <alignment horizontal="center" vertical="center" wrapText="1"/>
    </xf>
    <xf numFmtId="10" fontId="0" fillId="0" borderId="1" xfId="0" applyNumberFormat="1" applyBorder="1" applyAlignment="1">
      <alignment vertical="top" wrapText="1"/>
    </xf>
    <xf numFmtId="166" fontId="0" fillId="0" borderId="1" xfId="5" applyNumberFormat="1" applyFont="1" applyBorder="1"/>
    <xf numFmtId="0" fontId="12" fillId="0" borderId="0" xfId="0" applyFont="1"/>
    <xf numFmtId="9" fontId="0" fillId="0" borderId="1" xfId="6" applyFont="1" applyBorder="1"/>
    <xf numFmtId="0" fontId="0" fillId="0" borderId="1" xfId="0" applyBorder="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1" fillId="0" borderId="3" xfId="0" applyFont="1" applyBorder="1" applyAlignment="1">
      <alignment vertical="top"/>
    </xf>
    <xf numFmtId="166" fontId="1" fillId="0" borderId="3" xfId="5" applyNumberFormat="1" applyFont="1" applyBorder="1" applyAlignment="1">
      <alignment vertical="top"/>
    </xf>
    <xf numFmtId="0" fontId="0" fillId="0" borderId="1" xfId="0" applyBorder="1" applyAlignment="1">
      <alignment vertical="top"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9" fontId="4" fillId="0" borderId="1" xfId="0" applyNumberFormat="1" applyFont="1" applyBorder="1" applyAlignment="1">
      <alignment horizontal="right" vertical="center" wrapText="1"/>
    </xf>
    <xf numFmtId="0" fontId="1" fillId="0" borderId="1" xfId="0" applyFont="1" applyBorder="1" applyAlignment="1">
      <alignment horizontal="left" vertical="top"/>
    </xf>
    <xf numFmtId="0" fontId="1" fillId="0" borderId="3" xfId="0" applyFont="1" applyBorder="1" applyAlignment="1">
      <alignment horizontal="left" vertical="top"/>
    </xf>
    <xf numFmtId="0" fontId="0" fillId="0" borderId="0" xfId="0" applyAlignment="1">
      <alignment horizontal="left" vertical="top"/>
    </xf>
    <xf numFmtId="164" fontId="0" fillId="0" borderId="0" xfId="0" applyNumberFormat="1"/>
    <xf numFmtId="0" fontId="17" fillId="0" borderId="0" xfId="0" applyFont="1"/>
    <xf numFmtId="0" fontId="14" fillId="0" borderId="0" xfId="0" applyFont="1"/>
    <xf numFmtId="166" fontId="1" fillId="0" borderId="1" xfId="5" applyNumberFormat="1" applyFont="1" applyBorder="1" applyAlignment="1">
      <alignment vertical="top" wrapText="1"/>
    </xf>
    <xf numFmtId="0" fontId="3" fillId="0" borderId="0" xfId="0" applyFont="1"/>
    <xf numFmtId="10" fontId="0" fillId="0" borderId="6" xfId="0" applyNumberFormat="1" applyBorder="1" applyAlignment="1">
      <alignment vertical="top" wrapText="1"/>
    </xf>
    <xf numFmtId="10" fontId="0" fillId="0" borderId="11" xfId="0" applyNumberFormat="1" applyBorder="1" applyAlignment="1">
      <alignment vertical="top" wrapText="1"/>
    </xf>
    <xf numFmtId="0" fontId="0" fillId="0" borderId="11" xfId="0" applyBorder="1" applyAlignment="1">
      <alignment vertical="top" wrapText="1"/>
    </xf>
    <xf numFmtId="0" fontId="0" fillId="0" borderId="6" xfId="0" applyBorder="1" applyAlignment="1">
      <alignment vertical="top" wrapText="1"/>
    </xf>
    <xf numFmtId="0" fontId="0" fillId="0" borderId="11" xfId="0" applyBorder="1" applyAlignment="1">
      <alignment vertical="top"/>
    </xf>
    <xf numFmtId="0" fontId="16" fillId="0" borderId="13" xfId="0" applyFont="1" applyBorder="1" applyAlignment="1">
      <alignment horizontal="center" vertical="top"/>
    </xf>
    <xf numFmtId="0" fontId="0" fillId="0" borderId="14" xfId="0" applyBorder="1" applyAlignment="1">
      <alignment vertical="top" wrapText="1"/>
    </xf>
    <xf numFmtId="10" fontId="0" fillId="0" borderId="14" xfId="0" applyNumberFormat="1" applyBorder="1" applyAlignment="1">
      <alignment vertical="top" wrapText="1"/>
    </xf>
    <xf numFmtId="0" fontId="0" fillId="0" borderId="14" xfId="0" applyBorder="1" applyAlignment="1">
      <alignment vertical="top"/>
    </xf>
    <xf numFmtId="1" fontId="0" fillId="0" borderId="1" xfId="5" applyNumberFormat="1" applyFont="1" applyFill="1" applyBorder="1" applyAlignment="1">
      <alignment horizontal="center" vertical="top"/>
    </xf>
    <xf numFmtId="0" fontId="0" fillId="7" borderId="1" xfId="0" applyFill="1" applyBorder="1" applyAlignment="1">
      <alignment horizontal="center" vertical="top"/>
    </xf>
    <xf numFmtId="0" fontId="0" fillId="7" borderId="1" xfId="0" applyFill="1" applyBorder="1" applyAlignment="1">
      <alignment horizontal="left" vertical="top" wrapText="1"/>
    </xf>
    <xf numFmtId="10" fontId="3" fillId="0" borderId="14" xfId="0" applyNumberFormat="1" applyFont="1" applyBorder="1" applyAlignment="1">
      <alignment vertical="top" wrapText="1"/>
    </xf>
    <xf numFmtId="49" fontId="0" fillId="7" borderId="1" xfId="0" applyNumberFormat="1" applyFill="1" applyBorder="1" applyAlignment="1">
      <alignment horizontal="center" vertical="top"/>
    </xf>
    <xf numFmtId="9" fontId="0" fillId="7" borderId="1" xfId="0" applyNumberFormat="1" applyFill="1" applyBorder="1" applyAlignment="1">
      <alignment horizontal="center" vertical="top"/>
    </xf>
    <xf numFmtId="1" fontId="0" fillId="7" borderId="1" xfId="5" applyNumberFormat="1" applyFont="1" applyFill="1" applyBorder="1" applyAlignment="1">
      <alignment horizontal="center" vertical="top"/>
    </xf>
    <xf numFmtId="2" fontId="3" fillId="7" borderId="1" xfId="0" applyNumberFormat="1" applyFont="1" applyFill="1" applyBorder="1" applyAlignment="1">
      <alignment horizontal="center" vertical="top"/>
    </xf>
    <xf numFmtId="2" fontId="0" fillId="7" borderId="1" xfId="0" applyNumberFormat="1" applyFill="1" applyBorder="1" applyAlignment="1">
      <alignment horizontal="center"/>
    </xf>
    <xf numFmtId="165" fontId="0" fillId="7" borderId="1" xfId="0" applyNumberFormat="1" applyFill="1" applyBorder="1" applyAlignment="1">
      <alignment horizontal="center" vertical="top"/>
    </xf>
    <xf numFmtId="165" fontId="0" fillId="7" borderId="1" xfId="0" applyNumberFormat="1" applyFill="1" applyBorder="1" applyAlignment="1">
      <alignment horizontal="center"/>
    </xf>
    <xf numFmtId="164" fontId="0" fillId="7" borderId="1" xfId="0" applyNumberFormat="1" applyFill="1" applyBorder="1" applyAlignment="1">
      <alignment horizontal="center" vertical="top"/>
    </xf>
    <xf numFmtId="1" fontId="0" fillId="7" borderId="1" xfId="5" applyNumberFormat="1" applyFont="1" applyFill="1" applyBorder="1" applyAlignment="1">
      <alignment horizontal="left" vertical="top" wrapText="1"/>
    </xf>
    <xf numFmtId="1" fontId="0" fillId="7" borderId="1" xfId="5" applyNumberFormat="1" applyFont="1" applyFill="1" applyBorder="1" applyAlignment="1">
      <alignment horizontal="center" vertical="top" wrapText="1"/>
    </xf>
    <xf numFmtId="49" fontId="0" fillId="7" borderId="1" xfId="5" applyNumberFormat="1" applyFont="1" applyFill="1" applyBorder="1" applyAlignment="1">
      <alignment horizontal="center" vertical="top"/>
    </xf>
    <xf numFmtId="2" fontId="0" fillId="7" borderId="1" xfId="0" applyNumberFormat="1" applyFill="1" applyBorder="1" applyAlignment="1">
      <alignment horizontal="center" vertical="top"/>
    </xf>
    <xf numFmtId="165" fontId="0" fillId="7" borderId="1" xfId="0" applyNumberFormat="1" applyFill="1" applyBorder="1" applyAlignment="1">
      <alignment vertical="top"/>
    </xf>
    <xf numFmtId="10" fontId="0" fillId="7" borderId="1" xfId="0" applyNumberFormat="1" applyFill="1" applyBorder="1" applyAlignment="1">
      <alignment vertical="top" wrapText="1"/>
    </xf>
    <xf numFmtId="165" fontId="0" fillId="7" borderId="1" xfId="0" applyNumberFormat="1" applyFill="1" applyBorder="1"/>
    <xf numFmtId="1" fontId="0" fillId="7" borderId="1" xfId="5" applyNumberFormat="1" applyFont="1" applyFill="1" applyBorder="1"/>
    <xf numFmtId="1" fontId="0" fillId="7" borderId="1" xfId="5" applyNumberFormat="1" applyFont="1" applyFill="1" applyBorder="1" applyAlignment="1">
      <alignment horizontal="left" wrapText="1"/>
    </xf>
    <xf numFmtId="10" fontId="0" fillId="7" borderId="1" xfId="0" applyNumberFormat="1" applyFill="1" applyBorder="1" applyAlignment="1">
      <alignment vertical="top"/>
    </xf>
    <xf numFmtId="12" fontId="0" fillId="7" borderId="1" xfId="5" applyNumberFormat="1" applyFont="1" applyFill="1" applyBorder="1" applyAlignment="1">
      <alignment horizontal="center" vertical="top"/>
    </xf>
    <xf numFmtId="1" fontId="0" fillId="7" borderId="1" xfId="5" applyNumberFormat="1" applyFont="1" applyFill="1" applyBorder="1" applyAlignment="1">
      <alignment vertical="top"/>
    </xf>
    <xf numFmtId="10" fontId="0" fillId="7" borderId="1" xfId="0" applyNumberFormat="1" applyFill="1" applyBorder="1" applyAlignment="1">
      <alignment horizontal="center" vertical="top"/>
    </xf>
    <xf numFmtId="166" fontId="0" fillId="7" borderId="1" xfId="5" applyNumberFormat="1" applyFont="1" applyFill="1" applyBorder="1" applyAlignment="1">
      <alignment horizontal="center" vertical="top"/>
    </xf>
    <xf numFmtId="1" fontId="0" fillId="7" borderId="11" xfId="5" applyNumberFormat="1" applyFont="1" applyFill="1" applyBorder="1" applyAlignment="1">
      <alignment horizontal="center" vertical="top"/>
    </xf>
    <xf numFmtId="2" fontId="0" fillId="7" borderId="1" xfId="0" applyNumberFormat="1" applyFill="1" applyBorder="1"/>
    <xf numFmtId="1" fontId="0" fillId="7" borderId="1" xfId="0" applyNumberFormat="1" applyFill="1" applyBorder="1" applyAlignment="1">
      <alignment horizontal="center" vertical="top" wrapText="1"/>
    </xf>
    <xf numFmtId="0" fontId="0" fillId="7" borderId="11" xfId="0" applyFill="1" applyBorder="1" applyAlignment="1">
      <alignment horizontal="center" vertical="top"/>
    </xf>
    <xf numFmtId="0" fontId="0" fillId="7" borderId="6" xfId="0" applyFill="1" applyBorder="1" applyAlignment="1">
      <alignment horizontal="center" vertical="top"/>
    </xf>
    <xf numFmtId="2" fontId="0" fillId="7" borderId="6" xfId="0" applyNumberFormat="1" applyFill="1" applyBorder="1" applyAlignment="1">
      <alignment horizontal="center" vertical="top"/>
    </xf>
    <xf numFmtId="1" fontId="0" fillId="7" borderId="6" xfId="5" applyNumberFormat="1" applyFont="1" applyFill="1" applyBorder="1" applyAlignment="1">
      <alignment horizontal="center" vertical="top"/>
    </xf>
    <xf numFmtId="1" fontId="0" fillId="7" borderId="6" xfId="5" applyNumberFormat="1" applyFont="1" applyFill="1" applyBorder="1" applyAlignment="1">
      <alignment horizontal="center" vertical="top" wrapText="1"/>
    </xf>
    <xf numFmtId="1" fontId="0" fillId="7" borderId="6" xfId="5" applyNumberFormat="1" applyFont="1" applyFill="1" applyBorder="1" applyAlignment="1">
      <alignment horizontal="left" vertical="top" wrapText="1"/>
    </xf>
    <xf numFmtId="1" fontId="0" fillId="7" borderId="6" xfId="5" applyNumberFormat="1" applyFont="1" applyFill="1" applyBorder="1" applyAlignment="1">
      <alignment vertical="top"/>
    </xf>
    <xf numFmtId="9" fontId="0" fillId="7" borderId="1" xfId="0" applyNumberFormat="1" applyFill="1" applyBorder="1" applyAlignment="1">
      <alignment horizontal="center" vertical="top" wrapText="1"/>
    </xf>
    <xf numFmtId="1" fontId="0" fillId="7" borderId="11" xfId="5" applyNumberFormat="1" applyFont="1" applyFill="1" applyBorder="1" applyAlignment="1">
      <alignment vertical="top"/>
    </xf>
    <xf numFmtId="1" fontId="0" fillId="7" borderId="11" xfId="5" applyNumberFormat="1" applyFont="1" applyFill="1" applyBorder="1" applyAlignment="1">
      <alignment horizontal="left" vertical="top" wrapText="1"/>
    </xf>
    <xf numFmtId="49" fontId="0" fillId="7" borderId="14" xfId="5" applyNumberFormat="1" applyFont="1" applyFill="1" applyBorder="1" applyAlignment="1">
      <alignment horizontal="center" vertical="top" wrapText="1"/>
    </xf>
    <xf numFmtId="9" fontId="0" fillId="7" borderId="14" xfId="0" applyNumberFormat="1" applyFill="1" applyBorder="1" applyAlignment="1">
      <alignment horizontal="center" vertical="top" wrapText="1"/>
    </xf>
    <xf numFmtId="1" fontId="0" fillId="7" borderId="14" xfId="5" applyNumberFormat="1" applyFont="1" applyFill="1" applyBorder="1" applyAlignment="1">
      <alignment horizontal="center" vertical="top" wrapText="1"/>
    </xf>
    <xf numFmtId="1" fontId="0" fillId="7" borderId="14" xfId="5" applyNumberFormat="1" applyFont="1" applyFill="1" applyBorder="1" applyAlignment="1">
      <alignment vertical="top"/>
    </xf>
    <xf numFmtId="1" fontId="0" fillId="7" borderId="14" xfId="5" applyNumberFormat="1" applyFont="1" applyFill="1" applyBorder="1" applyAlignment="1">
      <alignment horizontal="left" vertical="top" wrapText="1"/>
    </xf>
    <xf numFmtId="0" fontId="0" fillId="7" borderId="0" xfId="0" applyFill="1" applyAlignment="1">
      <alignment horizontal="center" vertical="top"/>
    </xf>
    <xf numFmtId="0" fontId="0" fillId="7" borderId="0" xfId="0" applyFill="1"/>
    <xf numFmtId="1" fontId="0" fillId="7" borderId="0" xfId="5" applyNumberFormat="1" applyFont="1" applyFill="1" applyAlignment="1">
      <alignment horizontal="center" vertical="top"/>
    </xf>
    <xf numFmtId="1" fontId="0" fillId="7" borderId="0" xfId="5" applyNumberFormat="1" applyFont="1" applyFill="1"/>
    <xf numFmtId="1" fontId="0" fillId="7" borderId="0" xfId="5" applyNumberFormat="1" applyFont="1" applyFill="1" applyAlignment="1">
      <alignment horizontal="left" wrapText="1"/>
    </xf>
    <xf numFmtId="0" fontId="3" fillId="0" borderId="1" xfId="0" applyFont="1" applyBorder="1"/>
    <xf numFmtId="164" fontId="0" fillId="0" borderId="0" xfId="0" applyNumberFormat="1" applyAlignment="1">
      <alignment horizontal="center" vertical="top"/>
    </xf>
    <xf numFmtId="0" fontId="3" fillId="0" borderId="1" xfId="3" applyFont="1" applyBorder="1" applyAlignment="1">
      <alignment vertical="top" wrapText="1"/>
    </xf>
    <xf numFmtId="164" fontId="0" fillId="0" borderId="0" xfId="0" applyNumberFormat="1" applyAlignment="1">
      <alignment horizontal="right"/>
    </xf>
    <xf numFmtId="0" fontId="3" fillId="0" borderId="1" xfId="0" applyFont="1" applyBorder="1" applyAlignment="1">
      <alignment vertical="top" wrapText="1"/>
    </xf>
    <xf numFmtId="49" fontId="3" fillId="8" borderId="1" xfId="0" applyNumberFormat="1" applyFont="1" applyFill="1" applyBorder="1" applyAlignment="1">
      <alignment horizontal="right" vertical="top" wrapText="1"/>
    </xf>
    <xf numFmtId="0" fontId="3" fillId="0" borderId="0" xfId="0" applyFont="1" applyAlignment="1">
      <alignment vertical="top"/>
    </xf>
    <xf numFmtId="0" fontId="3" fillId="0" borderId="1" xfId="0" applyFont="1" applyBorder="1" applyAlignment="1">
      <alignment vertical="top"/>
    </xf>
    <xf numFmtId="9" fontId="3" fillId="0" borderId="0" xfId="6" applyFont="1" applyAlignment="1">
      <alignment vertical="top"/>
    </xf>
    <xf numFmtId="166" fontId="3" fillId="8" borderId="1" xfId="5" applyNumberFormat="1" applyFont="1" applyFill="1" applyBorder="1" applyAlignment="1">
      <alignment vertical="top"/>
    </xf>
    <xf numFmtId="0" fontId="3" fillId="8" borderId="1" xfId="0" applyFont="1" applyFill="1" applyBorder="1" applyAlignment="1">
      <alignment vertical="top"/>
    </xf>
    <xf numFmtId="166" fontId="3" fillId="0" borderId="1" xfId="5" applyNumberFormat="1" applyFont="1" applyFill="1" applyBorder="1" applyAlignment="1">
      <alignment vertical="top"/>
    </xf>
    <xf numFmtId="49" fontId="3" fillId="0" borderId="1" xfId="0" applyNumberFormat="1" applyFont="1" applyBorder="1" applyAlignment="1">
      <alignment horizontal="right" vertical="top" wrapText="1"/>
    </xf>
    <xf numFmtId="166" fontId="3" fillId="0" borderId="1" xfId="5" applyNumberFormat="1" applyFont="1" applyBorder="1" applyAlignment="1">
      <alignment vertical="top"/>
    </xf>
    <xf numFmtId="9" fontId="3" fillId="0" borderId="1" xfId="6" applyFont="1" applyBorder="1" applyAlignment="1">
      <alignment vertical="top"/>
    </xf>
    <xf numFmtId="10" fontId="3" fillId="0" borderId="1" xfId="0" applyNumberFormat="1" applyFont="1" applyBorder="1" applyAlignment="1">
      <alignment vertical="top" wrapText="1"/>
    </xf>
    <xf numFmtId="164" fontId="0" fillId="0" borderId="7" xfId="0" applyNumberFormat="1" applyBorder="1" applyAlignment="1">
      <alignment horizontal="center" vertical="top"/>
    </xf>
    <xf numFmtId="164" fontId="0" fillId="0" borderId="9" xfId="0" applyNumberFormat="1" applyBorder="1" applyAlignment="1">
      <alignment horizontal="center" vertical="top"/>
    </xf>
    <xf numFmtId="164" fontId="0" fillId="0" borderId="12" xfId="0" applyNumberFormat="1" applyBorder="1" applyAlignment="1">
      <alignment horizontal="center" vertical="top"/>
    </xf>
    <xf numFmtId="0" fontId="0" fillId="7" borderId="6" xfId="0" applyFill="1" applyBorder="1" applyAlignment="1">
      <alignment horizontal="left" vertical="top" wrapText="1"/>
    </xf>
    <xf numFmtId="0" fontId="0" fillId="2" borderId="6" xfId="0" applyFill="1" applyBorder="1" applyAlignment="1">
      <alignment vertical="top" wrapText="1"/>
    </xf>
    <xf numFmtId="166" fontId="3" fillId="0" borderId="6" xfId="0" applyNumberFormat="1" applyFont="1" applyBorder="1" applyAlignment="1">
      <alignment vertical="top" wrapText="1"/>
    </xf>
    <xf numFmtId="0" fontId="0" fillId="7" borderId="6" xfId="0" applyFill="1" applyBorder="1" applyAlignment="1">
      <alignment vertical="top"/>
    </xf>
    <xf numFmtId="10" fontId="3" fillId="0" borderId="11" xfId="0" applyNumberFormat="1" applyFont="1" applyBorder="1" applyAlignment="1">
      <alignment vertical="top" wrapText="1"/>
    </xf>
    <xf numFmtId="49" fontId="0" fillId="7" borderId="11" xfId="5" applyNumberFormat="1" applyFont="1" applyFill="1" applyBorder="1" applyAlignment="1">
      <alignment horizontal="center" vertical="top" wrapText="1"/>
    </xf>
    <xf numFmtId="10" fontId="0" fillId="7" borderId="11" xfId="0" applyNumberFormat="1" applyFill="1" applyBorder="1" applyAlignment="1">
      <alignment vertical="top" wrapText="1"/>
    </xf>
    <xf numFmtId="1" fontId="0" fillId="7" borderId="11" xfId="5" applyNumberFormat="1" applyFont="1" applyFill="1" applyBorder="1" applyAlignment="1">
      <alignment horizontal="center" vertical="top" wrapText="1"/>
    </xf>
    <xf numFmtId="0" fontId="0" fillId="0" borderId="1" xfId="0" applyBorder="1" applyAlignment="1">
      <alignment horizontal="center" vertical="top"/>
    </xf>
    <xf numFmtId="1" fontId="0" fillId="0" borderId="1" xfId="5" applyNumberFormat="1" applyFont="1" applyFill="1" applyBorder="1" applyAlignment="1">
      <alignment vertical="top"/>
    </xf>
    <xf numFmtId="49" fontId="0" fillId="7" borderId="11" xfId="0" applyNumberFormat="1" applyFill="1" applyBorder="1" applyAlignment="1">
      <alignment horizontal="center" vertical="top"/>
    </xf>
    <xf numFmtId="2" fontId="0" fillId="7" borderId="11" xfId="0" applyNumberFormat="1" applyFill="1" applyBorder="1" applyAlignment="1">
      <alignment horizontal="center" vertical="top"/>
    </xf>
    <xf numFmtId="0" fontId="3" fillId="0" borderId="1" xfId="0" applyFont="1" applyBorder="1" applyAlignment="1">
      <alignment horizontal="center" vertical="top" wrapText="1"/>
    </xf>
    <xf numFmtId="49" fontId="3" fillId="0" borderId="1" xfId="0" applyNumberFormat="1" applyFont="1" applyBorder="1" applyAlignment="1">
      <alignment vertical="top" wrapText="1"/>
    </xf>
    <xf numFmtId="1" fontId="3" fillId="7" borderId="1" xfId="5" applyNumberFormat="1" applyFont="1" applyFill="1" applyBorder="1" applyAlignment="1">
      <alignment horizontal="center" vertical="top" wrapText="1"/>
    </xf>
    <xf numFmtId="1" fontId="3" fillId="7" borderId="1" xfId="5" applyNumberFormat="1" applyFont="1" applyFill="1" applyBorder="1" applyAlignment="1">
      <alignment horizontal="left" vertical="top" wrapText="1"/>
    </xf>
    <xf numFmtId="49" fontId="3" fillId="0" borderId="1" xfId="5" applyNumberFormat="1" applyFont="1" applyFill="1" applyBorder="1" applyAlignment="1">
      <alignment horizontal="center" vertical="top" wrapText="1"/>
    </xf>
    <xf numFmtId="49" fontId="0" fillId="0" borderId="1" xfId="5" applyNumberFormat="1" applyFont="1" applyFill="1" applyBorder="1" applyAlignment="1">
      <alignment horizontal="center" vertical="top" wrapText="1"/>
    </xf>
    <xf numFmtId="49" fontId="0" fillId="0" borderId="1" xfId="0" applyNumberFormat="1" applyBorder="1" applyAlignment="1">
      <alignment horizontal="center" vertical="top"/>
    </xf>
    <xf numFmtId="2" fontId="0" fillId="7" borderId="1" xfId="0" applyNumberFormat="1" applyFill="1" applyBorder="1" applyAlignment="1">
      <alignment horizontal="center" vertical="top" wrapText="1"/>
    </xf>
    <xf numFmtId="2" fontId="3" fillId="0" borderId="0" xfId="0" applyNumberFormat="1" applyFont="1"/>
    <xf numFmtId="0" fontId="0" fillId="0" borderId="1" xfId="0" applyBorder="1" applyAlignment="1">
      <alignment vertical="center"/>
    </xf>
    <xf numFmtId="0" fontId="0" fillId="0" borderId="1" xfId="0" applyBorder="1" applyAlignment="1">
      <alignment vertical="center" wrapText="1"/>
    </xf>
    <xf numFmtId="165" fontId="0" fillId="0" borderId="1" xfId="6" applyNumberFormat="1" applyFont="1" applyBorder="1"/>
    <xf numFmtId="9" fontId="3" fillId="7" borderId="1" xfId="6" applyFont="1" applyFill="1" applyBorder="1" applyAlignment="1">
      <alignment horizontal="center" vertical="top"/>
    </xf>
    <xf numFmtId="9" fontId="3" fillId="7" borderId="1" xfId="6" applyFont="1" applyFill="1" applyBorder="1" applyAlignment="1">
      <alignment horizontal="center"/>
    </xf>
    <xf numFmtId="9" fontId="3" fillId="7" borderId="1" xfId="6" applyFont="1" applyFill="1" applyBorder="1"/>
    <xf numFmtId="9" fontId="3" fillId="7" borderId="6" xfId="6" applyFont="1" applyFill="1" applyBorder="1" applyAlignment="1">
      <alignment horizontal="center" vertical="top"/>
    </xf>
    <xf numFmtId="9" fontId="3" fillId="7" borderId="1" xfId="6" applyFont="1" applyFill="1" applyBorder="1" applyAlignment="1">
      <alignment vertical="top"/>
    </xf>
    <xf numFmtId="9" fontId="3" fillId="7" borderId="6" xfId="6" applyFont="1" applyFill="1" applyBorder="1" applyAlignment="1">
      <alignment vertical="top"/>
    </xf>
    <xf numFmtId="9" fontId="0" fillId="0" borderId="1" xfId="6" applyFont="1" applyBorder="1" applyAlignment="1">
      <alignment vertical="top"/>
    </xf>
    <xf numFmtId="9" fontId="3" fillId="7" borderId="6" xfId="6" applyFont="1" applyFill="1" applyBorder="1"/>
    <xf numFmtId="9" fontId="3" fillId="7" borderId="11" xfId="6" applyFont="1" applyFill="1" applyBorder="1" applyAlignment="1">
      <alignment vertical="top" wrapText="1"/>
    </xf>
    <xf numFmtId="9" fontId="3" fillId="7" borderId="11" xfId="6" applyFont="1" applyFill="1" applyBorder="1"/>
    <xf numFmtId="9" fontId="3" fillId="7" borderId="14" xfId="6" applyFont="1" applyFill="1" applyBorder="1" applyAlignment="1">
      <alignment vertical="top" wrapText="1"/>
    </xf>
    <xf numFmtId="9" fontId="3" fillId="7" borderId="0" xfId="6" applyFont="1" applyFill="1"/>
    <xf numFmtId="2" fontId="3" fillId="0" borderId="0" xfId="0" applyNumberFormat="1" applyFont="1" applyAlignment="1">
      <alignment horizontal="right"/>
    </xf>
    <xf numFmtId="9" fontId="0" fillId="0" borderId="4" xfId="6" applyFont="1" applyFill="1" applyBorder="1"/>
    <xf numFmtId="9" fontId="0" fillId="0" borderId="4" xfId="6" applyFont="1" applyBorder="1"/>
    <xf numFmtId="43" fontId="0" fillId="0" borderId="0" xfId="5" applyFont="1" applyBorder="1"/>
    <xf numFmtId="9" fontId="0" fillId="0" borderId="0" xfId="6" applyFont="1" applyBorder="1"/>
    <xf numFmtId="0" fontId="14" fillId="2" borderId="15" xfId="0" applyFont="1" applyFill="1" applyBorder="1" applyAlignment="1">
      <alignment horizontal="center" vertical="center" wrapText="1"/>
    </xf>
    <xf numFmtId="0" fontId="14" fillId="2" borderId="2" xfId="0" applyFont="1" applyFill="1" applyBorder="1" applyAlignment="1">
      <alignment vertical="center" wrapText="1"/>
    </xf>
    <xf numFmtId="10" fontId="14" fillId="2" borderId="2" xfId="0" applyNumberFormat="1" applyFont="1" applyFill="1" applyBorder="1" applyAlignment="1">
      <alignment vertical="center" wrapText="1"/>
    </xf>
    <xf numFmtId="0" fontId="14" fillId="7" borderId="2" xfId="0" applyFont="1" applyFill="1" applyBorder="1" applyAlignment="1">
      <alignment horizontal="center" vertical="center" wrapText="1"/>
    </xf>
    <xf numFmtId="1" fontId="14" fillId="7" borderId="2" xfId="5" applyNumberFormat="1" applyFont="1" applyFill="1" applyBorder="1" applyAlignment="1">
      <alignment horizontal="center" vertical="center" wrapText="1"/>
    </xf>
    <xf numFmtId="1" fontId="14" fillId="7" borderId="2" xfId="5" applyNumberFormat="1" applyFont="1" applyFill="1" applyBorder="1" applyAlignment="1">
      <alignment horizontal="left" vertical="center" wrapText="1"/>
    </xf>
    <xf numFmtId="9" fontId="15" fillId="7" borderId="2" xfId="6" applyFont="1" applyFill="1" applyBorder="1" applyAlignment="1">
      <alignment horizontal="left" vertical="center" wrapText="1"/>
    </xf>
    <xf numFmtId="164" fontId="14" fillId="5" borderId="2" xfId="0" applyNumberFormat="1" applyFont="1" applyFill="1" applyBorder="1" applyAlignment="1">
      <alignment horizontal="center" vertical="top" wrapText="1"/>
    </xf>
    <xf numFmtId="164" fontId="0" fillId="0" borderId="16" xfId="0" applyNumberFormat="1" applyBorder="1" applyAlignment="1">
      <alignment horizontal="center" vertical="top" wrapText="1"/>
    </xf>
    <xf numFmtId="0" fontId="0" fillId="7" borderId="11" xfId="0" applyFill="1" applyBorder="1" applyAlignment="1">
      <alignment horizontal="left" vertical="top" wrapText="1"/>
    </xf>
    <xf numFmtId="9" fontId="3" fillId="7" borderId="11" xfId="6" applyFont="1" applyFill="1" applyBorder="1" applyAlignment="1">
      <alignment vertical="top"/>
    </xf>
    <xf numFmtId="0" fontId="0" fillId="7" borderId="1" xfId="0" applyFill="1" applyBorder="1" applyAlignment="1">
      <alignment horizontal="center" vertical="top" wrapText="1"/>
    </xf>
    <xf numFmtId="0" fontId="0" fillId="7" borderId="2" xfId="0" applyFill="1" applyBorder="1" applyAlignment="1">
      <alignment vertical="top" wrapText="1"/>
    </xf>
    <xf numFmtId="10" fontId="11" fillId="0" borderId="1" xfId="0" applyNumberFormat="1" applyFont="1" applyBorder="1" applyAlignment="1">
      <alignment vertical="top" wrapText="1"/>
    </xf>
    <xf numFmtId="0" fontId="1" fillId="0" borderId="1" xfId="0" applyFont="1" applyBorder="1" applyAlignment="1">
      <alignment vertical="center" wrapText="1"/>
    </xf>
    <xf numFmtId="164" fontId="0" fillId="0" borderId="0" xfId="0" applyNumberFormat="1" applyAlignment="1">
      <alignment vertical="top"/>
    </xf>
    <xf numFmtId="9" fontId="3" fillId="7" borderId="4" xfId="6" applyFont="1" applyFill="1" applyBorder="1" applyAlignment="1">
      <alignment vertical="top"/>
    </xf>
    <xf numFmtId="43" fontId="0" fillId="7" borderId="1" xfId="5" applyFont="1" applyFill="1" applyBorder="1" applyAlignment="1">
      <alignment horizontal="center" vertical="top" wrapText="1"/>
    </xf>
    <xf numFmtId="49" fontId="0" fillId="7" borderId="3" xfId="0" applyNumberFormat="1" applyFill="1" applyBorder="1" applyAlignment="1">
      <alignment horizontal="center" vertical="top"/>
    </xf>
    <xf numFmtId="0" fontId="22" fillId="0" borderId="0" xfId="0" applyFont="1" applyAlignment="1">
      <alignment vertical="center"/>
    </xf>
    <xf numFmtId="0" fontId="25" fillId="0" borderId="0" xfId="0" applyFont="1" applyAlignment="1">
      <alignment horizontal="left" vertical="center" indent="2"/>
    </xf>
    <xf numFmtId="0" fontId="6" fillId="0" borderId="0" xfId="3" applyAlignment="1">
      <alignment vertical="center"/>
    </xf>
    <xf numFmtId="0" fontId="28" fillId="0" borderId="0" xfId="0" applyFont="1" applyAlignment="1">
      <alignment vertical="center"/>
    </xf>
    <xf numFmtId="0" fontId="21" fillId="0" borderId="0" xfId="0" applyFont="1" applyAlignment="1">
      <alignment vertical="center" wrapText="1"/>
    </xf>
    <xf numFmtId="0" fontId="13" fillId="9" borderId="0" xfId="0" applyFont="1" applyFill="1" applyAlignment="1">
      <alignment horizontal="center" vertical="center"/>
    </xf>
    <xf numFmtId="0" fontId="29" fillId="0" borderId="0" xfId="0" applyFont="1" applyAlignment="1">
      <alignment vertical="center"/>
    </xf>
    <xf numFmtId="0" fontId="30" fillId="0" borderId="0" xfId="0" applyFont="1" applyAlignment="1">
      <alignment vertical="center"/>
    </xf>
    <xf numFmtId="166" fontId="0" fillId="0" borderId="1" xfId="0" applyNumberFormat="1" applyBorder="1"/>
    <xf numFmtId="164" fontId="0" fillId="0" borderId="1" xfId="0" applyNumberFormat="1" applyBorder="1" applyAlignment="1">
      <alignment vertical="top" wrapText="1"/>
    </xf>
    <xf numFmtId="10" fontId="0" fillId="7" borderId="1" xfId="0" applyNumberFormat="1" applyFill="1" applyBorder="1" applyAlignment="1">
      <alignment wrapText="1"/>
    </xf>
    <xf numFmtId="0" fontId="4" fillId="0" borderId="2" xfId="0" applyFont="1" applyBorder="1" applyAlignment="1">
      <alignment vertical="center" wrapText="1"/>
    </xf>
    <xf numFmtId="0" fontId="0" fillId="0" borderId="2" xfId="0" applyBorder="1" applyAlignment="1">
      <alignment vertical="center" wrapText="1"/>
    </xf>
    <xf numFmtId="164" fontId="1" fillId="0" borderId="1" xfId="0" applyNumberFormat="1" applyFont="1" applyBorder="1" applyAlignment="1">
      <alignment horizontal="center" vertical="center" wrapText="1"/>
    </xf>
    <xf numFmtId="0" fontId="0" fillId="0" borderId="0" xfId="0" applyAlignment="1">
      <alignment vertical="top" wrapText="1"/>
    </xf>
    <xf numFmtId="0" fontId="13" fillId="2" borderId="6" xfId="0" applyFont="1" applyFill="1" applyBorder="1" applyAlignment="1">
      <alignment vertical="center"/>
    </xf>
    <xf numFmtId="10" fontId="15" fillId="2" borderId="2" xfId="0" applyNumberFormat="1" applyFont="1" applyFill="1" applyBorder="1" applyAlignment="1">
      <alignment vertical="center" wrapText="1"/>
    </xf>
    <xf numFmtId="0" fontId="0" fillId="2" borderId="1" xfId="0" applyFill="1" applyBorder="1" applyAlignment="1">
      <alignment vertical="top" wrapText="1"/>
    </xf>
    <xf numFmtId="10" fontId="0" fillId="0" borderId="1" xfId="0" applyNumberFormat="1" applyBorder="1"/>
    <xf numFmtId="0" fontId="0" fillId="2" borderId="11" xfId="0" applyFill="1" applyBorder="1" applyAlignment="1">
      <alignment vertical="top" wrapText="1"/>
    </xf>
    <xf numFmtId="0" fontId="7" fillId="0" borderId="1" xfId="0" applyFont="1" applyBorder="1" applyAlignment="1">
      <alignment vertical="top" wrapText="1"/>
    </xf>
    <xf numFmtId="0" fontId="0" fillId="2" borderId="14" xfId="0" applyFill="1" applyBorder="1" applyAlignment="1">
      <alignment vertical="top" wrapText="1"/>
    </xf>
    <xf numFmtId="10" fontId="0" fillId="0" borderId="0" xfId="0" applyNumberFormat="1"/>
    <xf numFmtId="164" fontId="0" fillId="3" borderId="9" xfId="5" applyNumberFormat="1" applyFont="1" applyFill="1" applyBorder="1" applyAlignment="1">
      <alignment horizontal="center" vertical="top"/>
    </xf>
    <xf numFmtId="164" fontId="0" fillId="0" borderId="9" xfId="5" applyNumberFormat="1" applyFont="1" applyFill="1" applyBorder="1" applyAlignment="1">
      <alignment horizontal="center" vertical="top"/>
    </xf>
    <xf numFmtId="164" fontId="7" fillId="7" borderId="9" xfId="5" applyNumberFormat="1" applyFont="1" applyFill="1" applyBorder="1" applyAlignment="1">
      <alignment horizontal="center" vertical="top"/>
    </xf>
    <xf numFmtId="2" fontId="4" fillId="0" borderId="1" xfId="0" applyNumberFormat="1" applyFont="1" applyBorder="1" applyAlignment="1">
      <alignment horizontal="center" vertical="center" wrapText="1"/>
    </xf>
    <xf numFmtId="0" fontId="0" fillId="0" borderId="0" xfId="0" applyAlignment="1">
      <alignment vertical="center" wrapText="1"/>
    </xf>
    <xf numFmtId="0" fontId="18" fillId="0" borderId="0" xfId="0" applyFont="1"/>
    <xf numFmtId="0" fontId="18" fillId="0" borderId="0" xfId="0" applyFont="1" applyAlignment="1">
      <alignment horizontal="left"/>
    </xf>
    <xf numFmtId="2" fontId="0" fillId="0" borderId="0" xfId="0" applyNumberFormat="1"/>
    <xf numFmtId="1" fontId="0" fillId="0" borderId="0" xfId="0" applyNumberFormat="1" applyAlignment="1">
      <alignment horizontal="center" vertical="top"/>
    </xf>
    <xf numFmtId="1" fontId="14" fillId="5" borderId="2" xfId="0" applyNumberFormat="1" applyFont="1" applyFill="1" applyBorder="1" applyAlignment="1">
      <alignment horizontal="center" vertical="top" wrapText="1"/>
    </xf>
    <xf numFmtId="1" fontId="0" fillId="0" borderId="6" xfId="0" applyNumberFormat="1" applyBorder="1" applyAlignment="1">
      <alignment horizontal="center" vertical="top"/>
    </xf>
    <xf numFmtId="1" fontId="0" fillId="0" borderId="1" xfId="0" applyNumberFormat="1" applyBorder="1" applyAlignment="1">
      <alignment horizontal="center" vertical="top"/>
    </xf>
    <xf numFmtId="1" fontId="0" fillId="3" borderId="1" xfId="5" applyNumberFormat="1" applyFont="1" applyFill="1" applyBorder="1" applyAlignment="1">
      <alignment horizontal="center" vertical="top"/>
    </xf>
    <xf numFmtId="1" fontId="0" fillId="0" borderId="3" xfId="0" applyNumberFormat="1" applyBorder="1" applyAlignment="1">
      <alignment horizontal="center" vertical="top"/>
    </xf>
    <xf numFmtId="1" fontId="3" fillId="7" borderId="1" xfId="5" applyNumberFormat="1" applyFont="1" applyFill="1" applyBorder="1" applyAlignment="1">
      <alignment horizontal="center" vertical="top"/>
    </xf>
    <xf numFmtId="1" fontId="0" fillId="0" borderId="11" xfId="0" applyNumberFormat="1" applyBorder="1" applyAlignment="1">
      <alignment horizontal="center" vertical="top"/>
    </xf>
    <xf numFmtId="1" fontId="0" fillId="0" borderId="1" xfId="0" applyNumberFormat="1" applyBorder="1" applyAlignment="1">
      <alignment horizontal="center" vertical="top" wrapText="1"/>
    </xf>
    <xf numFmtId="1" fontId="0" fillId="0" borderId="14" xfId="0" applyNumberFormat="1" applyBorder="1" applyAlignment="1">
      <alignment horizontal="center" vertical="top" wrapText="1"/>
    </xf>
    <xf numFmtId="10" fontId="3" fillId="0" borderId="2" xfId="0" applyNumberFormat="1" applyFont="1" applyBorder="1" applyAlignment="1">
      <alignment vertical="top" wrapText="1"/>
    </xf>
    <xf numFmtId="0" fontId="1" fillId="0" borderId="1" xfId="0" applyFont="1" applyBorder="1" applyAlignment="1">
      <alignment horizontal="center" vertical="top"/>
    </xf>
    <xf numFmtId="2" fontId="0" fillId="0" borderId="1" xfId="0" applyNumberFormat="1" applyBorder="1" applyAlignment="1">
      <alignment horizontal="right" vertical="top"/>
    </xf>
    <xf numFmtId="2" fontId="3" fillId="0" borderId="1" xfId="0" applyNumberFormat="1" applyFont="1" applyBorder="1" applyAlignment="1">
      <alignment horizontal="right" vertical="top"/>
    </xf>
    <xf numFmtId="2" fontId="0" fillId="0" borderId="1" xfId="0" applyNumberFormat="1" applyBorder="1" applyAlignment="1">
      <alignment vertical="top" wrapText="1"/>
    </xf>
    <xf numFmtId="2" fontId="3" fillId="0" borderId="1" xfId="0" applyNumberFormat="1" applyFont="1" applyBorder="1" applyAlignment="1">
      <alignment vertical="top" wrapText="1"/>
    </xf>
    <xf numFmtId="0" fontId="1" fillId="0" borderId="1" xfId="0" applyFont="1" applyBorder="1" applyAlignment="1">
      <alignment horizontal="left" vertical="top" wrapText="1"/>
    </xf>
    <xf numFmtId="0" fontId="17" fillId="0" borderId="0" xfId="0" applyFont="1" applyAlignment="1">
      <alignment horizontal="right" vertical="top"/>
    </xf>
    <xf numFmtId="0" fontId="0" fillId="0" borderId="0" xfId="0" applyAlignment="1">
      <alignment horizontal="right" vertical="top"/>
    </xf>
    <xf numFmtId="164" fontId="0" fillId="0" borderId="0" xfId="0" applyNumberFormat="1" applyAlignment="1">
      <alignment horizontal="right" vertical="top"/>
    </xf>
    <xf numFmtId="0" fontId="17" fillId="0" borderId="0" xfId="0" applyFont="1" applyAlignment="1">
      <alignment vertical="top" wrapText="1"/>
    </xf>
    <xf numFmtId="164" fontId="0" fillId="0" borderId="0" xfId="0" applyNumberFormat="1" applyAlignment="1">
      <alignment vertical="top" wrapText="1"/>
    </xf>
    <xf numFmtId="2" fontId="1" fillId="0" borderId="1" xfId="0" applyNumberFormat="1" applyFont="1" applyBorder="1" applyAlignment="1">
      <alignment vertical="top" wrapText="1"/>
    </xf>
    <xf numFmtId="10" fontId="3" fillId="0" borderId="0" xfId="0" applyNumberFormat="1" applyFont="1" applyAlignment="1">
      <alignment vertical="top"/>
    </xf>
    <xf numFmtId="0" fontId="0" fillId="0" borderId="28" xfId="0" applyBorder="1" applyAlignment="1">
      <alignment vertical="top" wrapText="1"/>
    </xf>
    <xf numFmtId="2" fontId="0" fillId="0" borderId="30" xfId="0" applyNumberFormat="1" applyBorder="1" applyAlignment="1">
      <alignment vertical="top"/>
    </xf>
    <xf numFmtId="2" fontId="0" fillId="0" borderId="30" xfId="0" applyNumberFormat="1" applyBorder="1" applyAlignment="1">
      <alignment horizontal="right" vertical="top"/>
    </xf>
    <xf numFmtId="164" fontId="0" fillId="0" borderId="30" xfId="0" applyNumberFormat="1" applyBorder="1" applyAlignment="1">
      <alignment horizontal="right" vertical="top"/>
    </xf>
    <xf numFmtId="0" fontId="1" fillId="0" borderId="2" xfId="0" applyFont="1" applyBorder="1" applyAlignment="1">
      <alignment vertical="top" wrapText="1"/>
    </xf>
    <xf numFmtId="0" fontId="0" fillId="2" borderId="17" xfId="0" applyFill="1" applyBorder="1" applyAlignment="1">
      <alignment vertical="top"/>
    </xf>
    <xf numFmtId="0" fontId="0" fillId="0" borderId="1" xfId="0" applyBorder="1" applyAlignment="1">
      <alignment horizontal="left" vertical="top" wrapText="1"/>
    </xf>
    <xf numFmtId="0" fontId="18" fillId="0" borderId="0" xfId="0" applyFont="1" applyAlignment="1">
      <alignment wrapText="1"/>
    </xf>
    <xf numFmtId="2" fontId="18" fillId="0" borderId="0" xfId="0" applyNumberFormat="1" applyFont="1"/>
    <xf numFmtId="0" fontId="18" fillId="0" borderId="0" xfId="0" applyFont="1" applyAlignment="1">
      <alignment vertical="top" wrapText="1"/>
    </xf>
    <xf numFmtId="1" fontId="18" fillId="0" borderId="0" xfId="0" applyNumberFormat="1" applyFont="1"/>
    <xf numFmtId="0" fontId="0" fillId="0" borderId="2" xfId="0" applyBorder="1" applyAlignment="1">
      <alignment vertical="top"/>
    </xf>
    <xf numFmtId="0" fontId="0" fillId="0" borderId="4" xfId="0" applyBorder="1" applyAlignment="1">
      <alignment vertical="top"/>
    </xf>
    <xf numFmtId="0" fontId="0" fillId="0" borderId="3" xfId="0" applyBorder="1" applyAlignment="1">
      <alignment vertical="top"/>
    </xf>
    <xf numFmtId="0" fontId="3" fillId="0" borderId="0" xfId="0" applyFont="1" applyAlignment="1">
      <alignment horizontal="left" vertical="top" wrapText="1"/>
    </xf>
    <xf numFmtId="0" fontId="15" fillId="2" borderId="2" xfId="0" applyFont="1" applyFill="1" applyBorder="1" applyAlignment="1">
      <alignment horizontal="left" vertical="top" wrapText="1"/>
    </xf>
    <xf numFmtId="0" fontId="3" fillId="0" borderId="1" xfId="0" applyFont="1" applyBorder="1" applyAlignment="1">
      <alignment horizontal="left" vertical="top" wrapText="1"/>
    </xf>
    <xf numFmtId="0" fontId="0" fillId="0" borderId="0" xfId="0" applyAlignment="1">
      <alignment horizontal="left" vertical="top" wrapText="1"/>
    </xf>
    <xf numFmtId="0" fontId="3" fillId="0" borderId="1" xfId="3" applyFont="1" applyBorder="1" applyAlignment="1">
      <alignment horizontal="left" vertical="top" wrapText="1"/>
    </xf>
    <xf numFmtId="0" fontId="3" fillId="0" borderId="1" xfId="3" applyFont="1" applyFill="1" applyBorder="1" applyAlignment="1">
      <alignment horizontal="left" vertical="top" wrapText="1"/>
    </xf>
    <xf numFmtId="10" fontId="3" fillId="0" borderId="1" xfId="0" applyNumberFormat="1" applyFont="1" applyBorder="1" applyAlignment="1">
      <alignment horizontal="left" vertical="top" wrapText="1"/>
    </xf>
    <xf numFmtId="0" fontId="3" fillId="0" borderId="11" xfId="0" applyFont="1" applyBorder="1" applyAlignment="1">
      <alignment horizontal="left" vertical="top" wrapText="1"/>
    </xf>
    <xf numFmtId="0" fontId="3" fillId="0" borderId="11" xfId="3" applyFont="1" applyBorder="1" applyAlignment="1">
      <alignment horizontal="left" vertical="top" wrapText="1"/>
    </xf>
    <xf numFmtId="0" fontId="3" fillId="0" borderId="14" xfId="0" applyFont="1" applyBorder="1" applyAlignment="1">
      <alignment horizontal="left" vertical="top" wrapText="1"/>
    </xf>
    <xf numFmtId="166" fontId="0" fillId="7" borderId="2" xfId="5" applyNumberFormat="1" applyFont="1" applyFill="1" applyBorder="1" applyAlignment="1">
      <alignment horizontal="center" vertical="top"/>
    </xf>
    <xf numFmtId="2" fontId="0" fillId="7" borderId="2" xfId="0" applyNumberFormat="1" applyFill="1" applyBorder="1" applyAlignment="1">
      <alignment horizontal="center"/>
    </xf>
    <xf numFmtId="1" fontId="0" fillId="7" borderId="2" xfId="5" applyNumberFormat="1" applyFont="1" applyFill="1" applyBorder="1" applyAlignment="1">
      <alignment horizontal="center" vertical="top"/>
    </xf>
    <xf numFmtId="0" fontId="0" fillId="7" borderId="2" xfId="0" applyFill="1" applyBorder="1" applyAlignment="1">
      <alignment horizontal="center" vertical="top"/>
    </xf>
    <xf numFmtId="0" fontId="0" fillId="7" borderId="2" xfId="0" applyFill="1" applyBorder="1" applyAlignment="1">
      <alignment horizontal="left" vertical="top" wrapText="1"/>
    </xf>
    <xf numFmtId="9" fontId="3" fillId="7" borderId="2" xfId="6" applyFont="1" applyFill="1" applyBorder="1"/>
    <xf numFmtId="1" fontId="0" fillId="0" borderId="2" xfId="5" applyNumberFormat="1" applyFont="1" applyFill="1" applyBorder="1" applyAlignment="1">
      <alignment horizontal="center" vertical="top"/>
    </xf>
    <xf numFmtId="10" fontId="0" fillId="7" borderId="6" xfId="0" applyNumberFormat="1" applyFill="1" applyBorder="1" applyAlignment="1">
      <alignment vertical="top" wrapText="1"/>
    </xf>
    <xf numFmtId="0" fontId="0" fillId="0" borderId="29" xfId="0" applyBorder="1" applyAlignment="1">
      <alignment vertical="top" wrapText="1"/>
    </xf>
    <xf numFmtId="0" fontId="3" fillId="0" borderId="1" xfId="0" applyFont="1" applyBorder="1" applyAlignment="1">
      <alignment horizontal="left" vertical="top"/>
    </xf>
    <xf numFmtId="0" fontId="0" fillId="0" borderId="1" xfId="0" applyBorder="1" applyAlignment="1">
      <alignment horizontal="left" vertical="top" wrapText="1"/>
    </xf>
    <xf numFmtId="0" fontId="14" fillId="0" borderId="2" xfId="0" applyFont="1" applyBorder="1" applyAlignment="1">
      <alignment horizontal="center"/>
    </xf>
    <xf numFmtId="0" fontId="0" fillId="0" borderId="1" xfId="0" applyBorder="1" applyAlignment="1">
      <alignment horizontal="left" vertical="top"/>
    </xf>
    <xf numFmtId="0" fontId="3" fillId="0" borderId="2" xfId="0" applyFont="1" applyBorder="1" applyAlignment="1">
      <alignment horizontal="center" vertical="top"/>
    </xf>
    <xf numFmtId="0" fontId="3" fillId="0" borderId="4" xfId="0" applyFont="1" applyBorder="1" applyAlignment="1">
      <alignment horizontal="center" vertical="top"/>
    </xf>
    <xf numFmtId="0" fontId="3" fillId="0" borderId="3" xfId="0" applyFont="1" applyBorder="1" applyAlignment="1">
      <alignment horizontal="center" vertical="top"/>
    </xf>
    <xf numFmtId="0" fontId="14" fillId="0" borderId="1" xfId="0" applyFont="1" applyBorder="1" applyAlignment="1">
      <alignment horizontal="center"/>
    </xf>
    <xf numFmtId="0" fontId="0" fillId="0" borderId="2" xfId="0" applyBorder="1" applyAlignment="1">
      <alignment horizontal="center" vertical="top"/>
    </xf>
    <xf numFmtId="0" fontId="0" fillId="0" borderId="4" xfId="0" applyBorder="1" applyAlignment="1">
      <alignment horizontal="center" vertical="top"/>
    </xf>
    <xf numFmtId="0" fontId="0" fillId="0" borderId="2" xfId="0" applyBorder="1" applyAlignment="1">
      <alignment horizontal="left" vertical="top"/>
    </xf>
    <xf numFmtId="0" fontId="0" fillId="0" borderId="4" xfId="0" applyBorder="1" applyAlignment="1">
      <alignment horizontal="left" vertical="top"/>
    </xf>
    <xf numFmtId="0" fontId="0" fillId="0" borderId="3" xfId="0" applyBorder="1" applyAlignment="1">
      <alignment horizontal="left" vertical="top"/>
    </xf>
    <xf numFmtId="10" fontId="0" fillId="0" borderId="6" xfId="0" applyNumberFormat="1" applyBorder="1" applyAlignment="1">
      <alignment vertical="top" wrapText="1"/>
    </xf>
    <xf numFmtId="10" fontId="0" fillId="0" borderId="1" xfId="0" applyNumberFormat="1" applyBorder="1" applyAlignment="1">
      <alignment vertical="top" wrapText="1"/>
    </xf>
    <xf numFmtId="0" fontId="0" fillId="2" borderId="1" xfId="0" applyFill="1" applyBorder="1" applyAlignment="1">
      <alignment vertical="top"/>
    </xf>
    <xf numFmtId="0" fontId="0" fillId="2" borderId="11" xfId="0" applyFill="1" applyBorder="1" applyAlignment="1">
      <alignment vertical="top"/>
    </xf>
    <xf numFmtId="0" fontId="3" fillId="4" borderId="1" xfId="0" applyFont="1" applyFill="1" applyBorder="1" applyAlignment="1">
      <alignment vertical="top"/>
    </xf>
    <xf numFmtId="0" fontId="3" fillId="4" borderId="11" xfId="0" applyFont="1" applyFill="1" applyBorder="1" applyAlignment="1">
      <alignment vertical="top"/>
    </xf>
    <xf numFmtId="0" fontId="0" fillId="0" borderId="1" xfId="0" applyBorder="1" applyAlignment="1">
      <alignment vertical="top" wrapText="1"/>
    </xf>
    <xf numFmtId="10" fontId="3" fillId="0" borderId="1" xfId="0" applyNumberFormat="1" applyFont="1" applyBorder="1" applyAlignment="1">
      <alignment vertical="top" wrapText="1"/>
    </xf>
    <xf numFmtId="0" fontId="0" fillId="0" borderId="1" xfId="0" applyBorder="1" applyAlignment="1">
      <alignment vertical="top"/>
    </xf>
    <xf numFmtId="0" fontId="0" fillId="4" borderId="1" xfId="0" applyFill="1" applyBorder="1" applyAlignment="1">
      <alignment vertical="top"/>
    </xf>
    <xf numFmtId="0" fontId="0" fillId="0" borderId="0" xfId="0" applyAlignment="1">
      <alignment horizontal="left" vertical="top" wrapText="1"/>
    </xf>
    <xf numFmtId="0" fontId="0" fillId="0" borderId="6" xfId="0" applyBorder="1" applyAlignment="1">
      <alignment vertical="top"/>
    </xf>
    <xf numFmtId="0" fontId="0" fillId="6" borderId="1" xfId="0" applyFill="1" applyBorder="1" applyAlignment="1">
      <alignment vertical="top"/>
    </xf>
    <xf numFmtId="0" fontId="0" fillId="0" borderId="11" xfId="0" applyBorder="1" applyAlignment="1">
      <alignment vertical="top" wrapText="1"/>
    </xf>
    <xf numFmtId="10" fontId="0" fillId="0" borderId="11" xfId="0" applyNumberFormat="1" applyBorder="1" applyAlignment="1">
      <alignment vertical="top" wrapText="1"/>
    </xf>
    <xf numFmtId="0" fontId="0" fillId="0" borderId="2" xfId="0" applyBorder="1" applyAlignment="1">
      <alignment vertical="top" wrapText="1"/>
    </xf>
    <xf numFmtId="0" fontId="0" fillId="0" borderId="4" xfId="0" applyBorder="1" applyAlignment="1">
      <alignment vertical="top" wrapText="1"/>
    </xf>
    <xf numFmtId="0" fontId="0" fillId="0" borderId="3" xfId="0" applyBorder="1" applyAlignment="1">
      <alignment vertical="top" wrapText="1"/>
    </xf>
    <xf numFmtId="10" fontId="3" fillId="0" borderId="2" xfId="0" applyNumberFormat="1" applyFont="1" applyBorder="1" applyAlignment="1">
      <alignment vertical="top" wrapText="1"/>
    </xf>
    <xf numFmtId="10" fontId="3" fillId="0" borderId="4" xfId="0" applyNumberFormat="1" applyFont="1" applyBorder="1" applyAlignment="1">
      <alignment vertical="top" wrapText="1"/>
    </xf>
    <xf numFmtId="10" fontId="3" fillId="0" borderId="3" xfId="0" applyNumberFormat="1" applyFont="1" applyBorder="1" applyAlignment="1">
      <alignment vertical="top" wrapText="1"/>
    </xf>
    <xf numFmtId="10" fontId="0" fillId="0" borderId="2" xfId="0" applyNumberFormat="1" applyBorder="1" applyAlignment="1">
      <alignment vertical="top" wrapText="1"/>
    </xf>
    <xf numFmtId="10" fontId="0" fillId="0" borderId="4" xfId="0" applyNumberFormat="1" applyBorder="1" applyAlignment="1">
      <alignment vertical="top" wrapText="1"/>
    </xf>
    <xf numFmtId="10" fontId="0" fillId="0" borderId="3" xfId="0" applyNumberFormat="1" applyBorder="1" applyAlignment="1">
      <alignment vertical="top" wrapText="1"/>
    </xf>
    <xf numFmtId="164" fontId="0" fillId="0" borderId="9" xfId="0" applyNumberFormat="1" applyBorder="1" applyAlignment="1">
      <alignment horizontal="center" vertical="top"/>
    </xf>
    <xf numFmtId="164" fontId="0" fillId="0" borderId="12" xfId="0" applyNumberFormat="1" applyBorder="1" applyAlignment="1">
      <alignment horizontal="center" vertical="top"/>
    </xf>
    <xf numFmtId="0" fontId="3" fillId="0" borderId="1" xfId="0" applyFont="1" applyBorder="1" applyAlignment="1">
      <alignment horizontal="left" vertical="top" wrapText="1"/>
    </xf>
    <xf numFmtId="0" fontId="3" fillId="0" borderId="11" xfId="0" applyFont="1" applyBorder="1" applyAlignment="1">
      <alignment horizontal="left" vertical="top" wrapText="1"/>
    </xf>
    <xf numFmtId="10" fontId="3" fillId="0" borderId="11" xfId="0" applyNumberFormat="1" applyFont="1" applyBorder="1" applyAlignment="1">
      <alignment vertical="top" wrapText="1"/>
    </xf>
    <xf numFmtId="9" fontId="3" fillId="7" borderId="2" xfId="6" applyFont="1" applyFill="1" applyBorder="1" applyAlignment="1">
      <alignment horizontal="center" vertical="top" wrapText="1"/>
    </xf>
    <xf numFmtId="9" fontId="3" fillId="7" borderId="4" xfId="6" applyFont="1" applyFill="1" applyBorder="1" applyAlignment="1">
      <alignment horizontal="center" vertical="top" wrapText="1"/>
    </xf>
    <xf numFmtId="9" fontId="3" fillId="7" borderId="3" xfId="6" applyFont="1" applyFill="1" applyBorder="1" applyAlignment="1">
      <alignment horizontal="center" vertical="top" wrapText="1"/>
    </xf>
    <xf numFmtId="0" fontId="3" fillId="0" borderId="2" xfId="0" applyFont="1" applyBorder="1" applyAlignment="1">
      <alignment horizontal="left" vertical="top" wrapText="1"/>
    </xf>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1" fontId="0" fillId="7" borderId="1" xfId="5" applyNumberFormat="1" applyFont="1" applyFill="1" applyBorder="1" applyAlignment="1">
      <alignment horizontal="center" vertical="top" wrapText="1"/>
    </xf>
    <xf numFmtId="164" fontId="0" fillId="0" borderId="18" xfId="0" applyNumberFormat="1" applyBorder="1" applyAlignment="1">
      <alignment horizontal="center" vertical="top"/>
    </xf>
    <xf numFmtId="1" fontId="0" fillId="7" borderId="1" xfId="5" applyNumberFormat="1" applyFont="1" applyFill="1" applyBorder="1" applyAlignment="1">
      <alignment horizontal="center" vertical="top"/>
    </xf>
    <xf numFmtId="2" fontId="0" fillId="7" borderId="1" xfId="0" applyNumberFormat="1" applyFill="1" applyBorder="1" applyAlignment="1">
      <alignment horizontal="center" vertical="top"/>
    </xf>
    <xf numFmtId="164" fontId="0" fillId="0" borderId="19" xfId="0" applyNumberFormat="1" applyBorder="1" applyAlignment="1">
      <alignment horizontal="center" vertical="top"/>
    </xf>
    <xf numFmtId="164" fontId="0" fillId="0" borderId="22" xfId="0" applyNumberFormat="1" applyBorder="1" applyAlignment="1">
      <alignment horizontal="center" vertical="top"/>
    </xf>
    <xf numFmtId="0" fontId="0" fillId="7" borderId="1" xfId="0" applyFill="1" applyBorder="1" applyAlignment="1">
      <alignment horizontal="center" vertical="top"/>
    </xf>
    <xf numFmtId="0" fontId="0" fillId="7" borderId="6" xfId="0" applyFill="1" applyBorder="1" applyAlignment="1">
      <alignment horizontal="center" vertical="top"/>
    </xf>
    <xf numFmtId="164" fontId="0" fillId="0" borderId="7" xfId="0" applyNumberFormat="1" applyBorder="1" applyAlignment="1">
      <alignment horizontal="center" vertical="top"/>
    </xf>
    <xf numFmtId="10" fontId="3" fillId="0" borderId="6" xfId="0" applyNumberFormat="1" applyFont="1" applyBorder="1" applyAlignment="1">
      <alignment vertical="top" wrapText="1"/>
    </xf>
    <xf numFmtId="49" fontId="0" fillId="7" borderId="6" xfId="0" applyNumberFormat="1" applyFill="1" applyBorder="1" applyAlignment="1">
      <alignment horizontal="center" vertical="top"/>
    </xf>
    <xf numFmtId="49" fontId="0" fillId="7" borderId="1" xfId="0" applyNumberFormat="1" applyFill="1" applyBorder="1" applyAlignment="1">
      <alignment horizontal="center" vertical="top"/>
    </xf>
    <xf numFmtId="9" fontId="0" fillId="7" borderId="6" xfId="0" applyNumberFormat="1" applyFill="1" applyBorder="1" applyAlignment="1">
      <alignment horizontal="center" vertical="top"/>
    </xf>
    <xf numFmtId="9" fontId="0" fillId="7" borderId="1" xfId="0" applyNumberFormat="1" applyFill="1" applyBorder="1" applyAlignment="1">
      <alignment horizontal="center" vertical="top"/>
    </xf>
    <xf numFmtId="165" fontId="0" fillId="7" borderId="1" xfId="0" applyNumberFormat="1" applyFill="1" applyBorder="1" applyAlignment="1">
      <alignment horizontal="center" vertical="top"/>
    </xf>
    <xf numFmtId="1" fontId="0" fillId="7" borderId="6" xfId="5" applyNumberFormat="1" applyFont="1" applyFill="1" applyBorder="1" applyAlignment="1">
      <alignment horizontal="center" vertical="top"/>
    </xf>
    <xf numFmtId="0" fontId="0" fillId="0" borderId="6" xfId="0" applyBorder="1" applyAlignment="1">
      <alignment vertical="top" wrapText="1"/>
    </xf>
    <xf numFmtId="0" fontId="0" fillId="4" borderId="1" xfId="0" applyFill="1" applyBorder="1" applyAlignment="1">
      <alignment vertical="top" wrapText="1"/>
    </xf>
    <xf numFmtId="10" fontId="0" fillId="0" borderId="1" xfId="0" applyNumberFormat="1" applyBorder="1" applyAlignment="1">
      <alignment vertical="top"/>
    </xf>
    <xf numFmtId="49" fontId="0" fillId="7" borderId="1" xfId="5" applyNumberFormat="1" applyFont="1" applyFill="1" applyBorder="1" applyAlignment="1">
      <alignment horizontal="center" vertical="top"/>
    </xf>
    <xf numFmtId="0" fontId="0" fillId="4" borderId="6" xfId="0" applyFill="1" applyBorder="1" applyAlignment="1">
      <alignment vertical="top" wrapText="1"/>
    </xf>
    <xf numFmtId="0" fontId="3" fillId="0" borderId="6" xfId="0" applyFont="1" applyBorder="1" applyAlignment="1">
      <alignment horizontal="left" vertical="top" wrapText="1"/>
    </xf>
    <xf numFmtId="0" fontId="13" fillId="2" borderId="5"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6" xfId="0" applyFont="1" applyFill="1" applyBorder="1" applyAlignment="1">
      <alignment vertical="center" wrapText="1"/>
    </xf>
    <xf numFmtId="10" fontId="13" fillId="2" borderId="6" xfId="0" applyNumberFormat="1" applyFont="1" applyFill="1" applyBorder="1" applyAlignment="1">
      <alignment vertical="center" wrapText="1"/>
    </xf>
    <xf numFmtId="1" fontId="0" fillId="7" borderId="1" xfId="0" applyNumberFormat="1" applyFill="1" applyBorder="1" applyAlignment="1">
      <alignment horizontal="center" vertical="top"/>
    </xf>
    <xf numFmtId="0" fontId="0" fillId="7" borderId="1" xfId="0" applyFill="1" applyBorder="1" applyAlignment="1">
      <alignment horizontal="center"/>
    </xf>
    <xf numFmtId="165" fontId="0" fillId="0" borderId="1" xfId="0" applyNumberFormat="1" applyBorder="1" applyAlignment="1">
      <alignment vertical="top" wrapText="1"/>
    </xf>
    <xf numFmtId="165" fontId="3" fillId="0" borderId="1" xfId="3" applyNumberFormat="1" applyFont="1" applyBorder="1" applyAlignment="1">
      <alignment vertical="top" wrapText="1"/>
    </xf>
    <xf numFmtId="165" fontId="6" fillId="0" borderId="1" xfId="3" applyNumberFormat="1" applyBorder="1" applyAlignment="1">
      <alignment vertical="top" wrapText="1"/>
    </xf>
    <xf numFmtId="0" fontId="14" fillId="0" borderId="23" xfId="0" applyFont="1" applyBorder="1" applyAlignment="1">
      <alignment horizontal="center" vertical="top" wrapText="1"/>
    </xf>
    <xf numFmtId="0" fontId="14" fillId="0" borderId="24" xfId="0" applyFont="1" applyBorder="1" applyAlignment="1">
      <alignment horizontal="center" vertical="top" wrapText="1"/>
    </xf>
    <xf numFmtId="10" fontId="3" fillId="0" borderId="1" xfId="0" applyNumberFormat="1" applyFont="1" applyBorder="1" applyAlignment="1">
      <alignment vertical="top"/>
    </xf>
    <xf numFmtId="0" fontId="0" fillId="2" borderId="1" xfId="0" applyFill="1" applyBorder="1" applyAlignment="1">
      <alignment vertical="top" wrapText="1"/>
    </xf>
    <xf numFmtId="0" fontId="0" fillId="2" borderId="2" xfId="0" applyFill="1" applyBorder="1" applyAlignment="1">
      <alignment vertical="top" wrapText="1"/>
    </xf>
    <xf numFmtId="0" fontId="0" fillId="4" borderId="2" xfId="0" applyFill="1" applyBorder="1" applyAlignment="1">
      <alignment vertical="top"/>
    </xf>
    <xf numFmtId="0" fontId="0" fillId="4" borderId="4" xfId="0" applyFill="1" applyBorder="1" applyAlignment="1">
      <alignment vertical="top"/>
    </xf>
    <xf numFmtId="0" fontId="0" fillId="4" borderId="3" xfId="0" applyFill="1" applyBorder="1" applyAlignment="1">
      <alignment vertical="top"/>
    </xf>
    <xf numFmtId="0" fontId="0" fillId="0" borderId="11" xfId="0" applyBorder="1" applyAlignment="1">
      <alignment vertical="top"/>
    </xf>
    <xf numFmtId="0" fontId="0" fillId="0" borderId="32" xfId="0" applyBorder="1" applyAlignment="1">
      <alignment horizontal="left" vertical="top" wrapText="1"/>
    </xf>
    <xf numFmtId="164" fontId="0" fillId="0" borderId="2" xfId="0" applyNumberFormat="1" applyBorder="1" applyAlignment="1">
      <alignment vertical="top" wrapText="1"/>
    </xf>
    <xf numFmtId="164" fontId="0" fillId="0" borderId="3" xfId="0" applyNumberFormat="1" applyBorder="1" applyAlignment="1">
      <alignment vertical="top" wrapText="1"/>
    </xf>
    <xf numFmtId="10" fontId="3" fillId="0" borderId="17" xfId="0" applyNumberFormat="1" applyFont="1" applyBorder="1" applyAlignment="1">
      <alignment vertical="top" wrapText="1"/>
    </xf>
    <xf numFmtId="0" fontId="0" fillId="0" borderId="31" xfId="0" applyBorder="1" applyAlignment="1">
      <alignment horizontal="left" vertical="top" wrapText="1"/>
    </xf>
    <xf numFmtId="164" fontId="0" fillId="0" borderId="1" xfId="0" applyNumberFormat="1" applyBorder="1" applyAlignment="1">
      <alignment vertical="top" wrapText="1"/>
    </xf>
    <xf numFmtId="164" fontId="0" fillId="0" borderId="1" xfId="0" applyNumberFormat="1" applyBorder="1" applyAlignment="1">
      <alignment vertical="top"/>
    </xf>
    <xf numFmtId="164" fontId="0" fillId="0" borderId="2" xfId="0" applyNumberFormat="1" applyBorder="1" applyAlignment="1">
      <alignment vertical="top"/>
    </xf>
    <xf numFmtId="0" fontId="14" fillId="0" borderId="21" xfId="0" applyFont="1" applyBorder="1" applyAlignment="1">
      <alignment horizontal="center" vertical="top" wrapText="1"/>
    </xf>
    <xf numFmtId="0" fontId="14" fillId="0" borderId="8" xfId="0" applyFont="1" applyBorder="1" applyAlignment="1">
      <alignment horizontal="center" vertical="top" wrapText="1"/>
    </xf>
    <xf numFmtId="0" fontId="14" fillId="0" borderId="10" xfId="0" applyFont="1" applyBorder="1" applyAlignment="1">
      <alignment horizontal="center" vertical="top" wrapText="1"/>
    </xf>
    <xf numFmtId="0" fontId="14" fillId="0" borderId="5" xfId="0" applyFont="1" applyBorder="1" applyAlignment="1">
      <alignment horizontal="center" vertical="top" wrapText="1"/>
    </xf>
    <xf numFmtId="0" fontId="3" fillId="0" borderId="1" xfId="0" applyFont="1" applyBorder="1" applyAlignment="1">
      <alignment vertical="top" wrapText="1"/>
    </xf>
    <xf numFmtId="0" fontId="3" fillId="0" borderId="2" xfId="3" applyFont="1" applyBorder="1" applyAlignment="1">
      <alignment horizontal="left" vertical="top" wrapText="1"/>
    </xf>
    <xf numFmtId="0" fontId="3" fillId="0" borderId="3" xfId="3" applyFont="1" applyBorder="1" applyAlignment="1">
      <alignment horizontal="left" vertical="top" wrapText="1"/>
    </xf>
    <xf numFmtId="2" fontId="0" fillId="0" borderId="9" xfId="0" applyNumberFormat="1" applyBorder="1" applyAlignment="1">
      <alignment horizontal="center" vertical="top"/>
    </xf>
    <xf numFmtId="0" fontId="14" fillId="0" borderId="8" xfId="0" applyFont="1" applyBorder="1" applyAlignment="1">
      <alignment horizontal="center" vertical="top"/>
    </xf>
    <xf numFmtId="0" fontId="14" fillId="0" borderId="10" xfId="0" applyFont="1" applyBorder="1" applyAlignment="1">
      <alignment horizontal="center" vertical="top"/>
    </xf>
    <xf numFmtId="0" fontId="13" fillId="5" borderId="25" xfId="0" applyFont="1" applyFill="1" applyBorder="1" applyAlignment="1">
      <alignment horizontal="center" vertical="center" wrapText="1"/>
    </xf>
    <xf numFmtId="0" fontId="13" fillId="5" borderId="26" xfId="0" applyFont="1" applyFill="1" applyBorder="1" applyAlignment="1">
      <alignment horizontal="center" vertical="center" wrapText="1"/>
    </xf>
    <xf numFmtId="0" fontId="13" fillId="5" borderId="27" xfId="0" applyFont="1" applyFill="1" applyBorder="1" applyAlignment="1">
      <alignment horizontal="center" vertical="center" wrapText="1"/>
    </xf>
    <xf numFmtId="164" fontId="0" fillId="0" borderId="9" xfId="0" applyNumberFormat="1" applyBorder="1" applyAlignment="1">
      <alignment horizontal="center" vertical="top" wrapText="1"/>
    </xf>
    <xf numFmtId="43" fontId="3" fillId="0" borderId="1" xfId="5" applyFont="1" applyBorder="1" applyAlignment="1">
      <alignment vertical="top" wrapText="1"/>
    </xf>
    <xf numFmtId="0" fontId="3" fillId="0" borderId="11" xfId="0" applyFont="1" applyBorder="1" applyAlignment="1">
      <alignment vertical="top" wrapText="1"/>
    </xf>
    <xf numFmtId="2" fontId="3" fillId="0" borderId="2" xfId="0" applyNumberFormat="1" applyFont="1" applyBorder="1" applyAlignment="1">
      <alignment horizontal="right" vertical="top"/>
    </xf>
    <xf numFmtId="2" fontId="3" fillId="0" borderId="4" xfId="0" applyNumberFormat="1" applyFont="1" applyBorder="1" applyAlignment="1">
      <alignment horizontal="right" vertical="top"/>
    </xf>
    <xf numFmtId="2" fontId="3" fillId="0" borderId="3" xfId="0" applyNumberFormat="1" applyFont="1" applyBorder="1" applyAlignment="1">
      <alignment horizontal="right" vertical="top"/>
    </xf>
    <xf numFmtId="2" fontId="0" fillId="0" borderId="2" xfId="0" applyNumberFormat="1" applyBorder="1" applyAlignment="1">
      <alignment vertical="top" wrapText="1"/>
    </xf>
    <xf numFmtId="2" fontId="0" fillId="0" borderId="4" xfId="0" applyNumberFormat="1" applyBorder="1" applyAlignment="1">
      <alignment vertical="top" wrapText="1"/>
    </xf>
    <xf numFmtId="2" fontId="0" fillId="0" borderId="3" xfId="0" applyNumberFormat="1" applyBorder="1" applyAlignment="1">
      <alignment vertical="top" wrapText="1"/>
    </xf>
    <xf numFmtId="2" fontId="3" fillId="0" borderId="2" xfId="0" applyNumberFormat="1" applyFont="1" applyBorder="1" applyAlignment="1">
      <alignment vertical="top" wrapText="1"/>
    </xf>
    <xf numFmtId="2" fontId="3" fillId="0" borderId="4" xfId="0" applyNumberFormat="1" applyFont="1" applyBorder="1" applyAlignment="1">
      <alignment vertical="top" wrapText="1"/>
    </xf>
    <xf numFmtId="2" fontId="3" fillId="0" borderId="3" xfId="0" applyNumberFormat="1" applyFont="1" applyBorder="1" applyAlignment="1">
      <alignment vertical="top" wrapText="1"/>
    </xf>
    <xf numFmtId="0" fontId="0" fillId="0" borderId="28" xfId="0" applyBorder="1" applyAlignment="1">
      <alignment vertical="top" wrapText="1"/>
    </xf>
    <xf numFmtId="0" fontId="0" fillId="0" borderId="0" xfId="0" applyAlignment="1">
      <alignment horizontal="left" vertical="top"/>
    </xf>
    <xf numFmtId="2" fontId="0" fillId="0" borderId="2" xfId="0" applyNumberFormat="1" applyBorder="1" applyAlignment="1">
      <alignment horizontal="left" vertical="top" wrapText="1"/>
    </xf>
    <xf numFmtId="2" fontId="0" fillId="0" borderId="3" xfId="0" applyNumberFormat="1" applyBorder="1" applyAlignment="1">
      <alignment horizontal="left" vertical="top" wrapText="1"/>
    </xf>
    <xf numFmtId="2" fontId="0" fillId="0" borderId="1" xfId="0" applyNumberFormat="1" applyBorder="1" applyAlignment="1">
      <alignment horizontal="right" vertical="top"/>
    </xf>
    <xf numFmtId="2" fontId="3" fillId="0" borderId="1" xfId="0" applyNumberFormat="1" applyFont="1" applyBorder="1" applyAlignment="1">
      <alignment horizontal="right" vertical="top"/>
    </xf>
    <xf numFmtId="2" fontId="0" fillId="0" borderId="2" xfId="0" applyNumberFormat="1" applyBorder="1" applyAlignment="1">
      <alignment horizontal="right" vertical="top"/>
    </xf>
    <xf numFmtId="2" fontId="0" fillId="0" borderId="3" xfId="0" applyNumberFormat="1" applyBorder="1" applyAlignment="1">
      <alignment horizontal="right" vertical="top"/>
    </xf>
    <xf numFmtId="2" fontId="0" fillId="0" borderId="4" xfId="0" applyNumberFormat="1" applyBorder="1" applyAlignment="1">
      <alignment horizontal="right" vertical="top"/>
    </xf>
    <xf numFmtId="0" fontId="0" fillId="0" borderId="1" xfId="0" applyBorder="1" applyAlignment="1">
      <alignment vertical="center" wrapText="1"/>
    </xf>
    <xf numFmtId="0" fontId="18" fillId="0" borderId="20" xfId="0" applyFont="1" applyBorder="1" applyAlignment="1">
      <alignment horizontal="left" vertical="top" wrapText="1"/>
    </xf>
  </cellXfs>
  <cellStyles count="9">
    <cellStyle name="Hyperkobling" xfId="3" builtinId="8"/>
    <cellStyle name="Komma" xfId="5" builtinId="3"/>
    <cellStyle name="Komma 3" xfId="8" xr:uid="{8E771357-4874-40AA-90D2-A091E198839D}"/>
    <cellStyle name="Normal" xfId="0" builtinId="0"/>
    <cellStyle name="Normal 13" xfId="7" xr:uid="{F8697290-9906-46C7-BA20-609A7467F2EC}"/>
    <cellStyle name="Normal 2" xfId="1" xr:uid="{E533468F-DBFC-447B-B7C8-53661DC97CAA}"/>
    <cellStyle name="Normal 3 2" xfId="4" xr:uid="{B27E708F-FB51-4257-844C-5F1BD2A53451}"/>
    <cellStyle name="Prosent" xfId="6" builtinId="5"/>
    <cellStyle name="Prosent 2" xfId="2" xr:uid="{032AC764-7A13-4593-BE91-DC0B354DCFD1}"/>
  </cellStyles>
  <dxfs count="11">
    <dxf>
      <fill>
        <patternFill>
          <bgColor theme="8"/>
        </patternFill>
      </fill>
    </dxf>
    <dxf>
      <fill>
        <patternFill>
          <bgColor theme="7" tint="0.59996337778862885"/>
        </patternFill>
      </fill>
    </dxf>
    <dxf>
      <fill>
        <patternFill>
          <bgColor rgb="FFFF0000"/>
        </patternFill>
      </fill>
    </dxf>
    <dxf>
      <fill>
        <patternFill>
          <bgColor theme="9"/>
        </patternFill>
      </fill>
    </dxf>
    <dxf>
      <fill>
        <patternFill>
          <bgColor theme="7" tint="0.59996337778862885"/>
        </patternFill>
      </fill>
    </dxf>
    <dxf>
      <fill>
        <patternFill>
          <bgColor rgb="FFFF0000"/>
        </patternFill>
      </fill>
    </dxf>
    <dxf>
      <fill>
        <patternFill>
          <bgColor theme="9"/>
        </patternFill>
      </fill>
    </dxf>
    <dxf>
      <fill>
        <patternFill>
          <bgColor theme="7" tint="0.59996337778862885"/>
        </patternFill>
      </fill>
    </dxf>
    <dxf>
      <fill>
        <patternFill>
          <bgColor rgb="FFFF0000"/>
        </patternFill>
      </fill>
    </dxf>
    <dxf>
      <fill>
        <patternFill>
          <bgColor theme="9" tint="-0.24994659260841701"/>
        </patternFill>
      </fill>
    </dxf>
    <dxf>
      <fill>
        <patternFill>
          <bgColor theme="0" tint="-0.24994659260841701"/>
        </patternFill>
      </fill>
    </dxf>
  </dxfs>
  <tableStyles count="0" defaultTableStyle="TableStyleMedium2" defaultPivotStyle="PivotStyleLight16"/>
  <colors>
    <mruColors>
      <color rgb="FFB84708"/>
      <color rgb="FFF3F373"/>
      <color rgb="FF93C571"/>
      <color rgb="FFCFF0F5"/>
      <color rgb="FFC0F9FA"/>
      <color rgb="FFC7E9F3"/>
      <color rgb="FFBDE5FD"/>
      <color rgb="FFBDA703"/>
      <color rgb="FFCF7007"/>
      <color rgb="FF76C9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3</xdr:col>
      <xdr:colOff>733425</xdr:colOff>
      <xdr:row>1</xdr:row>
      <xdr:rowOff>19050</xdr:rowOff>
    </xdr:from>
    <xdr:to>
      <xdr:col>7</xdr:col>
      <xdr:colOff>66675</xdr:colOff>
      <xdr:row>11</xdr:row>
      <xdr:rowOff>9525</xdr:rowOff>
    </xdr:to>
    <xdr:sp macro="" textlink="">
      <xdr:nvSpPr>
        <xdr:cNvPr id="4" name="TekstSylinder 3">
          <a:extLst>
            <a:ext uri="{FF2B5EF4-FFF2-40B4-BE49-F238E27FC236}">
              <a16:creationId xmlns:a16="http://schemas.microsoft.com/office/drawing/2014/main" id="{B40E9F37-FA3C-4976-9DDE-BD40595B6B76}"/>
            </a:ext>
          </a:extLst>
        </xdr:cNvPr>
        <xdr:cNvSpPr txBox="1"/>
      </xdr:nvSpPr>
      <xdr:spPr>
        <a:xfrm>
          <a:off x="4895850" y="209550"/>
          <a:ext cx="2381250" cy="2085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The number of working hours is calculated based on the amount of animal protein per capita and the associated feed requirements. The number of working hours is based on Norwegian conditions (Hovland, 2019; NIBIO, 2020). For imported feed ingredients, the number of working hours for Norwegian conditions is scaled according to yield per hectare.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anne\&#216;stfoldforskning%20AS\LIVESTOCK%201980%20-%20Dokumenter\03%20Datagrunnlag\WP1\Nitrogenmodell-framskriving%202030_SR_SSB-rettet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V"/>
      <sheetName val="REF"/>
      <sheetName val="INPUT - SSB1&amp;2"/>
      <sheetName val="INPUT - SSB3&amp;4"/>
      <sheetName val="INPUT - SSB5"/>
      <sheetName val="INPUT - SSB6"/>
      <sheetName val="INPUT - SSB7"/>
      <sheetName val="INPUT - SSB8"/>
      <sheetName val="INPUT - SSB12"/>
      <sheetName val="INPUT - FACTORS"/>
      <sheetName val="RESULTS"/>
      <sheetName val="CALC"/>
      <sheetName val="RESULTS-SSB"/>
      <sheetName val="LISTS"/>
      <sheetName val="TERMIN"/>
      <sheetName val="Nitrogenmodell-framskriving 20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theme/theme1.xml><?xml version="1.0" encoding="utf-8"?>
<a:theme xmlns:a="http://schemas.openxmlformats.org/drawingml/2006/main" name="Office-tema">
  <a:themeElements>
    <a:clrScheme name="spiderdiagram sosial">
      <a:dk1>
        <a:sysClr val="windowText" lastClr="000000"/>
      </a:dk1>
      <a:lt1>
        <a:sysClr val="window" lastClr="FFFFFF"/>
      </a:lt1>
      <a:dk2>
        <a:srgbClr val="44546A"/>
      </a:dk2>
      <a:lt2>
        <a:srgbClr val="E7E6E6"/>
      </a:lt2>
      <a:accent1>
        <a:srgbClr val="FF0000"/>
      </a:accent1>
      <a:accent2>
        <a:srgbClr val="ED7D31"/>
      </a:accent2>
      <a:accent3>
        <a:srgbClr val="A5A5A5"/>
      </a:accent3>
      <a:accent4>
        <a:srgbClr val="FFC000"/>
      </a:accent4>
      <a:accent5>
        <a:srgbClr val="70AD47"/>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ham@norsus.no"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F6EE9-8EF3-4FCF-805E-E5B92F4A7879}">
  <dimension ref="A1:A16"/>
  <sheetViews>
    <sheetView showGridLines="0" workbookViewId="0"/>
  </sheetViews>
  <sheetFormatPr baseColWidth="10" defaultColWidth="11.42578125" defaultRowHeight="15"/>
  <cols>
    <col min="1" max="1" width="123.28515625" customWidth="1"/>
  </cols>
  <sheetData>
    <row r="1" spans="1:1" ht="45.75" customHeight="1">
      <c r="A1" s="171" t="s">
        <v>607</v>
      </c>
    </row>
    <row r="2" spans="1:1" ht="98.25" customHeight="1">
      <c r="A2" s="170" t="s">
        <v>606</v>
      </c>
    </row>
    <row r="3" spans="1:1">
      <c r="A3" s="166"/>
    </row>
    <row r="4" spans="1:1" ht="17.25">
      <c r="A4" s="166" t="s">
        <v>0</v>
      </c>
    </row>
    <row r="5" spans="1:1">
      <c r="A5" s="167" t="s">
        <v>1</v>
      </c>
    </row>
    <row r="6" spans="1:1">
      <c r="A6" s="167" t="s">
        <v>2</v>
      </c>
    </row>
    <row r="7" spans="1:1">
      <c r="A7" s="167" t="s">
        <v>3</v>
      </c>
    </row>
    <row r="8" spans="1:1">
      <c r="A8" s="167" t="s">
        <v>4</v>
      </c>
    </row>
    <row r="9" spans="1:1">
      <c r="A9" s="167" t="s">
        <v>5</v>
      </c>
    </row>
    <row r="10" spans="1:1">
      <c r="A10" s="168" t="s">
        <v>6</v>
      </c>
    </row>
    <row r="11" spans="1:1">
      <c r="A11" s="169"/>
    </row>
    <row r="12" spans="1:1" ht="15.75">
      <c r="A12" s="172" t="s">
        <v>7</v>
      </c>
    </row>
    <row r="14" spans="1:1" ht="15.75" customHeight="1">
      <c r="A14" s="173" t="s">
        <v>605</v>
      </c>
    </row>
    <row r="15" spans="1:1" ht="15.75" customHeight="1">
      <c r="A15" s="173" t="s">
        <v>603</v>
      </c>
    </row>
    <row r="16" spans="1:1" ht="15.75" customHeight="1">
      <c r="A16" s="173" t="s">
        <v>604</v>
      </c>
    </row>
  </sheetData>
  <hyperlinks>
    <hyperlink ref="A10" r:id="rId1" display="mailto:ham@norsus.no" xr:uid="{288DE607-F2AA-4731-B4CB-93CA4A9E820A}"/>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40A39-6A24-4774-B61C-E8B4E9E0C9E3}">
  <sheetPr>
    <pageSetUpPr fitToPage="1"/>
  </sheetPr>
  <dimension ref="A1:M46"/>
  <sheetViews>
    <sheetView showGridLines="0" topLeftCell="A8" zoomScaleNormal="100" workbookViewId="0">
      <selection activeCell="G9" sqref="G9"/>
    </sheetView>
  </sheetViews>
  <sheetFormatPr baseColWidth="10" defaultColWidth="9.140625" defaultRowHeight="15"/>
  <cols>
    <col min="1" max="1" width="17.85546875" style="6" customWidth="1"/>
    <col min="2" max="2" width="46" style="1" customWidth="1"/>
    <col min="3" max="3" width="13.28515625" style="1" customWidth="1"/>
    <col min="4" max="4" width="7" customWidth="1"/>
    <col min="5" max="5" width="30.42578125" customWidth="1"/>
    <col min="6" max="6" width="11.140625" customWidth="1"/>
    <col min="7" max="7" width="15.7109375" customWidth="1"/>
    <col min="8" max="8" width="16.140625" customWidth="1"/>
    <col min="9" max="9" width="6.85546875" customWidth="1"/>
    <col min="10" max="10" width="18.42578125" style="6" customWidth="1"/>
    <col min="11" max="11" width="45.140625" style="1" customWidth="1"/>
    <col min="12" max="12" width="10.140625" customWidth="1"/>
    <col min="13" max="13" width="27.5703125" customWidth="1"/>
  </cols>
  <sheetData>
    <row r="1" spans="1:13">
      <c r="A1" s="195" t="s">
        <v>8</v>
      </c>
    </row>
    <row r="2" spans="1:13" ht="18.75">
      <c r="A2" s="261" t="s">
        <v>9</v>
      </c>
      <c r="B2" s="261"/>
      <c r="C2" s="261"/>
      <c r="E2" s="261" t="s">
        <v>10</v>
      </c>
      <c r="F2" s="261"/>
      <c r="G2" s="261"/>
      <c r="H2" s="261"/>
      <c r="J2" s="256" t="s">
        <v>11</v>
      </c>
      <c r="K2" s="256"/>
      <c r="L2" s="256"/>
      <c r="M2" s="256"/>
    </row>
    <row r="3" spans="1:13" s="2" customFormat="1" ht="60.75" customHeight="1">
      <c r="A3" s="255" t="s">
        <v>12</v>
      </c>
      <c r="B3" s="255"/>
      <c r="C3" s="255"/>
      <c r="E3" s="255" t="s">
        <v>13</v>
      </c>
      <c r="F3" s="255"/>
      <c r="G3" s="255"/>
      <c r="H3" s="255"/>
      <c r="J3" s="255" t="s">
        <v>14</v>
      </c>
      <c r="K3" s="255"/>
      <c r="L3" s="255"/>
      <c r="M3" s="255"/>
    </row>
    <row r="4" spans="1:13" s="2" customFormat="1" ht="15" customHeight="1">
      <c r="A4" s="257" t="s">
        <v>15</v>
      </c>
      <c r="B4" s="257"/>
      <c r="C4" s="257"/>
      <c r="E4" s="257" t="s">
        <v>16</v>
      </c>
      <c r="F4" s="257"/>
      <c r="G4" s="257"/>
      <c r="H4" s="257"/>
      <c r="J4" s="257"/>
      <c r="K4" s="257"/>
      <c r="L4" s="257"/>
      <c r="M4" s="12"/>
    </row>
    <row r="5" spans="1:13" s="2" customFormat="1" ht="15" customHeight="1">
      <c r="A5" s="257" t="s">
        <v>17</v>
      </c>
      <c r="B5" s="257"/>
      <c r="C5" s="257"/>
      <c r="E5" s="257" t="s">
        <v>18</v>
      </c>
      <c r="F5" s="257"/>
      <c r="G5" s="257"/>
      <c r="H5" s="257"/>
      <c r="J5" s="257"/>
      <c r="K5" s="257"/>
      <c r="L5" s="257"/>
      <c r="M5" s="12"/>
    </row>
    <row r="6" spans="1:13" s="2" customFormat="1" ht="32.25" customHeight="1">
      <c r="A6" s="21" t="s">
        <v>19</v>
      </c>
      <c r="B6" s="13" t="s">
        <v>20</v>
      </c>
      <c r="C6" s="27" t="s">
        <v>21</v>
      </c>
      <c r="D6" s="3"/>
      <c r="E6" s="13" t="s">
        <v>22</v>
      </c>
      <c r="F6" s="13" t="s">
        <v>23</v>
      </c>
      <c r="G6" s="14" t="s">
        <v>24</v>
      </c>
      <c r="H6" s="14" t="s">
        <v>25</v>
      </c>
      <c r="I6" s="3"/>
      <c r="J6" s="22" t="s">
        <v>19</v>
      </c>
      <c r="K6" s="15" t="s">
        <v>20</v>
      </c>
      <c r="L6" s="16" t="s">
        <v>26</v>
      </c>
      <c r="M6" s="13" t="s">
        <v>27</v>
      </c>
    </row>
    <row r="7" spans="1:13" s="2" customFormat="1" ht="19.5" customHeight="1">
      <c r="A7" s="262" t="s">
        <v>28</v>
      </c>
      <c r="B7" s="91" t="s">
        <v>29</v>
      </c>
      <c r="C7" s="92" t="s">
        <v>30</v>
      </c>
      <c r="D7" s="93"/>
      <c r="E7" s="94" t="s">
        <v>31</v>
      </c>
      <c r="F7" s="94" t="s">
        <v>32</v>
      </c>
      <c r="G7" s="94"/>
      <c r="H7" s="94"/>
      <c r="I7" s="95"/>
      <c r="J7" s="258" t="s">
        <v>28</v>
      </c>
      <c r="K7" s="91" t="s">
        <v>29</v>
      </c>
      <c r="L7" s="96"/>
      <c r="M7" s="12"/>
    </row>
    <row r="8" spans="1:13" s="2" customFormat="1">
      <c r="A8" s="263"/>
      <c r="B8" s="91" t="s">
        <v>33</v>
      </c>
      <c r="C8" s="92" t="s">
        <v>34</v>
      </c>
      <c r="D8" s="93"/>
      <c r="E8" s="94" t="s">
        <v>35</v>
      </c>
      <c r="F8" s="94" t="s">
        <v>36</v>
      </c>
      <c r="G8" s="94"/>
      <c r="H8" s="94"/>
      <c r="I8" s="95"/>
      <c r="J8" s="259"/>
      <c r="K8" s="91" t="s">
        <v>33</v>
      </c>
      <c r="L8" s="96"/>
      <c r="M8" s="12"/>
    </row>
    <row r="9" spans="1:13" s="2" customFormat="1">
      <c r="A9" s="263"/>
      <c r="B9" s="91" t="s">
        <v>37</v>
      </c>
      <c r="C9" s="92" t="s">
        <v>34</v>
      </c>
      <c r="D9" s="93"/>
      <c r="E9" s="94" t="s">
        <v>38</v>
      </c>
      <c r="F9" s="94" t="s">
        <v>39</v>
      </c>
      <c r="G9" s="97"/>
      <c r="H9" s="97"/>
      <c r="I9" s="95"/>
      <c r="J9" s="259"/>
      <c r="K9" s="91" t="s">
        <v>37</v>
      </c>
      <c r="L9" s="96"/>
      <c r="M9" s="12"/>
    </row>
    <row r="10" spans="1:13" s="2" customFormat="1" ht="30">
      <c r="A10" s="263"/>
      <c r="B10" s="91" t="s">
        <v>40</v>
      </c>
      <c r="C10" s="92" t="s">
        <v>30</v>
      </c>
      <c r="D10" s="93"/>
      <c r="E10" s="94" t="s">
        <v>41</v>
      </c>
      <c r="F10" s="94" t="s">
        <v>42</v>
      </c>
      <c r="G10" s="97"/>
      <c r="H10" s="97"/>
      <c r="I10" s="95"/>
      <c r="J10" s="259"/>
      <c r="K10" s="91" t="s">
        <v>40</v>
      </c>
      <c r="L10" s="96"/>
      <c r="M10" s="12"/>
    </row>
    <row r="11" spans="1:13" s="2" customFormat="1">
      <c r="A11" s="263"/>
      <c r="B11" s="91" t="s">
        <v>43</v>
      </c>
      <c r="C11" s="92" t="s">
        <v>34</v>
      </c>
      <c r="D11" s="93"/>
      <c r="E11" s="94" t="s">
        <v>44</v>
      </c>
      <c r="F11" s="94" t="s">
        <v>45</v>
      </c>
      <c r="G11" s="97"/>
      <c r="H11" s="97"/>
      <c r="I11" s="95"/>
      <c r="J11" s="259"/>
      <c r="K11" s="91" t="s">
        <v>43</v>
      </c>
      <c r="L11" s="96"/>
      <c r="M11" s="12"/>
    </row>
    <row r="12" spans="1:13" s="2" customFormat="1">
      <c r="A12" s="263"/>
      <c r="B12" s="91" t="s">
        <v>46</v>
      </c>
      <c r="C12" s="92" t="s">
        <v>47</v>
      </c>
      <c r="D12" s="93"/>
      <c r="E12" s="94" t="s">
        <v>48</v>
      </c>
      <c r="F12" s="94" t="s">
        <v>49</v>
      </c>
      <c r="G12" s="97"/>
      <c r="H12" s="97"/>
      <c r="I12" s="95"/>
      <c r="J12" s="259"/>
      <c r="K12" s="91" t="s">
        <v>46</v>
      </c>
      <c r="L12" s="96"/>
      <c r="M12" s="12"/>
    </row>
    <row r="13" spans="1:13" s="2" customFormat="1">
      <c r="A13" s="263"/>
      <c r="B13" s="91" t="s">
        <v>50</v>
      </c>
      <c r="C13" s="92" t="s">
        <v>51</v>
      </c>
      <c r="D13" s="93"/>
      <c r="E13" s="94" t="s">
        <v>52</v>
      </c>
      <c r="F13" s="94" t="s">
        <v>53</v>
      </c>
      <c r="G13" s="97"/>
      <c r="H13" s="97"/>
      <c r="I13" s="95"/>
      <c r="J13" s="259"/>
      <c r="K13" s="91" t="s">
        <v>50</v>
      </c>
      <c r="L13" s="96"/>
      <c r="M13" s="12"/>
    </row>
    <row r="14" spans="1:13" s="2" customFormat="1">
      <c r="A14" s="263"/>
      <c r="B14" s="91" t="s">
        <v>54</v>
      </c>
      <c r="C14" s="92" t="s">
        <v>47</v>
      </c>
      <c r="D14" s="93"/>
      <c r="E14" s="94" t="s">
        <v>55</v>
      </c>
      <c r="F14" s="94" t="s">
        <v>56</v>
      </c>
      <c r="G14" s="94"/>
      <c r="H14" s="94"/>
      <c r="I14" s="95"/>
      <c r="J14" s="259"/>
      <c r="K14" s="91" t="s">
        <v>54</v>
      </c>
      <c r="L14" s="98"/>
      <c r="M14" s="12" t="s">
        <v>57</v>
      </c>
    </row>
    <row r="15" spans="1:13" s="2" customFormat="1">
      <c r="A15" s="263"/>
      <c r="B15" s="91" t="s">
        <v>58</v>
      </c>
      <c r="C15" s="92" t="s">
        <v>30</v>
      </c>
      <c r="D15" s="93"/>
      <c r="E15" s="94" t="s">
        <v>59</v>
      </c>
      <c r="F15" s="94" t="s">
        <v>60</v>
      </c>
      <c r="G15" s="97"/>
      <c r="H15" s="94"/>
      <c r="I15" s="95"/>
      <c r="J15" s="259"/>
      <c r="K15" s="91" t="s">
        <v>58</v>
      </c>
      <c r="L15" s="96"/>
      <c r="M15" s="12"/>
    </row>
    <row r="16" spans="1:13" s="2" customFormat="1">
      <c r="A16" s="263"/>
      <c r="B16" s="91" t="s">
        <v>61</v>
      </c>
      <c r="C16" s="92" t="s">
        <v>30</v>
      </c>
      <c r="D16" s="93"/>
      <c r="E16" s="94" t="s">
        <v>62</v>
      </c>
      <c r="F16" s="94" t="s">
        <v>63</v>
      </c>
      <c r="G16" s="97"/>
      <c r="H16" s="97"/>
      <c r="I16" s="95"/>
      <c r="J16" s="259"/>
      <c r="K16" s="91" t="s">
        <v>61</v>
      </c>
      <c r="L16" s="96"/>
      <c r="M16" s="12"/>
    </row>
    <row r="17" spans="1:13" s="2" customFormat="1">
      <c r="A17" s="263"/>
      <c r="B17" s="91" t="s">
        <v>64</v>
      </c>
      <c r="C17" s="92" t="s">
        <v>47</v>
      </c>
      <c r="D17" s="93"/>
      <c r="E17" s="94" t="s">
        <v>65</v>
      </c>
      <c r="F17" s="94" t="s">
        <v>66</v>
      </c>
      <c r="G17" s="94"/>
      <c r="H17" s="94"/>
      <c r="I17" s="95"/>
      <c r="J17" s="259"/>
      <c r="K17" s="91" t="s">
        <v>64</v>
      </c>
      <c r="L17" s="96"/>
      <c r="M17" s="12"/>
    </row>
    <row r="18" spans="1:13" s="2" customFormat="1">
      <c r="A18" s="262" t="s">
        <v>67</v>
      </c>
      <c r="B18" s="91" t="s">
        <v>68</v>
      </c>
      <c r="C18" s="99" t="s">
        <v>69</v>
      </c>
      <c r="D18" s="93"/>
      <c r="E18" s="94" t="s">
        <v>70</v>
      </c>
      <c r="F18" s="94" t="s">
        <v>71</v>
      </c>
      <c r="G18" s="97"/>
      <c r="H18" s="97"/>
      <c r="I18" s="95"/>
      <c r="J18" s="254" t="s">
        <v>67</v>
      </c>
      <c r="K18" s="91" t="s">
        <v>68</v>
      </c>
      <c r="L18" s="100"/>
      <c r="M18" s="12" t="s">
        <v>72</v>
      </c>
    </row>
    <row r="19" spans="1:13" s="2" customFormat="1" ht="30">
      <c r="A19" s="263"/>
      <c r="B19" s="91" t="s">
        <v>73</v>
      </c>
      <c r="C19" s="99" t="s">
        <v>69</v>
      </c>
      <c r="D19" s="93"/>
      <c r="E19" s="94" t="s">
        <v>74</v>
      </c>
      <c r="F19" s="94" t="s">
        <v>75</v>
      </c>
      <c r="G19" s="97"/>
      <c r="H19" s="97"/>
      <c r="I19" s="95"/>
      <c r="J19" s="254"/>
      <c r="K19" s="91" t="s">
        <v>73</v>
      </c>
      <c r="L19" s="100"/>
      <c r="M19" s="12" t="s">
        <v>72</v>
      </c>
    </row>
    <row r="20" spans="1:13" s="2" customFormat="1">
      <c r="A20" s="263"/>
      <c r="B20" s="91" t="s">
        <v>76</v>
      </c>
      <c r="C20" s="99" t="s">
        <v>77</v>
      </c>
      <c r="D20" s="93"/>
      <c r="E20" s="94" t="s">
        <v>78</v>
      </c>
      <c r="F20" s="94" t="s">
        <v>79</v>
      </c>
      <c r="G20" s="94"/>
      <c r="H20" s="94"/>
      <c r="I20" s="95"/>
      <c r="J20" s="254"/>
      <c r="K20" s="91" t="s">
        <v>76</v>
      </c>
      <c r="L20" s="100"/>
      <c r="M20" s="12" t="s">
        <v>72</v>
      </c>
    </row>
    <row r="21" spans="1:13" s="2" customFormat="1">
      <c r="A21" s="263"/>
      <c r="B21" s="91" t="s">
        <v>80</v>
      </c>
      <c r="C21" s="92" t="s">
        <v>81</v>
      </c>
      <c r="D21" s="93"/>
      <c r="E21" s="94" t="s">
        <v>82</v>
      </c>
      <c r="F21" s="94" t="s">
        <v>83</v>
      </c>
      <c r="G21" s="94"/>
      <c r="H21" s="94"/>
      <c r="I21" s="95"/>
      <c r="J21" s="254"/>
      <c r="K21" s="91" t="s">
        <v>80</v>
      </c>
      <c r="L21" s="96"/>
      <c r="M21" s="12"/>
    </row>
    <row r="22" spans="1:13" s="2" customFormat="1">
      <c r="A22" s="263"/>
      <c r="B22" s="91" t="s">
        <v>84</v>
      </c>
      <c r="C22" s="92" t="s">
        <v>47</v>
      </c>
      <c r="D22" s="93"/>
      <c r="E22" s="94" t="s">
        <v>85</v>
      </c>
      <c r="F22" s="94" t="s">
        <v>86</v>
      </c>
      <c r="G22" s="97"/>
      <c r="H22" s="97"/>
      <c r="I22" s="95"/>
      <c r="J22" s="254"/>
      <c r="K22" s="91" t="s">
        <v>84</v>
      </c>
      <c r="L22" s="96"/>
      <c r="M22" s="12"/>
    </row>
    <row r="23" spans="1:13" s="2" customFormat="1">
      <c r="A23" s="263"/>
      <c r="B23" s="91" t="s">
        <v>87</v>
      </c>
      <c r="C23" s="92" t="s">
        <v>30</v>
      </c>
      <c r="D23" s="93"/>
      <c r="E23" s="94" t="s">
        <v>88</v>
      </c>
      <c r="F23" s="94" t="s">
        <v>89</v>
      </c>
      <c r="G23" s="94"/>
      <c r="H23" s="94"/>
      <c r="I23" s="95"/>
      <c r="J23" s="254"/>
      <c r="K23" s="91" t="s">
        <v>87</v>
      </c>
      <c r="L23" s="98"/>
      <c r="M23" s="12" t="s">
        <v>57</v>
      </c>
    </row>
    <row r="24" spans="1:13" s="2" customFormat="1">
      <c r="A24" s="263"/>
      <c r="B24" s="91" t="s">
        <v>90</v>
      </c>
      <c r="C24" s="99" t="s">
        <v>91</v>
      </c>
      <c r="D24" s="93"/>
      <c r="E24" s="94" t="s">
        <v>92</v>
      </c>
      <c r="F24" s="94" t="s">
        <v>93</v>
      </c>
      <c r="G24" s="94"/>
      <c r="H24" s="94"/>
      <c r="I24" s="95"/>
      <c r="J24" s="254"/>
      <c r="K24" s="91" t="s">
        <v>90</v>
      </c>
      <c r="L24" s="100"/>
      <c r="M24" s="12" t="s">
        <v>72</v>
      </c>
    </row>
    <row r="25" spans="1:13" s="2" customFormat="1">
      <c r="A25" s="263"/>
      <c r="B25" s="91" t="s">
        <v>94</v>
      </c>
      <c r="C25" s="92" t="s">
        <v>95</v>
      </c>
      <c r="D25" s="93"/>
      <c r="E25" s="94" t="s">
        <v>96</v>
      </c>
      <c r="F25" s="94" t="s">
        <v>97</v>
      </c>
      <c r="G25" s="97"/>
      <c r="H25" s="97"/>
      <c r="I25" s="95"/>
      <c r="J25" s="254"/>
      <c r="K25" s="91" t="s">
        <v>94</v>
      </c>
      <c r="L25" s="96"/>
      <c r="M25" s="12"/>
    </row>
    <row r="26" spans="1:13" s="2" customFormat="1">
      <c r="A26" s="264" t="s">
        <v>98</v>
      </c>
      <c r="B26" s="91" t="s">
        <v>99</v>
      </c>
      <c r="C26" s="92" t="s">
        <v>100</v>
      </c>
      <c r="D26" s="93"/>
      <c r="E26" s="94" t="s">
        <v>101</v>
      </c>
      <c r="F26" s="94" t="s">
        <v>102</v>
      </c>
      <c r="G26" s="97"/>
      <c r="H26" s="97"/>
      <c r="I26" s="93"/>
      <c r="J26" s="258" t="s">
        <v>98</v>
      </c>
      <c r="K26" s="91" t="s">
        <v>99</v>
      </c>
      <c r="L26" s="96"/>
      <c r="M26" s="12"/>
    </row>
    <row r="27" spans="1:13" s="2" customFormat="1">
      <c r="A27" s="265"/>
      <c r="B27" s="91" t="s">
        <v>103</v>
      </c>
      <c r="C27" s="99" t="s">
        <v>69</v>
      </c>
      <c r="D27" s="93"/>
      <c r="E27" s="94" t="s">
        <v>104</v>
      </c>
      <c r="F27" s="94" t="s">
        <v>105</v>
      </c>
      <c r="G27" s="94"/>
      <c r="H27" s="94"/>
      <c r="I27" s="93"/>
      <c r="J27" s="259"/>
      <c r="K27" s="91" t="s">
        <v>103</v>
      </c>
      <c r="L27" s="100"/>
      <c r="M27" s="12" t="s">
        <v>72</v>
      </c>
    </row>
    <row r="28" spans="1:13" s="2" customFormat="1">
      <c r="A28" s="265"/>
      <c r="B28" s="91" t="s">
        <v>106</v>
      </c>
      <c r="C28" s="99" t="s">
        <v>107</v>
      </c>
      <c r="D28" s="93"/>
      <c r="E28" s="94" t="s">
        <v>108</v>
      </c>
      <c r="F28" s="94" t="s">
        <v>109</v>
      </c>
      <c r="G28" s="94"/>
      <c r="H28" s="97"/>
      <c r="I28" s="93"/>
      <c r="J28" s="259"/>
      <c r="K28" s="91" t="s">
        <v>106</v>
      </c>
      <c r="L28" s="100"/>
      <c r="M28" s="12" t="s">
        <v>72</v>
      </c>
    </row>
    <row r="29" spans="1:13" s="2" customFormat="1">
      <c r="A29" s="265"/>
      <c r="B29" s="91" t="s">
        <v>110</v>
      </c>
      <c r="C29" s="99" t="s">
        <v>111</v>
      </c>
      <c r="D29" s="93"/>
      <c r="E29" s="94" t="s">
        <v>112</v>
      </c>
      <c r="F29" s="94" t="s">
        <v>113</v>
      </c>
      <c r="G29" s="97"/>
      <c r="H29" s="94"/>
      <c r="I29" s="93"/>
      <c r="J29" s="259"/>
      <c r="K29" s="91" t="s">
        <v>110</v>
      </c>
      <c r="L29" s="100"/>
      <c r="M29" s="12" t="s">
        <v>72</v>
      </c>
    </row>
    <row r="30" spans="1:13" s="2" customFormat="1">
      <c r="A30" s="265"/>
      <c r="B30" s="91" t="s">
        <v>114</v>
      </c>
      <c r="C30" s="92" t="s">
        <v>30</v>
      </c>
      <c r="D30" s="93"/>
      <c r="E30" s="94" t="s">
        <v>115</v>
      </c>
      <c r="F30" s="94" t="s">
        <v>116</v>
      </c>
      <c r="G30" s="97"/>
      <c r="H30" s="97"/>
      <c r="I30" s="93"/>
      <c r="J30" s="259"/>
      <c r="K30" s="91" t="s">
        <v>114</v>
      </c>
      <c r="L30" s="96"/>
      <c r="M30" s="12"/>
    </row>
    <row r="31" spans="1:13" s="2" customFormat="1">
      <c r="A31" s="265"/>
      <c r="B31" s="91" t="s">
        <v>117</v>
      </c>
      <c r="C31" s="92" t="s">
        <v>118</v>
      </c>
      <c r="D31" s="93"/>
      <c r="E31" s="94" t="s">
        <v>119</v>
      </c>
      <c r="F31" s="94" t="s">
        <v>120</v>
      </c>
      <c r="G31" s="97"/>
      <c r="H31" s="97"/>
      <c r="I31" s="93"/>
      <c r="J31" s="259"/>
      <c r="K31" s="91" t="s">
        <v>117</v>
      </c>
      <c r="L31" s="96"/>
      <c r="M31" s="12"/>
    </row>
    <row r="32" spans="1:13" s="2" customFormat="1">
      <c r="A32" s="265"/>
      <c r="B32" s="91" t="s">
        <v>121</v>
      </c>
      <c r="C32" s="92" t="s">
        <v>95</v>
      </c>
      <c r="D32" s="93"/>
      <c r="E32" s="94" t="s">
        <v>122</v>
      </c>
      <c r="F32" s="94"/>
      <c r="G32" s="101">
        <v>0.76</v>
      </c>
      <c r="H32" s="101">
        <v>0.75</v>
      </c>
      <c r="I32" s="93"/>
      <c r="J32" s="259"/>
      <c r="K32" s="91" t="s">
        <v>121</v>
      </c>
      <c r="L32" s="96"/>
      <c r="M32" s="12"/>
    </row>
    <row r="33" spans="1:13" s="2" customFormat="1">
      <c r="A33" s="266"/>
      <c r="B33" s="87" t="s">
        <v>123</v>
      </c>
      <c r="C33" s="92" t="s">
        <v>124</v>
      </c>
      <c r="D33" s="93"/>
      <c r="E33" s="93"/>
      <c r="F33" s="93"/>
      <c r="G33" s="93"/>
      <c r="H33" s="93"/>
      <c r="I33" s="93"/>
      <c r="J33" s="260"/>
      <c r="K33" s="87" t="s">
        <v>123</v>
      </c>
      <c r="L33" s="96"/>
      <c r="M33" s="12"/>
    </row>
    <row r="34" spans="1:13" s="2" customFormat="1">
      <c r="A34" s="257" t="s">
        <v>125</v>
      </c>
      <c r="B34" s="91" t="s">
        <v>126</v>
      </c>
      <c r="C34" s="92" t="s">
        <v>100</v>
      </c>
      <c r="D34" s="93"/>
      <c r="I34" s="95"/>
      <c r="J34" s="254" t="s">
        <v>125</v>
      </c>
      <c r="K34" s="91" t="s">
        <v>126</v>
      </c>
      <c r="L34" s="96"/>
      <c r="M34" s="12"/>
    </row>
    <row r="35" spans="1:13" s="2" customFormat="1">
      <c r="A35" s="257"/>
      <c r="B35" t="s">
        <v>127</v>
      </c>
      <c r="C35" s="92" t="s">
        <v>128</v>
      </c>
      <c r="D35" s="93"/>
      <c r="I35" s="95"/>
      <c r="J35" s="254"/>
      <c r="K35" t="s">
        <v>127</v>
      </c>
      <c r="L35" s="96"/>
      <c r="M35" s="12"/>
    </row>
    <row r="36" spans="1:13" s="2" customFormat="1">
      <c r="A36" s="257"/>
      <c r="B36" s="91" t="s">
        <v>129</v>
      </c>
      <c r="C36" s="92" t="s">
        <v>100</v>
      </c>
      <c r="D36" s="93"/>
      <c r="I36" s="95"/>
      <c r="J36" s="254"/>
      <c r="K36" s="91" t="s">
        <v>129</v>
      </c>
      <c r="L36" s="96"/>
      <c r="M36" s="12"/>
    </row>
    <row r="37" spans="1:13" s="2" customFormat="1">
      <c r="A37" s="257"/>
      <c r="B37" s="91" t="s">
        <v>130</v>
      </c>
      <c r="C37" s="99" t="s">
        <v>69</v>
      </c>
      <c r="D37" s="93"/>
      <c r="I37" s="95"/>
      <c r="J37" s="254"/>
      <c r="K37" s="91" t="s">
        <v>130</v>
      </c>
      <c r="L37" s="100"/>
      <c r="M37" s="12" t="s">
        <v>72</v>
      </c>
    </row>
    <row r="38" spans="1:13" s="2" customFormat="1" ht="30">
      <c r="A38" s="257"/>
      <c r="B38" s="91" t="s">
        <v>131</v>
      </c>
      <c r="C38" s="92" t="s">
        <v>100</v>
      </c>
      <c r="D38" s="93"/>
      <c r="I38" s="95"/>
      <c r="J38" s="254"/>
      <c r="K38" s="91" t="s">
        <v>131</v>
      </c>
      <c r="L38" s="96"/>
      <c r="M38" s="12"/>
    </row>
    <row r="39" spans="1:13" s="2" customFormat="1">
      <c r="A39" s="257" t="s">
        <v>132</v>
      </c>
      <c r="B39" s="91" t="s">
        <v>50</v>
      </c>
      <c r="C39" s="92" t="s">
        <v>95</v>
      </c>
      <c r="D39" s="93"/>
      <c r="I39" s="95"/>
      <c r="J39" s="254" t="s">
        <v>132</v>
      </c>
      <c r="K39" s="91" t="s">
        <v>50</v>
      </c>
      <c r="L39" s="96"/>
      <c r="M39" s="12"/>
    </row>
    <row r="40" spans="1:13" s="2" customFormat="1">
      <c r="A40" s="257"/>
      <c r="B40" s="91" t="s">
        <v>133</v>
      </c>
      <c r="C40" s="99" t="s">
        <v>134</v>
      </c>
      <c r="D40" s="93"/>
      <c r="E40" s="93"/>
      <c r="F40" s="93"/>
      <c r="G40" s="93"/>
      <c r="H40" s="93"/>
      <c r="I40" s="93"/>
      <c r="J40" s="254"/>
      <c r="K40" s="91" t="s">
        <v>133</v>
      </c>
      <c r="L40" s="100"/>
      <c r="M40" s="12" t="s">
        <v>72</v>
      </c>
    </row>
    <row r="41" spans="1:13" s="2" customFormat="1">
      <c r="A41" s="257"/>
      <c r="B41" s="91" t="s">
        <v>135</v>
      </c>
      <c r="C41" s="99" t="s">
        <v>91</v>
      </c>
      <c r="D41" s="93"/>
      <c r="E41" s="93"/>
      <c r="F41" s="93"/>
      <c r="G41" s="93"/>
      <c r="H41" s="93"/>
      <c r="I41" s="93"/>
      <c r="J41" s="254"/>
      <c r="K41" s="91" t="s">
        <v>135</v>
      </c>
      <c r="L41" s="100"/>
      <c r="M41" s="12" t="s">
        <v>72</v>
      </c>
    </row>
    <row r="42" spans="1:13" s="2" customFormat="1" ht="30">
      <c r="A42" s="257"/>
      <c r="B42" s="91" t="s">
        <v>136</v>
      </c>
      <c r="C42" s="92" t="s">
        <v>34</v>
      </c>
      <c r="D42" s="93"/>
      <c r="E42" s="93"/>
      <c r="F42" s="93"/>
      <c r="G42" s="93"/>
      <c r="H42" s="93"/>
      <c r="I42" s="93"/>
      <c r="J42" s="254"/>
      <c r="K42" s="91" t="s">
        <v>136</v>
      </c>
      <c r="L42" s="96"/>
      <c r="M42" s="12"/>
    </row>
    <row r="43" spans="1:13" s="2" customFormat="1">
      <c r="A43" s="257"/>
      <c r="B43" s="91" t="s">
        <v>137</v>
      </c>
      <c r="C43" s="92" t="s">
        <v>138</v>
      </c>
      <c r="D43" s="93"/>
      <c r="E43" s="93"/>
      <c r="F43" s="93"/>
      <c r="G43" s="93"/>
      <c r="H43" s="93"/>
      <c r="I43" s="93"/>
      <c r="J43" s="254"/>
      <c r="K43" s="91" t="s">
        <v>137</v>
      </c>
      <c r="L43" s="96"/>
      <c r="M43" s="12"/>
    </row>
    <row r="44" spans="1:13" s="2" customFormat="1">
      <c r="A44" s="257" t="s">
        <v>139</v>
      </c>
      <c r="B44" s="91" t="s">
        <v>140</v>
      </c>
      <c r="C44" s="99" t="s">
        <v>69</v>
      </c>
      <c r="D44" s="93"/>
      <c r="E44" s="93"/>
      <c r="F44" s="93"/>
      <c r="G44" s="93"/>
      <c r="H44" s="93"/>
      <c r="I44" s="93"/>
      <c r="J44" s="254" t="s">
        <v>139</v>
      </c>
      <c r="K44" s="91" t="s">
        <v>140</v>
      </c>
      <c r="L44" s="100"/>
      <c r="M44" s="12" t="s">
        <v>72</v>
      </c>
    </row>
    <row r="45" spans="1:13" s="2" customFormat="1">
      <c r="A45" s="257"/>
      <c r="B45" s="91" t="s">
        <v>141</v>
      </c>
      <c r="C45" s="99" t="s">
        <v>91</v>
      </c>
      <c r="D45" s="93"/>
      <c r="E45" s="93"/>
      <c r="F45" s="93"/>
      <c r="G45" s="93"/>
      <c r="H45" s="93"/>
      <c r="I45" s="93"/>
      <c r="J45" s="254"/>
      <c r="K45" s="91" t="s">
        <v>141</v>
      </c>
      <c r="L45" s="100"/>
      <c r="M45" s="12" t="s">
        <v>72</v>
      </c>
    </row>
    <row r="46" spans="1:13" s="2" customFormat="1">
      <c r="A46" s="257"/>
      <c r="B46" s="91" t="s">
        <v>142</v>
      </c>
      <c r="C46" s="92" t="s">
        <v>100</v>
      </c>
      <c r="D46" s="93"/>
      <c r="E46" s="93"/>
      <c r="F46" s="93"/>
      <c r="G46" s="93"/>
      <c r="H46" s="93"/>
      <c r="I46" s="93"/>
      <c r="J46" s="254"/>
      <c r="K46" s="91" t="s">
        <v>142</v>
      </c>
      <c r="L46" s="96"/>
      <c r="M46" s="12"/>
    </row>
  </sheetData>
  <mergeCells count="24">
    <mergeCell ref="A44:A46"/>
    <mergeCell ref="A34:A38"/>
    <mergeCell ref="A39:A43"/>
    <mergeCell ref="A18:A25"/>
    <mergeCell ref="A26:A33"/>
    <mergeCell ref="A7:A17"/>
    <mergeCell ref="A3:C3"/>
    <mergeCell ref="A4:C4"/>
    <mergeCell ref="A5:C5"/>
    <mergeCell ref="A2:C2"/>
    <mergeCell ref="E2:H2"/>
    <mergeCell ref="E3:H3"/>
    <mergeCell ref="E4:H4"/>
    <mergeCell ref="E5:H5"/>
    <mergeCell ref="J39:J43"/>
    <mergeCell ref="J44:J46"/>
    <mergeCell ref="J3:M3"/>
    <mergeCell ref="J2:M2"/>
    <mergeCell ref="J4:L4"/>
    <mergeCell ref="J5:L5"/>
    <mergeCell ref="J18:J25"/>
    <mergeCell ref="J34:J38"/>
    <mergeCell ref="J26:J33"/>
    <mergeCell ref="J7:J17"/>
  </mergeCells>
  <phoneticPr fontId="2" type="noConversion"/>
  <conditionalFormatting sqref="L7:L46">
    <cfRule type="cellIs" dxfId="10" priority="1" operator="greaterThan">
      <formula>3</formula>
    </cfRule>
  </conditionalFormatting>
  <pageMargins left="0.25" right="0.25"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BA724-AA77-4898-983E-5DBF58E230AB}">
  <dimension ref="A1:C23"/>
  <sheetViews>
    <sheetView showGridLines="0" workbookViewId="0">
      <selection activeCell="B30" sqref="B30"/>
    </sheetView>
  </sheetViews>
  <sheetFormatPr baseColWidth="10" defaultColWidth="11.42578125" defaultRowHeight="15"/>
  <cols>
    <col min="1" max="1" width="25.7109375" customWidth="1"/>
    <col min="2" max="2" width="21.28515625" customWidth="1"/>
    <col min="3" max="3" width="15.42578125" customWidth="1"/>
  </cols>
  <sheetData>
    <row r="1" spans="1:3">
      <c r="A1" s="194" t="s">
        <v>143</v>
      </c>
    </row>
    <row r="2" spans="1:3" ht="45">
      <c r="A2" s="127" t="s">
        <v>144</v>
      </c>
      <c r="B2" s="128" t="s">
        <v>542</v>
      </c>
      <c r="C2" s="127" t="s">
        <v>145</v>
      </c>
    </row>
    <row r="3" spans="1:3">
      <c r="A3" s="11" t="s">
        <v>146</v>
      </c>
      <c r="B3" s="174">
        <v>0.89998880328559006</v>
      </c>
      <c r="C3" s="11">
        <v>9.7365208354174559E-2</v>
      </c>
    </row>
    <row r="4" spans="1:3">
      <c r="A4" s="11" t="s">
        <v>147</v>
      </c>
      <c r="B4" s="174">
        <v>5.476522655208564</v>
      </c>
      <c r="C4" s="11">
        <v>0.59247711464198483</v>
      </c>
    </row>
    <row r="5" spans="1:3">
      <c r="A5" s="11" t="s">
        <v>148</v>
      </c>
      <c r="B5" s="174">
        <v>1.4683624539218143</v>
      </c>
      <c r="C5" s="11">
        <v>0.15885466101757406</v>
      </c>
    </row>
    <row r="6" spans="1:3">
      <c r="A6" s="11" t="s">
        <v>149</v>
      </c>
      <c r="B6" s="174">
        <v>0.62732230225604779</v>
      </c>
      <c r="C6" s="129">
        <v>6.7866807277377303E-2</v>
      </c>
    </row>
    <row r="7" spans="1:3">
      <c r="A7" s="11" t="s">
        <v>150</v>
      </c>
      <c r="B7" s="174">
        <v>0.1456521739130435</v>
      </c>
      <c r="C7" s="129">
        <v>1.5757367434472185E-2</v>
      </c>
    </row>
    <row r="8" spans="1:3">
      <c r="A8" s="11" t="s">
        <v>151</v>
      </c>
      <c r="B8" s="174">
        <v>0.17780487804878051</v>
      </c>
      <c r="C8" s="129">
        <v>1.9235804861579549E-2</v>
      </c>
    </row>
    <row r="9" spans="1:3">
      <c r="A9" s="11" t="s">
        <v>152</v>
      </c>
      <c r="B9" s="174">
        <v>0.15264729677982755</v>
      </c>
      <c r="C9" s="129">
        <v>1.6514134177459484E-2</v>
      </c>
    </row>
    <row r="10" spans="1:3">
      <c r="A10" s="11" t="s">
        <v>153</v>
      </c>
      <c r="B10" s="174">
        <v>3.8161824194956888E-2</v>
      </c>
      <c r="C10" s="129">
        <v>4.1285335443648711E-3</v>
      </c>
    </row>
    <row r="11" spans="1:3">
      <c r="A11" s="11" t="s">
        <v>154</v>
      </c>
      <c r="B11" s="174">
        <v>0.19800825995551338</v>
      </c>
      <c r="C11" s="129">
        <v>2.1421505929889173E-2</v>
      </c>
    </row>
    <row r="12" spans="1:3">
      <c r="A12" s="11" t="s">
        <v>155</v>
      </c>
      <c r="B12" s="174">
        <v>5.8962592077284166E-2</v>
      </c>
      <c r="C12" s="129">
        <v>6.3788627611239693E-3</v>
      </c>
    </row>
    <row r="13" spans="1:3">
      <c r="A13" s="11" t="s">
        <v>122</v>
      </c>
      <c r="B13" s="9">
        <v>9.2434332396414209</v>
      </c>
      <c r="C13" s="11">
        <v>0.99999999999999989</v>
      </c>
    </row>
    <row r="14" spans="1:3">
      <c r="A14" s="144"/>
      <c r="B14" s="145"/>
      <c r="C14" s="146"/>
    </row>
    <row r="15" spans="1:3">
      <c r="A15" s="143" t="s">
        <v>156</v>
      </c>
    </row>
    <row r="16" spans="1:3">
      <c r="A16" s="128"/>
      <c r="B16" s="18" t="s">
        <v>144</v>
      </c>
    </row>
    <row r="17" spans="1:2">
      <c r="A17" s="19" t="s">
        <v>157</v>
      </c>
      <c r="B17" s="20">
        <v>0.5</v>
      </c>
    </row>
    <row r="18" spans="1:2">
      <c r="A18" s="19" t="s">
        <v>158</v>
      </c>
      <c r="B18" s="20">
        <v>0.08</v>
      </c>
    </row>
    <row r="19" spans="1:2">
      <c r="A19" s="19" t="s">
        <v>159</v>
      </c>
      <c r="B19" s="20">
        <v>0.05</v>
      </c>
    </row>
    <row r="20" spans="1:2">
      <c r="A20" s="19" t="s">
        <v>160</v>
      </c>
      <c r="B20" s="20">
        <v>0.18</v>
      </c>
    </row>
    <row r="21" spans="1:2">
      <c r="A21" s="19" t="s">
        <v>150</v>
      </c>
      <c r="B21" s="20">
        <v>0.1</v>
      </c>
    </row>
    <row r="22" spans="1:2">
      <c r="A22" s="19" t="s">
        <v>151</v>
      </c>
      <c r="B22" s="20">
        <v>0.08</v>
      </c>
    </row>
    <row r="23" spans="1:2">
      <c r="A23" s="19" t="s">
        <v>122</v>
      </c>
      <c r="B23" s="20">
        <v>1</v>
      </c>
    </row>
  </sheetData>
  <pageMargins left="0.7" right="0.7" top="0.75" bottom="0.75" header="0.3" footer="0.3"/>
  <pageSetup paperSize="9" fitToWidth="0" fitToHeight="0"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08044-BAFD-4AF6-8AF2-CBB53FBB2BCE}">
  <sheetPr>
    <pageSetUpPr fitToPage="1"/>
  </sheetPr>
  <dimension ref="A1:S179"/>
  <sheetViews>
    <sheetView showGridLines="0" tabSelected="1" zoomScale="94" zoomScaleNormal="80" workbookViewId="0">
      <pane xSplit="3" ySplit="3" topLeftCell="F166" activePane="bottomRight" state="frozen"/>
      <selection pane="topRight" activeCell="D1" sqref="D1"/>
      <selection pane="bottomLeft" activeCell="A3" sqref="A3"/>
      <selection pane="bottomRight"/>
    </sheetView>
  </sheetViews>
  <sheetFormatPr baseColWidth="10" defaultColWidth="11.42578125" defaultRowHeight="15"/>
  <cols>
    <col min="1" max="1" width="19.85546875" customWidth="1"/>
    <col min="2" max="2" width="17.5703125" style="2" customWidth="1"/>
    <col min="3" max="3" width="18.5703125" style="1" customWidth="1"/>
    <col min="4" max="4" width="12.5703125" style="1" customWidth="1"/>
    <col min="5" max="5" width="18.7109375" style="235" customWidth="1"/>
    <col min="6" max="6" width="41.85546875" style="188" customWidth="1"/>
    <col min="7" max="7" width="17.42578125" customWidth="1"/>
    <col min="8" max="8" width="18.7109375" style="220" customWidth="1"/>
    <col min="9" max="9" width="26.7109375" style="188" customWidth="1"/>
    <col min="10" max="10" width="15.28515625" style="82" customWidth="1"/>
    <col min="11" max="11" width="10.5703125" style="83" customWidth="1"/>
    <col min="12" max="12" width="12.42578125" style="84" customWidth="1"/>
    <col min="13" max="13" width="12.42578125" style="85" customWidth="1"/>
    <col min="14" max="14" width="14.85546875" style="86" customWidth="1"/>
    <col min="15" max="15" width="19.85546875" style="141" customWidth="1"/>
    <col min="16" max="16" width="13" style="197" customWidth="1"/>
    <col min="17" max="17" width="13" style="88" customWidth="1"/>
  </cols>
  <sheetData>
    <row r="1" spans="1:17" ht="15.75" thickBot="1">
      <c r="A1" t="s">
        <v>608</v>
      </c>
    </row>
    <row r="2" spans="1:17" s="10" customFormat="1" ht="21" customHeight="1">
      <c r="A2" s="324" t="s">
        <v>161</v>
      </c>
      <c r="B2" s="325"/>
      <c r="C2" s="325"/>
      <c r="D2" s="181"/>
      <c r="E2" s="326" t="s">
        <v>162</v>
      </c>
      <c r="F2" s="326"/>
      <c r="G2" s="326"/>
      <c r="H2" s="327" t="s">
        <v>163</v>
      </c>
      <c r="I2" s="327"/>
      <c r="J2" s="360" t="s">
        <v>164</v>
      </c>
      <c r="K2" s="361"/>
      <c r="L2" s="361"/>
      <c r="M2" s="361"/>
      <c r="N2" s="361"/>
      <c r="O2" s="362"/>
      <c r="P2" s="360" t="s">
        <v>165</v>
      </c>
      <c r="Q2" s="362"/>
    </row>
    <row r="3" spans="1:17" s="7" customFormat="1" ht="58.5" customHeight="1" thickBot="1">
      <c r="A3" s="147" t="s">
        <v>166</v>
      </c>
      <c r="B3" s="148" t="s">
        <v>167</v>
      </c>
      <c r="C3" s="148" t="s">
        <v>168</v>
      </c>
      <c r="D3" s="148" t="s">
        <v>169</v>
      </c>
      <c r="E3" s="236" t="s">
        <v>170</v>
      </c>
      <c r="F3" s="149" t="s">
        <v>171</v>
      </c>
      <c r="G3" s="148" t="s">
        <v>172</v>
      </c>
      <c r="H3" s="182" t="s">
        <v>173</v>
      </c>
      <c r="I3" s="182" t="s">
        <v>174</v>
      </c>
      <c r="J3" s="150" t="s">
        <v>175</v>
      </c>
      <c r="K3" s="150" t="s">
        <v>23</v>
      </c>
      <c r="L3" s="151" t="s">
        <v>176</v>
      </c>
      <c r="M3" s="151" t="s">
        <v>177</v>
      </c>
      <c r="N3" s="152" t="s">
        <v>178</v>
      </c>
      <c r="O3" s="153" t="s">
        <v>179</v>
      </c>
      <c r="P3" s="198" t="s">
        <v>180</v>
      </c>
      <c r="Q3" s="154" t="s">
        <v>181</v>
      </c>
    </row>
    <row r="4" spans="1:17" s="23" customFormat="1" ht="15" customHeight="1">
      <c r="A4" s="333" t="s">
        <v>182</v>
      </c>
      <c r="B4" s="322" t="s">
        <v>29</v>
      </c>
      <c r="C4" s="318" t="s">
        <v>183</v>
      </c>
      <c r="D4" s="318" t="s">
        <v>184</v>
      </c>
      <c r="E4" s="323" t="s">
        <v>185</v>
      </c>
      <c r="F4" s="267" t="s">
        <v>186</v>
      </c>
      <c r="G4" s="318" t="s">
        <v>187</v>
      </c>
      <c r="H4" s="311" t="s">
        <v>574</v>
      </c>
      <c r="I4" s="267" t="s">
        <v>188</v>
      </c>
      <c r="J4" s="312" t="s">
        <v>189</v>
      </c>
      <c r="K4" s="314" t="s">
        <v>190</v>
      </c>
      <c r="L4" s="317">
        <v>2017</v>
      </c>
      <c r="M4" s="309" t="s">
        <v>191</v>
      </c>
      <c r="N4" s="106" t="s">
        <v>146</v>
      </c>
      <c r="O4" s="133">
        <f>'Reference flow'!C3</f>
        <v>9.7365208354174559E-2</v>
      </c>
      <c r="P4" s="199">
        <v>3</v>
      </c>
      <c r="Q4" s="310">
        <f>O4*P4+O5*P5+O6*P6+O7*P7+O8*P8+O9*P9+O10*P10+O11*P11+O12*P12+O13*P13</f>
        <v>2.9616922350034973</v>
      </c>
    </row>
    <row r="5" spans="1:17" s="23" customFormat="1" ht="15" customHeight="1">
      <c r="A5" s="334"/>
      <c r="B5" s="319"/>
      <c r="C5" s="273"/>
      <c r="D5" s="273"/>
      <c r="E5" s="293"/>
      <c r="F5" s="268"/>
      <c r="G5" s="275"/>
      <c r="H5" s="274"/>
      <c r="I5" s="268"/>
      <c r="J5" s="313"/>
      <c r="K5" s="315"/>
      <c r="L5" s="304"/>
      <c r="M5" s="308"/>
      <c r="N5" s="40" t="s">
        <v>147</v>
      </c>
      <c r="O5" s="130">
        <f>'Reference flow'!C4</f>
        <v>0.59247711464198483</v>
      </c>
      <c r="P5" s="200">
        <v>3</v>
      </c>
      <c r="Q5" s="291"/>
    </row>
    <row r="6" spans="1:17" s="23" customFormat="1" ht="15" customHeight="1">
      <c r="A6" s="334"/>
      <c r="B6" s="319"/>
      <c r="C6" s="273"/>
      <c r="D6" s="273"/>
      <c r="E6" s="293"/>
      <c r="F6" s="268"/>
      <c r="G6" s="275"/>
      <c r="H6" s="274"/>
      <c r="I6" s="268"/>
      <c r="J6" s="313"/>
      <c r="K6" s="315"/>
      <c r="L6" s="304"/>
      <c r="M6" s="308"/>
      <c r="N6" s="40" t="s">
        <v>148</v>
      </c>
      <c r="O6" s="130">
        <f>'Reference flow'!C5</f>
        <v>0.15885466101757406</v>
      </c>
      <c r="P6" s="200">
        <v>3</v>
      </c>
      <c r="Q6" s="291"/>
    </row>
    <row r="7" spans="1:17" s="23" customFormat="1" ht="15" customHeight="1">
      <c r="A7" s="334"/>
      <c r="B7" s="319"/>
      <c r="C7" s="273"/>
      <c r="D7" s="273"/>
      <c r="E7" s="293"/>
      <c r="F7" s="268"/>
      <c r="G7" s="275"/>
      <c r="H7" s="274"/>
      <c r="I7" s="268"/>
      <c r="J7" s="313"/>
      <c r="K7" s="315"/>
      <c r="L7" s="304"/>
      <c r="M7" s="308"/>
      <c r="N7" s="40" t="s">
        <v>149</v>
      </c>
      <c r="O7" s="130">
        <f>'Reference flow'!C6</f>
        <v>6.7866807277377303E-2</v>
      </c>
      <c r="P7" s="200">
        <v>3</v>
      </c>
      <c r="Q7" s="291"/>
    </row>
    <row r="8" spans="1:17" s="23" customFormat="1" ht="15" customHeight="1">
      <c r="A8" s="334"/>
      <c r="B8" s="319"/>
      <c r="C8" s="273"/>
      <c r="D8" s="273"/>
      <c r="E8" s="293"/>
      <c r="F8" s="268"/>
      <c r="G8" s="275"/>
      <c r="H8" s="274"/>
      <c r="I8" s="268"/>
      <c r="J8" s="313"/>
      <c r="K8" s="315"/>
      <c r="L8" s="304"/>
      <c r="M8" s="308"/>
      <c r="N8" s="40" t="s">
        <v>150</v>
      </c>
      <c r="O8" s="130">
        <f>'Reference flow'!C7</f>
        <v>1.5757367434472185E-2</v>
      </c>
      <c r="P8" s="200">
        <v>3</v>
      </c>
      <c r="Q8" s="291"/>
    </row>
    <row r="9" spans="1:17" s="23" customFormat="1" ht="15" customHeight="1">
      <c r="A9" s="334"/>
      <c r="B9" s="319"/>
      <c r="C9" s="273"/>
      <c r="D9" s="273"/>
      <c r="E9" s="293"/>
      <c r="F9" s="268"/>
      <c r="G9" s="275"/>
      <c r="H9" s="274"/>
      <c r="I9" s="268"/>
      <c r="J9" s="313"/>
      <c r="K9" s="315"/>
      <c r="L9" s="304"/>
      <c r="M9" s="308"/>
      <c r="N9" s="40" t="s">
        <v>151</v>
      </c>
      <c r="O9" s="130">
        <f>'Reference flow'!C8</f>
        <v>1.9235804861579549E-2</v>
      </c>
      <c r="P9" s="200">
        <v>3</v>
      </c>
      <c r="Q9" s="291"/>
    </row>
    <row r="10" spans="1:17" s="23" customFormat="1" ht="15" customHeight="1">
      <c r="A10" s="334"/>
      <c r="B10" s="319"/>
      <c r="C10" s="273"/>
      <c r="D10" s="273"/>
      <c r="E10" s="293"/>
      <c r="F10" s="268"/>
      <c r="G10" s="275"/>
      <c r="H10" s="274"/>
      <c r="I10" s="268"/>
      <c r="J10" s="42" t="s">
        <v>192</v>
      </c>
      <c r="K10" s="43" t="s">
        <v>190</v>
      </c>
      <c r="L10" s="44">
        <v>2019</v>
      </c>
      <c r="M10" s="39" t="s">
        <v>193</v>
      </c>
      <c r="N10" s="40" t="s">
        <v>194</v>
      </c>
      <c r="O10" s="130">
        <f>'Reference flow'!C9</f>
        <v>1.6514134177459484E-2</v>
      </c>
      <c r="P10" s="200">
        <v>3</v>
      </c>
      <c r="Q10" s="291"/>
    </row>
    <row r="11" spans="1:17" s="23" customFormat="1" ht="15" customHeight="1">
      <c r="A11" s="334"/>
      <c r="B11" s="319"/>
      <c r="C11" s="273"/>
      <c r="D11" s="273"/>
      <c r="E11" s="293"/>
      <c r="F11" s="268"/>
      <c r="G11" s="275"/>
      <c r="H11" s="274"/>
      <c r="I11" s="268"/>
      <c r="J11" s="42" t="s">
        <v>195</v>
      </c>
      <c r="K11" s="43" t="s">
        <v>190</v>
      </c>
      <c r="L11" s="44">
        <v>2019</v>
      </c>
      <c r="M11" s="39" t="s">
        <v>196</v>
      </c>
      <c r="N11" s="40" t="s">
        <v>194</v>
      </c>
      <c r="O11" s="130">
        <f>'Reference flow'!C10</f>
        <v>4.1285335443648711E-3</v>
      </c>
      <c r="P11" s="200">
        <v>2</v>
      </c>
      <c r="Q11" s="291"/>
    </row>
    <row r="12" spans="1:17" s="23" customFormat="1" ht="15" customHeight="1">
      <c r="A12" s="334"/>
      <c r="B12" s="319"/>
      <c r="C12" s="273"/>
      <c r="D12" s="273"/>
      <c r="E12" s="293"/>
      <c r="F12" s="268"/>
      <c r="G12" s="275"/>
      <c r="H12" s="274"/>
      <c r="I12" s="268"/>
      <c r="J12" s="42" t="s">
        <v>197</v>
      </c>
      <c r="K12" s="43" t="s">
        <v>190</v>
      </c>
      <c r="L12" s="44">
        <v>2019</v>
      </c>
      <c r="M12" s="39" t="s">
        <v>198</v>
      </c>
      <c r="N12" s="40" t="s">
        <v>194</v>
      </c>
      <c r="O12" s="130">
        <f>'Reference flow'!C11</f>
        <v>2.1421505929889173E-2</v>
      </c>
      <c r="P12" s="200">
        <v>2</v>
      </c>
      <c r="Q12" s="291"/>
    </row>
    <row r="13" spans="1:17" s="23" customFormat="1" ht="15" customHeight="1" thickBot="1">
      <c r="A13" s="334"/>
      <c r="B13" s="319"/>
      <c r="C13" s="273"/>
      <c r="D13" s="273"/>
      <c r="E13" s="293"/>
      <c r="F13" s="268"/>
      <c r="G13" s="275"/>
      <c r="H13" s="274"/>
      <c r="I13" s="268"/>
      <c r="J13" s="42" t="s">
        <v>199</v>
      </c>
      <c r="K13" s="43" t="s">
        <v>190</v>
      </c>
      <c r="L13" s="44">
        <v>2015</v>
      </c>
      <c r="M13" s="39" t="s">
        <v>200</v>
      </c>
      <c r="N13" s="40" t="s">
        <v>194</v>
      </c>
      <c r="O13" s="130">
        <f>'Reference flow'!C12</f>
        <v>6.3788627611239693E-3</v>
      </c>
      <c r="P13" s="200">
        <v>1</v>
      </c>
      <c r="Q13" s="291"/>
    </row>
    <row r="14" spans="1:17" ht="15.75" customHeight="1">
      <c r="A14" s="334"/>
      <c r="B14" s="319"/>
      <c r="C14" s="273" t="s">
        <v>201</v>
      </c>
      <c r="D14" s="273" t="s">
        <v>184</v>
      </c>
      <c r="E14" s="293" t="s">
        <v>202</v>
      </c>
      <c r="F14" s="268" t="s">
        <v>203</v>
      </c>
      <c r="G14" s="273" t="s">
        <v>187</v>
      </c>
      <c r="H14" s="311" t="s">
        <v>574</v>
      </c>
      <c r="I14" s="268" t="s">
        <v>188</v>
      </c>
      <c r="J14" s="313" t="s">
        <v>204</v>
      </c>
      <c r="K14" s="315" t="s">
        <v>190</v>
      </c>
      <c r="L14" s="304">
        <v>2019</v>
      </c>
      <c r="M14" s="304" t="s">
        <v>191</v>
      </c>
      <c r="N14" s="40" t="s">
        <v>146</v>
      </c>
      <c r="O14" s="131">
        <f t="shared" ref="O14:O19" si="0">O4</f>
        <v>9.7365208354174559E-2</v>
      </c>
      <c r="P14" s="200">
        <v>3</v>
      </c>
      <c r="Q14" s="291">
        <f>O14*P14+O15*P15+O16*P16+O17*P17+O18*P18+O19*P19+O20*P20+O21*P21+O22*P22+O23*P23</f>
        <v>2.9072424607186891</v>
      </c>
    </row>
    <row r="15" spans="1:17" ht="15" customHeight="1">
      <c r="A15" s="334"/>
      <c r="B15" s="319"/>
      <c r="C15" s="273"/>
      <c r="D15" s="273"/>
      <c r="E15" s="293"/>
      <c r="F15" s="268"/>
      <c r="G15" s="275"/>
      <c r="H15" s="274"/>
      <c r="I15" s="268"/>
      <c r="J15" s="313"/>
      <c r="K15" s="315"/>
      <c r="L15" s="304"/>
      <c r="M15" s="304"/>
      <c r="N15" s="40" t="s">
        <v>147</v>
      </c>
      <c r="O15" s="131">
        <f t="shared" si="0"/>
        <v>0.59247711464198483</v>
      </c>
      <c r="P15" s="200">
        <v>3</v>
      </c>
      <c r="Q15" s="291"/>
    </row>
    <row r="16" spans="1:17" ht="15" customHeight="1">
      <c r="A16" s="334"/>
      <c r="B16" s="319"/>
      <c r="C16" s="273"/>
      <c r="D16" s="273"/>
      <c r="E16" s="293"/>
      <c r="F16" s="268"/>
      <c r="G16" s="275"/>
      <c r="H16" s="274"/>
      <c r="I16" s="268"/>
      <c r="J16" s="313"/>
      <c r="K16" s="315"/>
      <c r="L16" s="304"/>
      <c r="M16" s="304"/>
      <c r="N16" s="40" t="s">
        <v>148</v>
      </c>
      <c r="O16" s="131">
        <f t="shared" si="0"/>
        <v>0.15885466101757406</v>
      </c>
      <c r="P16" s="200">
        <v>3</v>
      </c>
      <c r="Q16" s="291"/>
    </row>
    <row r="17" spans="1:17" ht="15" customHeight="1">
      <c r="A17" s="334"/>
      <c r="B17" s="319"/>
      <c r="C17" s="273"/>
      <c r="D17" s="273"/>
      <c r="E17" s="293"/>
      <c r="F17" s="268"/>
      <c r="G17" s="275"/>
      <c r="H17" s="274"/>
      <c r="I17" s="268"/>
      <c r="J17" s="313"/>
      <c r="K17" s="315"/>
      <c r="L17" s="304"/>
      <c r="M17" s="304"/>
      <c r="N17" s="40" t="s">
        <v>149</v>
      </c>
      <c r="O17" s="131">
        <f t="shared" si="0"/>
        <v>6.7866807277377303E-2</v>
      </c>
      <c r="P17" s="200">
        <v>3</v>
      </c>
      <c r="Q17" s="291"/>
    </row>
    <row r="18" spans="1:17" ht="15" customHeight="1">
      <c r="A18" s="334"/>
      <c r="B18" s="319"/>
      <c r="C18" s="273"/>
      <c r="D18" s="273"/>
      <c r="E18" s="293"/>
      <c r="F18" s="268"/>
      <c r="G18" s="275"/>
      <c r="H18" s="274"/>
      <c r="I18" s="268"/>
      <c r="J18" s="313"/>
      <c r="K18" s="315"/>
      <c r="L18" s="304"/>
      <c r="M18" s="304"/>
      <c r="N18" s="40" t="s">
        <v>150</v>
      </c>
      <c r="O18" s="131">
        <f t="shared" si="0"/>
        <v>1.5757367434472185E-2</v>
      </c>
      <c r="P18" s="200">
        <v>3</v>
      </c>
      <c r="Q18" s="291"/>
    </row>
    <row r="19" spans="1:17" ht="15" customHeight="1">
      <c r="A19" s="334"/>
      <c r="B19" s="319"/>
      <c r="C19" s="273"/>
      <c r="D19" s="273"/>
      <c r="E19" s="293"/>
      <c r="F19" s="268"/>
      <c r="G19" s="275"/>
      <c r="H19" s="274"/>
      <c r="I19" s="268"/>
      <c r="J19" s="313"/>
      <c r="K19" s="315"/>
      <c r="L19" s="304"/>
      <c r="M19" s="304"/>
      <c r="N19" s="40" t="s">
        <v>151</v>
      </c>
      <c r="O19" s="131">
        <f t="shared" si="0"/>
        <v>1.9235804861579549E-2</v>
      </c>
      <c r="P19" s="200">
        <v>3</v>
      </c>
      <c r="Q19" s="291"/>
    </row>
    <row r="20" spans="1:17" ht="15" customHeight="1">
      <c r="A20" s="334"/>
      <c r="B20" s="319"/>
      <c r="C20" s="273"/>
      <c r="D20" s="273"/>
      <c r="E20" s="293"/>
      <c r="F20" s="268"/>
      <c r="G20" s="275"/>
      <c r="H20" s="274"/>
      <c r="I20" s="268"/>
      <c r="J20" s="42" t="s">
        <v>205</v>
      </c>
      <c r="K20" s="43" t="s">
        <v>190</v>
      </c>
      <c r="L20" s="44">
        <v>2019</v>
      </c>
      <c r="M20" s="39" t="s">
        <v>193</v>
      </c>
      <c r="N20" s="40" t="s">
        <v>194</v>
      </c>
      <c r="O20" s="131">
        <f t="shared" ref="O20:O23" si="1">O10</f>
        <v>1.6514134177459484E-2</v>
      </c>
      <c r="P20" s="200">
        <v>1</v>
      </c>
      <c r="Q20" s="291"/>
    </row>
    <row r="21" spans="1:17" ht="15" customHeight="1">
      <c r="A21" s="334"/>
      <c r="B21" s="319"/>
      <c r="C21" s="273"/>
      <c r="D21" s="273"/>
      <c r="E21" s="293"/>
      <c r="F21" s="268"/>
      <c r="G21" s="275"/>
      <c r="H21" s="274"/>
      <c r="I21" s="268"/>
      <c r="J21" s="42" t="s">
        <v>206</v>
      </c>
      <c r="K21" s="43" t="s">
        <v>190</v>
      </c>
      <c r="L21" s="44">
        <v>2019</v>
      </c>
      <c r="M21" s="39" t="s">
        <v>196</v>
      </c>
      <c r="N21" s="40" t="s">
        <v>194</v>
      </c>
      <c r="O21" s="131">
        <f t="shared" si="1"/>
        <v>4.1285335443648711E-3</v>
      </c>
      <c r="P21" s="200">
        <v>2</v>
      </c>
      <c r="Q21" s="291"/>
    </row>
    <row r="22" spans="1:17" ht="15.75" customHeight="1">
      <c r="A22" s="334"/>
      <c r="B22" s="319"/>
      <c r="C22" s="273"/>
      <c r="D22" s="273"/>
      <c r="E22" s="293"/>
      <c r="F22" s="268"/>
      <c r="G22" s="275"/>
      <c r="H22" s="274"/>
      <c r="I22" s="268"/>
      <c r="J22" s="42" t="s">
        <v>207</v>
      </c>
      <c r="K22" s="43" t="s">
        <v>190</v>
      </c>
      <c r="L22" s="44">
        <v>2019</v>
      </c>
      <c r="M22" s="39" t="s">
        <v>198</v>
      </c>
      <c r="N22" s="40" t="s">
        <v>194</v>
      </c>
      <c r="O22" s="131">
        <f t="shared" si="1"/>
        <v>2.1421505929889173E-2</v>
      </c>
      <c r="P22" s="200">
        <v>1</v>
      </c>
      <c r="Q22" s="291"/>
    </row>
    <row r="23" spans="1:17" ht="15.75" customHeight="1">
      <c r="A23" s="334"/>
      <c r="B23" s="319"/>
      <c r="C23" s="273"/>
      <c r="D23" s="273"/>
      <c r="E23" s="293"/>
      <c r="F23" s="268"/>
      <c r="G23" s="275"/>
      <c r="H23" s="274"/>
      <c r="I23" s="268"/>
      <c r="J23" s="42" t="s">
        <v>208</v>
      </c>
      <c r="K23" s="43" t="s">
        <v>190</v>
      </c>
      <c r="L23" s="44">
        <v>2018</v>
      </c>
      <c r="M23" s="39" t="s">
        <v>200</v>
      </c>
      <c r="N23" s="40" t="s">
        <v>194</v>
      </c>
      <c r="O23" s="131">
        <f t="shared" si="1"/>
        <v>6.3788627611239693E-3</v>
      </c>
      <c r="P23" s="200">
        <v>1</v>
      </c>
      <c r="Q23" s="291"/>
    </row>
    <row r="24" spans="1:17" ht="21" customHeight="1">
      <c r="A24" s="334"/>
      <c r="B24" s="319"/>
      <c r="C24" s="273" t="s">
        <v>209</v>
      </c>
      <c r="D24" s="273" t="s">
        <v>210</v>
      </c>
      <c r="E24" s="255" t="s">
        <v>211</v>
      </c>
      <c r="F24" s="330" t="s">
        <v>212</v>
      </c>
      <c r="G24" s="273" t="s">
        <v>187</v>
      </c>
      <c r="H24" s="274" t="s">
        <v>575</v>
      </c>
      <c r="I24" s="331" t="s">
        <v>213</v>
      </c>
      <c r="J24" s="313" t="s">
        <v>214</v>
      </c>
      <c r="K24" s="329" t="s">
        <v>215</v>
      </c>
      <c r="L24" s="304">
        <v>2019</v>
      </c>
      <c r="M24" s="304" t="s">
        <v>191</v>
      </c>
      <c r="N24" s="40" t="s">
        <v>146</v>
      </c>
      <c r="O24" s="131">
        <f t="shared" ref="O24:O29" si="2">O4</f>
        <v>9.7365208354174559E-2</v>
      </c>
      <c r="P24" s="200">
        <v>4</v>
      </c>
      <c r="Q24" s="291">
        <f>O24*P24+O25*P25+O26*P26+O27*P27+O28*P28+O29*P29+O30*P30+O31*P31+O32*P32+O33*P33</f>
        <v>3.9286639666485788</v>
      </c>
    </row>
    <row r="25" spans="1:17" ht="21" customHeight="1">
      <c r="A25" s="334"/>
      <c r="B25" s="319"/>
      <c r="C25" s="273"/>
      <c r="D25" s="273"/>
      <c r="E25" s="255"/>
      <c r="F25" s="330"/>
      <c r="G25" s="275"/>
      <c r="H25" s="274"/>
      <c r="I25" s="332"/>
      <c r="J25" s="313"/>
      <c r="K25" s="329"/>
      <c r="L25" s="304"/>
      <c r="M25" s="304"/>
      <c r="N25" s="40" t="s">
        <v>147</v>
      </c>
      <c r="O25" s="131">
        <f t="shared" si="2"/>
        <v>0.59247711464198483</v>
      </c>
      <c r="P25" s="200">
        <v>4</v>
      </c>
      <c r="Q25" s="291"/>
    </row>
    <row r="26" spans="1:17" ht="21" customHeight="1">
      <c r="A26" s="334"/>
      <c r="B26" s="319"/>
      <c r="C26" s="273"/>
      <c r="D26" s="273"/>
      <c r="E26" s="255"/>
      <c r="F26" s="330"/>
      <c r="G26" s="275"/>
      <c r="H26" s="274"/>
      <c r="I26" s="332"/>
      <c r="J26" s="313"/>
      <c r="K26" s="329"/>
      <c r="L26" s="304"/>
      <c r="M26" s="304"/>
      <c r="N26" s="40" t="s">
        <v>148</v>
      </c>
      <c r="O26" s="131">
        <f t="shared" si="2"/>
        <v>0.15885466101757406</v>
      </c>
      <c r="P26" s="200">
        <v>4</v>
      </c>
      <c r="Q26" s="291"/>
    </row>
    <row r="27" spans="1:17" ht="21" customHeight="1">
      <c r="A27" s="334"/>
      <c r="B27" s="319"/>
      <c r="C27" s="273"/>
      <c r="D27" s="273"/>
      <c r="E27" s="255"/>
      <c r="F27" s="330"/>
      <c r="G27" s="275"/>
      <c r="H27" s="274"/>
      <c r="I27" s="332"/>
      <c r="J27" s="313"/>
      <c r="K27" s="329"/>
      <c r="L27" s="304"/>
      <c r="M27" s="304"/>
      <c r="N27" s="40" t="s">
        <v>149</v>
      </c>
      <c r="O27" s="131">
        <f t="shared" si="2"/>
        <v>6.7866807277377303E-2</v>
      </c>
      <c r="P27" s="200">
        <v>4</v>
      </c>
      <c r="Q27" s="291"/>
    </row>
    <row r="28" spans="1:17" ht="21" customHeight="1">
      <c r="A28" s="334"/>
      <c r="B28" s="319"/>
      <c r="C28" s="273"/>
      <c r="D28" s="273"/>
      <c r="E28" s="255"/>
      <c r="F28" s="330"/>
      <c r="G28" s="275"/>
      <c r="H28" s="274"/>
      <c r="I28" s="332"/>
      <c r="J28" s="313"/>
      <c r="K28" s="329"/>
      <c r="L28" s="304"/>
      <c r="M28" s="304"/>
      <c r="N28" s="40" t="s">
        <v>150</v>
      </c>
      <c r="O28" s="131">
        <f t="shared" si="2"/>
        <v>1.5757367434472185E-2</v>
      </c>
      <c r="P28" s="200">
        <v>4</v>
      </c>
      <c r="Q28" s="291"/>
    </row>
    <row r="29" spans="1:17" ht="21" customHeight="1">
      <c r="A29" s="334"/>
      <c r="B29" s="319"/>
      <c r="C29" s="273"/>
      <c r="D29" s="273"/>
      <c r="E29" s="255"/>
      <c r="F29" s="330"/>
      <c r="G29" s="275"/>
      <c r="H29" s="274"/>
      <c r="I29" s="332"/>
      <c r="J29" s="313"/>
      <c r="K29" s="329"/>
      <c r="L29" s="304"/>
      <c r="M29" s="304"/>
      <c r="N29" s="40" t="s">
        <v>151</v>
      </c>
      <c r="O29" s="131">
        <f t="shared" si="2"/>
        <v>1.9235804861579549E-2</v>
      </c>
      <c r="P29" s="200">
        <v>4</v>
      </c>
      <c r="Q29" s="291"/>
    </row>
    <row r="30" spans="1:17" ht="15" customHeight="1">
      <c r="A30" s="334"/>
      <c r="B30" s="319"/>
      <c r="C30" s="273"/>
      <c r="D30" s="273"/>
      <c r="E30" s="255"/>
      <c r="F30" s="330"/>
      <c r="G30" s="275"/>
      <c r="H30" s="274"/>
      <c r="I30" s="332"/>
      <c r="J30" s="42" t="s">
        <v>216</v>
      </c>
      <c r="K30" s="46" t="s">
        <v>215</v>
      </c>
      <c r="L30" s="44">
        <v>2019</v>
      </c>
      <c r="M30" s="39" t="s">
        <v>193</v>
      </c>
      <c r="N30" s="40" t="s">
        <v>194</v>
      </c>
      <c r="O30" s="131">
        <f t="shared" ref="O30:O33" si="3">O10</f>
        <v>1.6514134177459484E-2</v>
      </c>
      <c r="P30" s="200">
        <v>2</v>
      </c>
      <c r="Q30" s="291"/>
    </row>
    <row r="31" spans="1:17" ht="15" customHeight="1">
      <c r="A31" s="334"/>
      <c r="B31" s="319"/>
      <c r="C31" s="273"/>
      <c r="D31" s="273"/>
      <c r="E31" s="255"/>
      <c r="F31" s="330"/>
      <c r="G31" s="275"/>
      <c r="H31" s="274"/>
      <c r="I31" s="332"/>
      <c r="J31" s="42" t="s">
        <v>217</v>
      </c>
      <c r="K31" s="46" t="s">
        <v>215</v>
      </c>
      <c r="L31" s="44">
        <v>2019</v>
      </c>
      <c r="M31" s="39" t="s">
        <v>196</v>
      </c>
      <c r="N31" s="40" t="s">
        <v>194</v>
      </c>
      <c r="O31" s="131">
        <f t="shared" si="3"/>
        <v>4.1285335443648711E-3</v>
      </c>
      <c r="P31" s="200">
        <v>3</v>
      </c>
      <c r="Q31" s="291"/>
    </row>
    <row r="32" spans="1:17" ht="15" customHeight="1">
      <c r="A32" s="334"/>
      <c r="B32" s="319"/>
      <c r="C32" s="273"/>
      <c r="D32" s="273"/>
      <c r="E32" s="255"/>
      <c r="F32" s="330"/>
      <c r="G32" s="275"/>
      <c r="H32" s="274"/>
      <c r="I32" s="332"/>
      <c r="J32" s="42" t="s">
        <v>218</v>
      </c>
      <c r="K32" s="46" t="s">
        <v>215</v>
      </c>
      <c r="L32" s="44">
        <v>2020</v>
      </c>
      <c r="M32" s="39" t="s">
        <v>198</v>
      </c>
      <c r="N32" s="40" t="s">
        <v>194</v>
      </c>
      <c r="O32" s="131">
        <f t="shared" si="3"/>
        <v>2.1421505929889173E-2</v>
      </c>
      <c r="P32" s="200">
        <v>3</v>
      </c>
      <c r="Q32" s="291"/>
    </row>
    <row r="33" spans="1:17" ht="15" customHeight="1">
      <c r="A33" s="334"/>
      <c r="B33" s="319"/>
      <c r="C33" s="273"/>
      <c r="D33" s="273"/>
      <c r="E33" s="255"/>
      <c r="F33" s="330"/>
      <c r="G33" s="275"/>
      <c r="H33" s="274"/>
      <c r="I33" s="332"/>
      <c r="J33" s="42" t="s">
        <v>219</v>
      </c>
      <c r="K33" s="46" t="s">
        <v>215</v>
      </c>
      <c r="L33" s="44">
        <v>2019</v>
      </c>
      <c r="M33" s="39" t="s">
        <v>200</v>
      </c>
      <c r="N33" s="40" t="s">
        <v>194</v>
      </c>
      <c r="O33" s="131">
        <f t="shared" si="3"/>
        <v>6.3788627611239693E-3</v>
      </c>
      <c r="P33" s="200">
        <v>2</v>
      </c>
      <c r="Q33" s="291"/>
    </row>
    <row r="34" spans="1:17" ht="21" customHeight="1">
      <c r="A34" s="334"/>
      <c r="B34" s="319"/>
      <c r="C34" s="273" t="s">
        <v>220</v>
      </c>
      <c r="D34" s="273" t="s">
        <v>210</v>
      </c>
      <c r="E34" s="255" t="s">
        <v>221</v>
      </c>
      <c r="F34" s="268" t="s">
        <v>222</v>
      </c>
      <c r="G34" s="273" t="s">
        <v>187</v>
      </c>
      <c r="H34" s="274" t="s">
        <v>223</v>
      </c>
      <c r="I34" s="268" t="s">
        <v>224</v>
      </c>
      <c r="J34" s="328">
        <v>1</v>
      </c>
      <c r="K34" s="329" t="s">
        <v>215</v>
      </c>
      <c r="L34" s="304">
        <v>2021</v>
      </c>
      <c r="M34" s="304" t="s">
        <v>191</v>
      </c>
      <c r="N34" s="40" t="s">
        <v>146</v>
      </c>
      <c r="O34" s="131">
        <f t="shared" ref="O34:O39" si="4">O4</f>
        <v>9.7365208354174559E-2</v>
      </c>
      <c r="P34" s="200">
        <v>4</v>
      </c>
      <c r="Q34" s="291">
        <f>O34*P34+O35*P35+O36*P36+O37*P37+O38*P38+O39*P39+O40*P40+O41*P41+O42*P42+O43*P43</f>
        <v>3.9080212989267542</v>
      </c>
    </row>
    <row r="35" spans="1:17" ht="21" customHeight="1">
      <c r="A35" s="334"/>
      <c r="B35" s="319"/>
      <c r="C35" s="273"/>
      <c r="D35" s="273"/>
      <c r="E35" s="255"/>
      <c r="F35" s="320"/>
      <c r="G35" s="275"/>
      <c r="H35" s="274"/>
      <c r="I35" s="268"/>
      <c r="J35" s="328"/>
      <c r="K35" s="329"/>
      <c r="L35" s="304"/>
      <c r="M35" s="304"/>
      <c r="N35" s="40" t="s">
        <v>147</v>
      </c>
      <c r="O35" s="131">
        <f t="shared" si="4"/>
        <v>0.59247711464198483</v>
      </c>
      <c r="P35" s="200">
        <v>4</v>
      </c>
      <c r="Q35" s="291"/>
    </row>
    <row r="36" spans="1:17" ht="21" customHeight="1">
      <c r="A36" s="334"/>
      <c r="B36" s="319"/>
      <c r="C36" s="273"/>
      <c r="D36" s="273"/>
      <c r="E36" s="255"/>
      <c r="F36" s="320"/>
      <c r="G36" s="275"/>
      <c r="H36" s="274"/>
      <c r="I36" s="268"/>
      <c r="J36" s="328"/>
      <c r="K36" s="329"/>
      <c r="L36" s="304"/>
      <c r="M36" s="304"/>
      <c r="N36" s="40" t="s">
        <v>148</v>
      </c>
      <c r="O36" s="131">
        <f t="shared" si="4"/>
        <v>0.15885466101757406</v>
      </c>
      <c r="P36" s="200">
        <v>4</v>
      </c>
      <c r="Q36" s="291"/>
    </row>
    <row r="37" spans="1:17" ht="21" customHeight="1">
      <c r="A37" s="334"/>
      <c r="B37" s="319"/>
      <c r="C37" s="273"/>
      <c r="D37" s="273"/>
      <c r="E37" s="255"/>
      <c r="F37" s="320"/>
      <c r="G37" s="275"/>
      <c r="H37" s="274"/>
      <c r="I37" s="268"/>
      <c r="J37" s="328"/>
      <c r="K37" s="329"/>
      <c r="L37" s="304"/>
      <c r="M37" s="304"/>
      <c r="N37" s="40" t="s">
        <v>149</v>
      </c>
      <c r="O37" s="131">
        <f t="shared" si="4"/>
        <v>6.7866807277377303E-2</v>
      </c>
      <c r="P37" s="200">
        <v>4</v>
      </c>
      <c r="Q37" s="291"/>
    </row>
    <row r="38" spans="1:17" ht="21" customHeight="1">
      <c r="A38" s="334"/>
      <c r="B38" s="319"/>
      <c r="C38" s="273"/>
      <c r="D38" s="273"/>
      <c r="E38" s="255"/>
      <c r="F38" s="320"/>
      <c r="G38" s="275"/>
      <c r="H38" s="274"/>
      <c r="I38" s="268"/>
      <c r="J38" s="328"/>
      <c r="K38" s="329"/>
      <c r="L38" s="304"/>
      <c r="M38" s="304"/>
      <c r="N38" s="40" t="s">
        <v>150</v>
      </c>
      <c r="O38" s="131">
        <f t="shared" si="4"/>
        <v>1.5757367434472185E-2</v>
      </c>
      <c r="P38" s="200">
        <v>4</v>
      </c>
      <c r="Q38" s="291"/>
    </row>
    <row r="39" spans="1:17" ht="21" customHeight="1">
      <c r="A39" s="334"/>
      <c r="B39" s="319"/>
      <c r="C39" s="273"/>
      <c r="D39" s="273"/>
      <c r="E39" s="255"/>
      <c r="F39" s="320"/>
      <c r="G39" s="275"/>
      <c r="H39" s="274"/>
      <c r="I39" s="268"/>
      <c r="J39" s="328"/>
      <c r="K39" s="329"/>
      <c r="L39" s="304"/>
      <c r="M39" s="304"/>
      <c r="N39" s="40" t="s">
        <v>151</v>
      </c>
      <c r="O39" s="131">
        <f t="shared" si="4"/>
        <v>1.9235804861579549E-2</v>
      </c>
      <c r="P39" s="200">
        <v>4</v>
      </c>
      <c r="Q39" s="291"/>
    </row>
    <row r="40" spans="1:17" ht="15" customHeight="1">
      <c r="A40" s="334"/>
      <c r="B40" s="319"/>
      <c r="C40" s="273"/>
      <c r="D40" s="273"/>
      <c r="E40" s="255"/>
      <c r="F40" s="320"/>
      <c r="G40" s="275"/>
      <c r="H40" s="274"/>
      <c r="I40" s="268"/>
      <c r="J40" s="44">
        <v>5</v>
      </c>
      <c r="K40" s="46" t="s">
        <v>215</v>
      </c>
      <c r="L40" s="44">
        <v>2021</v>
      </c>
      <c r="M40" s="39" t="s">
        <v>193</v>
      </c>
      <c r="N40" s="40" t="s">
        <v>194</v>
      </c>
      <c r="O40" s="131">
        <f t="shared" ref="O40:O43" si="5">O10</f>
        <v>1.6514134177459484E-2</v>
      </c>
      <c r="P40" s="200">
        <v>1</v>
      </c>
      <c r="Q40" s="291"/>
    </row>
    <row r="41" spans="1:17" ht="15" customHeight="1">
      <c r="A41" s="334"/>
      <c r="B41" s="319"/>
      <c r="C41" s="273"/>
      <c r="D41" s="273"/>
      <c r="E41" s="255"/>
      <c r="F41" s="320"/>
      <c r="G41" s="275"/>
      <c r="H41" s="274"/>
      <c r="I41" s="268"/>
      <c r="J41" s="44">
        <v>3</v>
      </c>
      <c r="K41" s="46" t="s">
        <v>215</v>
      </c>
      <c r="L41" s="44">
        <v>2021</v>
      </c>
      <c r="M41" s="39" t="s">
        <v>196</v>
      </c>
      <c r="N41" s="40" t="s">
        <v>194</v>
      </c>
      <c r="O41" s="131">
        <f t="shared" si="5"/>
        <v>4.1285335443648711E-3</v>
      </c>
      <c r="P41" s="200">
        <v>2</v>
      </c>
      <c r="Q41" s="291"/>
    </row>
    <row r="42" spans="1:17" ht="15" customHeight="1">
      <c r="A42" s="334"/>
      <c r="B42" s="319"/>
      <c r="C42" s="273"/>
      <c r="D42" s="273"/>
      <c r="E42" s="255"/>
      <c r="F42" s="320"/>
      <c r="G42" s="275"/>
      <c r="H42" s="274"/>
      <c r="I42" s="268"/>
      <c r="J42" s="44">
        <v>2</v>
      </c>
      <c r="K42" s="46" t="s">
        <v>215</v>
      </c>
      <c r="L42" s="44">
        <v>2021</v>
      </c>
      <c r="M42" s="39" t="s">
        <v>198</v>
      </c>
      <c r="N42" s="40" t="s">
        <v>194</v>
      </c>
      <c r="O42" s="131">
        <f t="shared" si="5"/>
        <v>2.1421505929889173E-2</v>
      </c>
      <c r="P42" s="200">
        <v>3</v>
      </c>
      <c r="Q42" s="291"/>
    </row>
    <row r="43" spans="1:17" ht="15" customHeight="1">
      <c r="A43" s="334"/>
      <c r="B43" s="319"/>
      <c r="C43" s="273"/>
      <c r="D43" s="273"/>
      <c r="E43" s="255"/>
      <c r="F43" s="320"/>
      <c r="G43" s="275"/>
      <c r="H43" s="274"/>
      <c r="I43" s="268"/>
      <c r="J43" s="44">
        <v>3</v>
      </c>
      <c r="K43" s="46" t="s">
        <v>215</v>
      </c>
      <c r="L43" s="44">
        <v>2021</v>
      </c>
      <c r="M43" s="39" t="s">
        <v>200</v>
      </c>
      <c r="N43" s="40" t="s">
        <v>194</v>
      </c>
      <c r="O43" s="131">
        <f t="shared" si="5"/>
        <v>6.3788627611239693E-3</v>
      </c>
      <c r="P43" s="200">
        <v>2</v>
      </c>
      <c r="Q43" s="291"/>
    </row>
    <row r="44" spans="1:17" ht="17.25" customHeight="1">
      <c r="A44" s="334"/>
      <c r="B44" s="276" t="s">
        <v>33</v>
      </c>
      <c r="C44" s="273" t="s">
        <v>225</v>
      </c>
      <c r="D44" s="273" t="s">
        <v>210</v>
      </c>
      <c r="E44" s="255" t="s">
        <v>226</v>
      </c>
      <c r="F44" s="268" t="s">
        <v>227</v>
      </c>
      <c r="G44" s="273" t="s">
        <v>187</v>
      </c>
      <c r="H44" s="274" t="s">
        <v>598</v>
      </c>
      <c r="I44" s="268" t="s">
        <v>597</v>
      </c>
      <c r="J44" s="313">
        <v>0</v>
      </c>
      <c r="K44" s="316" t="s">
        <v>190</v>
      </c>
      <c r="L44" s="304">
        <v>2019</v>
      </c>
      <c r="M44" s="304" t="s">
        <v>191</v>
      </c>
      <c r="N44" s="40" t="s">
        <v>146</v>
      </c>
      <c r="O44" s="131">
        <f t="shared" ref="O44:O49" si="6">O4</f>
        <v>9.7365208354174559E-2</v>
      </c>
      <c r="P44" s="200">
        <v>4</v>
      </c>
      <c r="Q44" s="291">
        <f>O44*P44+O45*P45+O46*P46+O47*P47+O48*P48+O49*P49+O50*P50+O51*P51+O52*P52+O53*P53</f>
        <v>3.966971731645081</v>
      </c>
    </row>
    <row r="45" spans="1:17" ht="17.25" customHeight="1">
      <c r="A45" s="334"/>
      <c r="B45" s="276"/>
      <c r="C45" s="273"/>
      <c r="D45" s="273"/>
      <c r="E45" s="255"/>
      <c r="F45" s="320"/>
      <c r="G45" s="273"/>
      <c r="H45" s="274"/>
      <c r="I45" s="268"/>
      <c r="J45" s="313"/>
      <c r="K45" s="316"/>
      <c r="L45" s="304"/>
      <c r="M45" s="304"/>
      <c r="N45" s="40" t="s">
        <v>147</v>
      </c>
      <c r="O45" s="131">
        <f t="shared" si="6"/>
        <v>0.59247711464198483</v>
      </c>
      <c r="P45" s="200">
        <v>4</v>
      </c>
      <c r="Q45" s="291"/>
    </row>
    <row r="46" spans="1:17" ht="17.25" customHeight="1">
      <c r="A46" s="334"/>
      <c r="B46" s="276"/>
      <c r="C46" s="273"/>
      <c r="D46" s="273"/>
      <c r="E46" s="255"/>
      <c r="F46" s="320"/>
      <c r="G46" s="273"/>
      <c r="H46" s="274"/>
      <c r="I46" s="268"/>
      <c r="J46" s="313"/>
      <c r="K46" s="316"/>
      <c r="L46" s="304"/>
      <c r="M46" s="304"/>
      <c r="N46" s="40" t="s">
        <v>148</v>
      </c>
      <c r="O46" s="131">
        <f t="shared" si="6"/>
        <v>0.15885466101757406</v>
      </c>
      <c r="P46" s="200">
        <v>4</v>
      </c>
      <c r="Q46" s="291"/>
    </row>
    <row r="47" spans="1:17" ht="17.25" customHeight="1">
      <c r="A47" s="334"/>
      <c r="B47" s="276"/>
      <c r="C47" s="273"/>
      <c r="D47" s="273"/>
      <c r="E47" s="255"/>
      <c r="F47" s="320"/>
      <c r="G47" s="273"/>
      <c r="H47" s="274"/>
      <c r="I47" s="268"/>
      <c r="J47" s="313"/>
      <c r="K47" s="316"/>
      <c r="L47" s="304"/>
      <c r="M47" s="304"/>
      <c r="N47" s="40" t="s">
        <v>149</v>
      </c>
      <c r="O47" s="131">
        <f t="shared" si="6"/>
        <v>6.7866807277377303E-2</v>
      </c>
      <c r="P47" s="200">
        <v>4</v>
      </c>
      <c r="Q47" s="291"/>
    </row>
    <row r="48" spans="1:17" ht="17.25" customHeight="1">
      <c r="A48" s="334"/>
      <c r="B48" s="276"/>
      <c r="C48" s="273"/>
      <c r="D48" s="273"/>
      <c r="E48" s="255"/>
      <c r="F48" s="320"/>
      <c r="G48" s="273"/>
      <c r="H48" s="274"/>
      <c r="I48" s="268"/>
      <c r="J48" s="313"/>
      <c r="K48" s="316"/>
      <c r="L48" s="304"/>
      <c r="M48" s="304"/>
      <c r="N48" s="40" t="s">
        <v>150</v>
      </c>
      <c r="O48" s="131">
        <f t="shared" si="6"/>
        <v>1.5757367434472185E-2</v>
      </c>
      <c r="P48" s="200">
        <v>4</v>
      </c>
      <c r="Q48" s="291"/>
    </row>
    <row r="49" spans="1:17" ht="17.25" customHeight="1">
      <c r="A49" s="334"/>
      <c r="B49" s="276"/>
      <c r="C49" s="273"/>
      <c r="D49" s="273"/>
      <c r="E49" s="255"/>
      <c r="F49" s="320"/>
      <c r="G49" s="273"/>
      <c r="H49" s="274"/>
      <c r="I49" s="268"/>
      <c r="J49" s="313"/>
      <c r="K49" s="316"/>
      <c r="L49" s="304"/>
      <c r="M49" s="304"/>
      <c r="N49" s="40" t="s">
        <v>151</v>
      </c>
      <c r="O49" s="131">
        <f t="shared" si="6"/>
        <v>1.9235804861579549E-2</v>
      </c>
      <c r="P49" s="200">
        <v>4</v>
      </c>
      <c r="Q49" s="291"/>
    </row>
    <row r="50" spans="1:17" ht="17.25" customHeight="1">
      <c r="A50" s="334"/>
      <c r="B50" s="276"/>
      <c r="C50" s="273"/>
      <c r="D50" s="273"/>
      <c r="E50" s="255"/>
      <c r="F50" s="320"/>
      <c r="G50" s="273"/>
      <c r="H50" s="274"/>
      <c r="I50" s="268"/>
      <c r="J50" s="42" t="s">
        <v>228</v>
      </c>
      <c r="K50" s="48" t="s">
        <v>190</v>
      </c>
      <c r="L50" s="44">
        <v>2019</v>
      </c>
      <c r="M50" s="39" t="s">
        <v>193</v>
      </c>
      <c r="N50" s="40" t="s">
        <v>194</v>
      </c>
      <c r="O50" s="131">
        <f t="shared" ref="O50:O53" si="7">O10</f>
        <v>1.6514134177459484E-2</v>
      </c>
      <c r="P50" s="200">
        <v>2</v>
      </c>
      <c r="Q50" s="291"/>
    </row>
    <row r="51" spans="1:17" ht="17.25" customHeight="1">
      <c r="A51" s="334"/>
      <c r="B51" s="276"/>
      <c r="C51" s="273"/>
      <c r="D51" s="273"/>
      <c r="E51" s="255"/>
      <c r="F51" s="320"/>
      <c r="G51" s="273"/>
      <c r="H51" s="274"/>
      <c r="I51" s="268"/>
      <c r="J51" s="42">
        <v>0</v>
      </c>
      <c r="K51" s="48" t="s">
        <v>190</v>
      </c>
      <c r="L51" s="44">
        <v>2019</v>
      </c>
      <c r="M51" s="39" t="s">
        <v>196</v>
      </c>
      <c r="N51" s="40" t="s">
        <v>194</v>
      </c>
      <c r="O51" s="131">
        <f t="shared" si="7"/>
        <v>4.1285335443648711E-3</v>
      </c>
      <c r="P51" s="200">
        <v>4</v>
      </c>
      <c r="Q51" s="291"/>
    </row>
    <row r="52" spans="1:17" ht="17.25" customHeight="1">
      <c r="A52" s="334"/>
      <c r="B52" s="276"/>
      <c r="C52" s="273"/>
      <c r="D52" s="273"/>
      <c r="E52" s="255"/>
      <c r="F52" s="320"/>
      <c r="G52" s="273"/>
      <c r="H52" s="274"/>
      <c r="I52" s="268"/>
      <c r="J52" s="42">
        <v>0</v>
      </c>
      <c r="K52" s="48" t="s">
        <v>190</v>
      </c>
      <c r="L52" s="44">
        <v>2019</v>
      </c>
      <c r="M52" s="39" t="s">
        <v>198</v>
      </c>
      <c r="N52" s="40" t="s">
        <v>194</v>
      </c>
      <c r="O52" s="131">
        <f t="shared" si="7"/>
        <v>2.1421505929889173E-2</v>
      </c>
      <c r="P52" s="200">
        <v>4</v>
      </c>
      <c r="Q52" s="291"/>
    </row>
    <row r="53" spans="1:17" ht="18.75" customHeight="1">
      <c r="A53" s="334"/>
      <c r="B53" s="276"/>
      <c r="C53" s="273"/>
      <c r="D53" s="273"/>
      <c r="E53" s="255"/>
      <c r="F53" s="320"/>
      <c r="G53" s="273"/>
      <c r="H53" s="274"/>
      <c r="I53" s="268"/>
      <c r="J53" s="42">
        <v>0</v>
      </c>
      <c r="K53" s="48" t="s">
        <v>190</v>
      </c>
      <c r="L53" s="44">
        <v>2019</v>
      </c>
      <c r="M53" s="39" t="s">
        <v>200</v>
      </c>
      <c r="N53" s="40" t="s">
        <v>194</v>
      </c>
      <c r="O53" s="131">
        <f t="shared" si="7"/>
        <v>6.3788627611239693E-3</v>
      </c>
      <c r="P53" s="200">
        <v>4</v>
      </c>
      <c r="Q53" s="291"/>
    </row>
    <row r="54" spans="1:17" ht="29.25" customHeight="1">
      <c r="A54" s="334"/>
      <c r="B54" s="276" t="s">
        <v>229</v>
      </c>
      <c r="C54" s="273" t="s">
        <v>230</v>
      </c>
      <c r="D54" s="273" t="s">
        <v>231</v>
      </c>
      <c r="E54" s="293" t="s">
        <v>232</v>
      </c>
      <c r="F54" s="268" t="s">
        <v>233</v>
      </c>
      <c r="G54" s="273" t="s">
        <v>234</v>
      </c>
      <c r="H54" s="274" t="s">
        <v>235</v>
      </c>
      <c r="I54" s="268" t="s">
        <v>236</v>
      </c>
      <c r="J54" s="49" t="s">
        <v>237</v>
      </c>
      <c r="K54" s="46" t="s">
        <v>215</v>
      </c>
      <c r="L54" s="44">
        <v>2019</v>
      </c>
      <c r="M54" s="44" t="s">
        <v>191</v>
      </c>
      <c r="N54" s="50" t="s">
        <v>238</v>
      </c>
      <c r="O54" s="131">
        <f>SUM(O4:O9)</f>
        <v>0.95155696358716246</v>
      </c>
      <c r="P54" s="200">
        <v>3</v>
      </c>
      <c r="Q54" s="291">
        <f>O54*P54+O55*P55+O56*P56+O57*P57+O58*P58</f>
        <v>2.990643566791729</v>
      </c>
    </row>
    <row r="55" spans="1:17" ht="21" customHeight="1">
      <c r="A55" s="334"/>
      <c r="B55" s="276"/>
      <c r="C55" s="273"/>
      <c r="D55" s="273"/>
      <c r="E55" s="293"/>
      <c r="F55" s="268"/>
      <c r="G55" s="275"/>
      <c r="H55" s="274"/>
      <c r="I55" s="268"/>
      <c r="J55" s="49" t="s">
        <v>239</v>
      </c>
      <c r="K55" s="46" t="s">
        <v>215</v>
      </c>
      <c r="L55" s="44">
        <v>2019</v>
      </c>
      <c r="M55" s="39" t="s">
        <v>193</v>
      </c>
      <c r="N55" s="40" t="s">
        <v>194</v>
      </c>
      <c r="O55" s="131">
        <f>O10</f>
        <v>1.6514134177459484E-2</v>
      </c>
      <c r="P55" s="200">
        <v>1</v>
      </c>
      <c r="Q55" s="291"/>
    </row>
    <row r="56" spans="1:17" ht="21" customHeight="1">
      <c r="A56" s="334"/>
      <c r="B56" s="276"/>
      <c r="C56" s="273"/>
      <c r="D56" s="273"/>
      <c r="E56" s="293"/>
      <c r="F56" s="268"/>
      <c r="G56" s="275"/>
      <c r="H56" s="274"/>
      <c r="I56" s="268"/>
      <c r="J56" s="49" t="s">
        <v>240</v>
      </c>
      <c r="K56" s="46" t="s">
        <v>215</v>
      </c>
      <c r="L56" s="44">
        <v>2019</v>
      </c>
      <c r="M56" s="39" t="s">
        <v>196</v>
      </c>
      <c r="N56" s="40" t="s">
        <v>194</v>
      </c>
      <c r="O56" s="131">
        <f t="shared" ref="O56:O58" si="8">O11</f>
        <v>4.1285335443648711E-3</v>
      </c>
      <c r="P56" s="200">
        <v>2</v>
      </c>
      <c r="Q56" s="291"/>
    </row>
    <row r="57" spans="1:17" ht="21" customHeight="1">
      <c r="A57" s="334"/>
      <c r="B57" s="276"/>
      <c r="C57" s="273"/>
      <c r="D57" s="273"/>
      <c r="E57" s="293"/>
      <c r="F57" s="268"/>
      <c r="G57" s="275"/>
      <c r="H57" s="274"/>
      <c r="I57" s="268"/>
      <c r="J57" s="49" t="s">
        <v>241</v>
      </c>
      <c r="K57" s="46" t="s">
        <v>215</v>
      </c>
      <c r="L57" s="44">
        <v>2019</v>
      </c>
      <c r="M57" s="39" t="s">
        <v>198</v>
      </c>
      <c r="N57" s="40" t="s">
        <v>194</v>
      </c>
      <c r="O57" s="131">
        <f t="shared" si="8"/>
        <v>2.1421505929889173E-2</v>
      </c>
      <c r="P57" s="200">
        <v>4</v>
      </c>
      <c r="Q57" s="291"/>
    </row>
    <row r="58" spans="1:17" ht="21" customHeight="1">
      <c r="A58" s="334"/>
      <c r="B58" s="276"/>
      <c r="C58" s="273"/>
      <c r="D58" s="273"/>
      <c r="E58" s="293"/>
      <c r="F58" s="268"/>
      <c r="G58" s="275"/>
      <c r="H58" s="274"/>
      <c r="I58" s="268"/>
      <c r="J58" s="42" t="s">
        <v>242</v>
      </c>
      <c r="K58" s="46" t="s">
        <v>215</v>
      </c>
      <c r="L58" s="44">
        <v>2019</v>
      </c>
      <c r="M58" s="39" t="s">
        <v>200</v>
      </c>
      <c r="N58" s="40" t="s">
        <v>194</v>
      </c>
      <c r="O58" s="131">
        <f t="shared" si="8"/>
        <v>6.3788627611239693E-3</v>
      </c>
      <c r="P58" s="200">
        <v>4</v>
      </c>
      <c r="Q58" s="291"/>
    </row>
    <row r="59" spans="1:17" ht="15" customHeight="1">
      <c r="A59" s="334"/>
      <c r="B59" s="319" t="s">
        <v>243</v>
      </c>
      <c r="C59" s="273" t="s">
        <v>244</v>
      </c>
      <c r="D59" s="273" t="s">
        <v>184</v>
      </c>
      <c r="E59" s="255" t="s">
        <v>245</v>
      </c>
      <c r="F59" s="268" t="s">
        <v>246</v>
      </c>
      <c r="G59" s="273" t="s">
        <v>247</v>
      </c>
      <c r="H59" s="274" t="s">
        <v>576</v>
      </c>
      <c r="I59" s="268" t="s">
        <v>248</v>
      </c>
      <c r="J59" s="313" t="s">
        <v>249</v>
      </c>
      <c r="K59" s="316" t="s">
        <v>190</v>
      </c>
      <c r="L59" s="304">
        <v>2021</v>
      </c>
      <c r="M59" s="302" t="s">
        <v>191</v>
      </c>
      <c r="N59" s="40" t="s">
        <v>146</v>
      </c>
      <c r="O59" s="131">
        <f t="shared" ref="O59:O64" si="9">O4</f>
        <v>9.7365208354174559E-2</v>
      </c>
      <c r="P59" s="200">
        <v>4</v>
      </c>
      <c r="Q59" s="291">
        <f>O59*P59+O60*P60+O61*P61+O62*P62+O63*P63+O64*P64+O65*P65+O66*P66+O67*P67+O68*P68</f>
        <v>3.9729784695170514</v>
      </c>
    </row>
    <row r="60" spans="1:17" ht="15" customHeight="1">
      <c r="A60" s="334"/>
      <c r="B60" s="319"/>
      <c r="C60" s="273"/>
      <c r="D60" s="273"/>
      <c r="E60" s="255"/>
      <c r="F60" s="268"/>
      <c r="G60" s="275"/>
      <c r="H60" s="335"/>
      <c r="I60" s="268"/>
      <c r="J60" s="313"/>
      <c r="K60" s="316"/>
      <c r="L60" s="304"/>
      <c r="M60" s="302"/>
      <c r="N60" s="40" t="s">
        <v>147</v>
      </c>
      <c r="O60" s="131">
        <f t="shared" si="9"/>
        <v>0.59247711464198483</v>
      </c>
      <c r="P60" s="200">
        <v>4</v>
      </c>
      <c r="Q60" s="291"/>
    </row>
    <row r="61" spans="1:17" ht="15" customHeight="1">
      <c r="A61" s="334"/>
      <c r="B61" s="319"/>
      <c r="C61" s="273"/>
      <c r="D61" s="273"/>
      <c r="E61" s="255"/>
      <c r="F61" s="268"/>
      <c r="G61" s="275"/>
      <c r="H61" s="335"/>
      <c r="I61" s="268"/>
      <c r="J61" s="313"/>
      <c r="K61" s="316"/>
      <c r="L61" s="304"/>
      <c r="M61" s="302"/>
      <c r="N61" s="40" t="s">
        <v>148</v>
      </c>
      <c r="O61" s="131">
        <f t="shared" si="9"/>
        <v>0.15885466101757406</v>
      </c>
      <c r="P61" s="200">
        <v>4</v>
      </c>
      <c r="Q61" s="291"/>
    </row>
    <row r="62" spans="1:17" ht="15" customHeight="1">
      <c r="A62" s="334"/>
      <c r="B62" s="319"/>
      <c r="C62" s="273"/>
      <c r="D62" s="273"/>
      <c r="E62" s="255"/>
      <c r="F62" s="268"/>
      <c r="G62" s="275"/>
      <c r="H62" s="335"/>
      <c r="I62" s="268"/>
      <c r="J62" s="313"/>
      <c r="K62" s="316"/>
      <c r="L62" s="304"/>
      <c r="M62" s="302"/>
      <c r="N62" s="40" t="s">
        <v>149</v>
      </c>
      <c r="O62" s="131">
        <f t="shared" si="9"/>
        <v>6.7866807277377303E-2</v>
      </c>
      <c r="P62" s="200">
        <v>4</v>
      </c>
      <c r="Q62" s="291"/>
    </row>
    <row r="63" spans="1:17" ht="15" customHeight="1">
      <c r="A63" s="334"/>
      <c r="B63" s="319"/>
      <c r="C63" s="273"/>
      <c r="D63" s="273"/>
      <c r="E63" s="255"/>
      <c r="F63" s="268"/>
      <c r="G63" s="275"/>
      <c r="H63" s="335"/>
      <c r="I63" s="268"/>
      <c r="J63" s="313"/>
      <c r="K63" s="316"/>
      <c r="L63" s="304"/>
      <c r="M63" s="302"/>
      <c r="N63" s="40" t="s">
        <v>150</v>
      </c>
      <c r="O63" s="131">
        <f t="shared" si="9"/>
        <v>1.5757367434472185E-2</v>
      </c>
      <c r="P63" s="200">
        <v>4</v>
      </c>
      <c r="Q63" s="291"/>
    </row>
    <row r="64" spans="1:17" ht="15" customHeight="1">
      <c r="A64" s="334"/>
      <c r="B64" s="319"/>
      <c r="C64" s="273"/>
      <c r="D64" s="273"/>
      <c r="E64" s="255"/>
      <c r="F64" s="268"/>
      <c r="G64" s="275"/>
      <c r="H64" s="335"/>
      <c r="I64" s="268"/>
      <c r="J64" s="313"/>
      <c r="K64" s="316"/>
      <c r="L64" s="304"/>
      <c r="M64" s="302"/>
      <c r="N64" s="40" t="s">
        <v>151</v>
      </c>
      <c r="O64" s="131">
        <f t="shared" si="9"/>
        <v>1.9235804861579549E-2</v>
      </c>
      <c r="P64" s="200">
        <v>4</v>
      </c>
      <c r="Q64" s="291"/>
    </row>
    <row r="65" spans="1:17" ht="15" customHeight="1">
      <c r="A65" s="334"/>
      <c r="B65" s="319"/>
      <c r="C65" s="273"/>
      <c r="D65" s="273"/>
      <c r="E65" s="255"/>
      <c r="F65" s="268"/>
      <c r="G65" s="275"/>
      <c r="H65" s="335"/>
      <c r="I65" s="268"/>
      <c r="J65" s="42" t="s">
        <v>250</v>
      </c>
      <c r="K65" s="47" t="s">
        <v>190</v>
      </c>
      <c r="L65" s="44">
        <v>2021</v>
      </c>
      <c r="M65" s="39" t="s">
        <v>193</v>
      </c>
      <c r="N65" s="40" t="s">
        <v>194</v>
      </c>
      <c r="O65" s="131">
        <f t="shared" ref="O65:O78" si="10">O10</f>
        <v>1.6514134177459484E-2</v>
      </c>
      <c r="P65" s="200">
        <v>3</v>
      </c>
      <c r="Q65" s="291"/>
    </row>
    <row r="66" spans="1:17" ht="15" customHeight="1">
      <c r="A66" s="334"/>
      <c r="B66" s="319"/>
      <c r="C66" s="273"/>
      <c r="D66" s="273"/>
      <c r="E66" s="255"/>
      <c r="F66" s="268"/>
      <c r="G66" s="275"/>
      <c r="H66" s="335"/>
      <c r="I66" s="268"/>
      <c r="J66" s="42" t="s">
        <v>251</v>
      </c>
      <c r="K66" s="47" t="s">
        <v>190</v>
      </c>
      <c r="L66" s="44">
        <v>2021</v>
      </c>
      <c r="M66" s="39" t="s">
        <v>196</v>
      </c>
      <c r="N66" s="40" t="s">
        <v>194</v>
      </c>
      <c r="O66" s="131">
        <f t="shared" si="10"/>
        <v>4.1285335443648711E-3</v>
      </c>
      <c r="P66" s="200">
        <v>3</v>
      </c>
      <c r="Q66" s="291"/>
    </row>
    <row r="67" spans="1:17" ht="15" customHeight="1">
      <c r="A67" s="334"/>
      <c r="B67" s="319"/>
      <c r="C67" s="273"/>
      <c r="D67" s="273"/>
      <c r="E67" s="255"/>
      <c r="F67" s="268"/>
      <c r="G67" s="275"/>
      <c r="H67" s="335"/>
      <c r="I67" s="268"/>
      <c r="J67" s="42" t="s">
        <v>252</v>
      </c>
      <c r="K67" s="47" t="s">
        <v>190</v>
      </c>
      <c r="L67" s="44">
        <v>2021</v>
      </c>
      <c r="M67" s="39" t="s">
        <v>198</v>
      </c>
      <c r="N67" s="40" t="s">
        <v>194</v>
      </c>
      <c r="O67" s="131">
        <f t="shared" si="10"/>
        <v>2.1421505929889173E-2</v>
      </c>
      <c r="P67" s="200">
        <v>4</v>
      </c>
      <c r="Q67" s="291"/>
    </row>
    <row r="68" spans="1:17" ht="15" customHeight="1">
      <c r="A68" s="334"/>
      <c r="B68" s="319"/>
      <c r="C68" s="273"/>
      <c r="D68" s="273"/>
      <c r="E68" s="255"/>
      <c r="F68" s="268"/>
      <c r="G68" s="275"/>
      <c r="H68" s="335"/>
      <c r="I68" s="268"/>
      <c r="J68" s="42" t="s">
        <v>253</v>
      </c>
      <c r="K68" s="47" t="s">
        <v>190</v>
      </c>
      <c r="L68" s="44">
        <v>2021</v>
      </c>
      <c r="M68" s="39" t="s">
        <v>200</v>
      </c>
      <c r="N68" s="40" t="s">
        <v>194</v>
      </c>
      <c r="O68" s="131">
        <f t="shared" si="10"/>
        <v>6.3788627611239693E-3</v>
      </c>
      <c r="P68" s="200">
        <v>3</v>
      </c>
      <c r="Q68" s="291"/>
    </row>
    <row r="69" spans="1:17" ht="15.75" customHeight="1">
      <c r="A69" s="334"/>
      <c r="B69" s="276" t="s">
        <v>254</v>
      </c>
      <c r="C69" s="273" t="s">
        <v>255</v>
      </c>
      <c r="D69" s="273" t="s">
        <v>210</v>
      </c>
      <c r="E69" s="277" t="s">
        <v>256</v>
      </c>
      <c r="F69" s="268" t="s">
        <v>257</v>
      </c>
      <c r="G69" s="273" t="s">
        <v>247</v>
      </c>
      <c r="H69" s="274" t="s">
        <v>577</v>
      </c>
      <c r="I69" s="268" t="s">
        <v>258</v>
      </c>
      <c r="J69" s="321" t="s">
        <v>259</v>
      </c>
      <c r="K69" s="305" t="s">
        <v>215</v>
      </c>
      <c r="L69" s="304">
        <v>2018</v>
      </c>
      <c r="M69" s="302" t="s">
        <v>191</v>
      </c>
      <c r="N69" s="40" t="s">
        <v>146</v>
      </c>
      <c r="O69" s="131">
        <f>O14</f>
        <v>9.7365208354174559E-2</v>
      </c>
      <c r="P69" s="200">
        <v>4</v>
      </c>
      <c r="Q69" s="291">
        <f>O69*P69+O70*P70+O71*P71+O72*P72+O73*P73+O74*P74+O75*P75+O76*P76+O77*P77+O78*P78</f>
        <v>3.9721996313089867</v>
      </c>
    </row>
    <row r="70" spans="1:17" ht="15.75" customHeight="1">
      <c r="A70" s="334"/>
      <c r="B70" s="276"/>
      <c r="C70" s="273"/>
      <c r="D70" s="273"/>
      <c r="E70" s="277"/>
      <c r="F70" s="268"/>
      <c r="G70" s="275"/>
      <c r="H70" s="335"/>
      <c r="I70" s="268"/>
      <c r="J70" s="321"/>
      <c r="K70" s="305"/>
      <c r="L70" s="304"/>
      <c r="M70" s="302"/>
      <c r="N70" s="40" t="s">
        <v>147</v>
      </c>
      <c r="O70" s="131">
        <f t="shared" si="10"/>
        <v>0.59247711464198483</v>
      </c>
      <c r="P70" s="200">
        <v>4</v>
      </c>
      <c r="Q70" s="291"/>
    </row>
    <row r="71" spans="1:17" ht="15.75" customHeight="1">
      <c r="A71" s="334"/>
      <c r="B71" s="276"/>
      <c r="C71" s="273"/>
      <c r="D71" s="273"/>
      <c r="E71" s="277"/>
      <c r="F71" s="268"/>
      <c r="G71" s="275"/>
      <c r="H71" s="335"/>
      <c r="I71" s="268"/>
      <c r="J71" s="321"/>
      <c r="K71" s="305"/>
      <c r="L71" s="304"/>
      <c r="M71" s="302"/>
      <c r="N71" s="40" t="s">
        <v>148</v>
      </c>
      <c r="O71" s="131">
        <f t="shared" si="10"/>
        <v>0.15885466101757406</v>
      </c>
      <c r="P71" s="200">
        <v>4</v>
      </c>
      <c r="Q71" s="291"/>
    </row>
    <row r="72" spans="1:17" ht="15.75" customHeight="1">
      <c r="A72" s="334"/>
      <c r="B72" s="276"/>
      <c r="C72" s="273"/>
      <c r="D72" s="273"/>
      <c r="E72" s="277"/>
      <c r="F72" s="268"/>
      <c r="G72" s="275"/>
      <c r="H72" s="335"/>
      <c r="I72" s="268"/>
      <c r="J72" s="321"/>
      <c r="K72" s="305"/>
      <c r="L72" s="304"/>
      <c r="M72" s="302"/>
      <c r="N72" s="40" t="s">
        <v>149</v>
      </c>
      <c r="O72" s="131">
        <f t="shared" si="10"/>
        <v>6.7866807277377303E-2</v>
      </c>
      <c r="P72" s="200">
        <v>4</v>
      </c>
      <c r="Q72" s="291"/>
    </row>
    <row r="73" spans="1:17" ht="15.75" customHeight="1">
      <c r="A73" s="334"/>
      <c r="B73" s="276"/>
      <c r="C73" s="273"/>
      <c r="D73" s="273"/>
      <c r="E73" s="277"/>
      <c r="F73" s="268"/>
      <c r="G73" s="275"/>
      <c r="H73" s="335"/>
      <c r="I73" s="268"/>
      <c r="J73" s="321"/>
      <c r="K73" s="305"/>
      <c r="L73" s="304"/>
      <c r="M73" s="302"/>
      <c r="N73" s="40" t="s">
        <v>150</v>
      </c>
      <c r="O73" s="131">
        <f t="shared" si="10"/>
        <v>1.5757367434472185E-2</v>
      </c>
      <c r="P73" s="200">
        <v>4</v>
      </c>
      <c r="Q73" s="291"/>
    </row>
    <row r="74" spans="1:17" ht="15.75" customHeight="1">
      <c r="A74" s="334"/>
      <c r="B74" s="276"/>
      <c r="C74" s="273"/>
      <c r="D74" s="273"/>
      <c r="E74" s="277"/>
      <c r="F74" s="268"/>
      <c r="G74" s="275"/>
      <c r="H74" s="335"/>
      <c r="I74" s="268"/>
      <c r="J74" s="321"/>
      <c r="K74" s="305"/>
      <c r="L74" s="304"/>
      <c r="M74" s="302"/>
      <c r="N74" s="40" t="s">
        <v>151</v>
      </c>
      <c r="O74" s="131">
        <f t="shared" si="10"/>
        <v>1.9235804861579549E-2</v>
      </c>
      <c r="P74" s="200">
        <v>4</v>
      </c>
      <c r="Q74" s="291"/>
    </row>
    <row r="75" spans="1:17" ht="15.75" customHeight="1">
      <c r="A75" s="334"/>
      <c r="B75" s="276"/>
      <c r="C75" s="273"/>
      <c r="D75" s="273"/>
      <c r="E75" s="277"/>
      <c r="F75" s="268"/>
      <c r="G75" s="275"/>
      <c r="H75" s="335"/>
      <c r="I75" s="268"/>
      <c r="J75" s="52" t="s">
        <v>260</v>
      </c>
      <c r="K75" s="53" t="s">
        <v>215</v>
      </c>
      <c r="L75" s="44">
        <v>2018</v>
      </c>
      <c r="M75" s="39" t="s">
        <v>193</v>
      </c>
      <c r="N75" s="40" t="s">
        <v>194</v>
      </c>
      <c r="O75" s="131">
        <f t="shared" si="10"/>
        <v>1.6514134177459484E-2</v>
      </c>
      <c r="P75" s="200">
        <v>4</v>
      </c>
      <c r="Q75" s="291"/>
    </row>
    <row r="76" spans="1:17" ht="15.75" customHeight="1">
      <c r="A76" s="334"/>
      <c r="B76" s="276"/>
      <c r="C76" s="273"/>
      <c r="D76" s="273"/>
      <c r="E76" s="277"/>
      <c r="F76" s="268"/>
      <c r="G76" s="275"/>
      <c r="H76" s="335"/>
      <c r="I76" s="268"/>
      <c r="J76" s="52" t="s">
        <v>261</v>
      </c>
      <c r="K76" s="53" t="s">
        <v>215</v>
      </c>
      <c r="L76" s="44">
        <v>2018</v>
      </c>
      <c r="M76" s="39" t="s">
        <v>196</v>
      </c>
      <c r="N76" s="40" t="s">
        <v>194</v>
      </c>
      <c r="O76" s="131">
        <f t="shared" si="10"/>
        <v>4.1285335443648711E-3</v>
      </c>
      <c r="P76" s="200">
        <v>4</v>
      </c>
      <c r="Q76" s="291"/>
    </row>
    <row r="77" spans="1:17" ht="15.75" customHeight="1">
      <c r="A77" s="334"/>
      <c r="B77" s="276"/>
      <c r="C77" s="273"/>
      <c r="D77" s="273"/>
      <c r="E77" s="277"/>
      <c r="F77" s="268"/>
      <c r="G77" s="275"/>
      <c r="H77" s="335"/>
      <c r="I77" s="268"/>
      <c r="J77" s="42" t="s">
        <v>262</v>
      </c>
      <c r="K77" s="53" t="s">
        <v>215</v>
      </c>
      <c r="L77" s="44">
        <v>2018</v>
      </c>
      <c r="M77" s="39" t="s">
        <v>198</v>
      </c>
      <c r="N77" s="40" t="s">
        <v>194</v>
      </c>
      <c r="O77" s="131">
        <f t="shared" si="10"/>
        <v>2.1421505929889173E-2</v>
      </c>
      <c r="P77" s="200">
        <v>3</v>
      </c>
      <c r="Q77" s="291"/>
    </row>
    <row r="78" spans="1:17" ht="15.75" customHeight="1">
      <c r="A78" s="334"/>
      <c r="B78" s="276"/>
      <c r="C78" s="273"/>
      <c r="D78" s="273"/>
      <c r="E78" s="277"/>
      <c r="F78" s="268"/>
      <c r="G78" s="275"/>
      <c r="H78" s="335"/>
      <c r="I78" s="268"/>
      <c r="J78" s="52" t="s">
        <v>263</v>
      </c>
      <c r="K78" s="53" t="s">
        <v>215</v>
      </c>
      <c r="L78" s="44">
        <v>2018</v>
      </c>
      <c r="M78" s="39" t="s">
        <v>200</v>
      </c>
      <c r="N78" s="40" t="s">
        <v>194</v>
      </c>
      <c r="O78" s="131">
        <f t="shared" si="10"/>
        <v>6.3788627611239693E-3</v>
      </c>
      <c r="P78" s="200">
        <v>3</v>
      </c>
      <c r="Q78" s="291"/>
    </row>
    <row r="79" spans="1:17" ht="29.25" customHeight="1">
      <c r="A79" s="334"/>
      <c r="B79" s="319" t="s">
        <v>264</v>
      </c>
      <c r="C79" s="273" t="s">
        <v>265</v>
      </c>
      <c r="D79" s="273" t="s">
        <v>231</v>
      </c>
      <c r="E79" s="293" t="s">
        <v>232</v>
      </c>
      <c r="F79" s="268" t="s">
        <v>266</v>
      </c>
      <c r="G79" s="273" t="s">
        <v>267</v>
      </c>
      <c r="H79" s="274" t="s">
        <v>235</v>
      </c>
      <c r="I79" s="268" t="s">
        <v>236</v>
      </c>
      <c r="J79" s="49" t="s">
        <v>268</v>
      </c>
      <c r="K79" s="46" t="s">
        <v>215</v>
      </c>
      <c r="L79" s="44">
        <v>2019</v>
      </c>
      <c r="M79" s="44" t="s">
        <v>191</v>
      </c>
      <c r="N79" s="50" t="s">
        <v>238</v>
      </c>
      <c r="O79" s="131">
        <f>SUM(O4:O9)</f>
        <v>0.95155696358716246</v>
      </c>
      <c r="P79" s="200">
        <v>4</v>
      </c>
      <c r="Q79" s="291">
        <f>O79*P79+O80*P80+O81*P81+O82*P82+O83*P83</f>
        <v>3.9324203753037903</v>
      </c>
    </row>
    <row r="80" spans="1:17" ht="21" customHeight="1">
      <c r="A80" s="334"/>
      <c r="B80" s="319"/>
      <c r="C80" s="273"/>
      <c r="D80" s="273"/>
      <c r="E80" s="293"/>
      <c r="F80" s="268"/>
      <c r="G80" s="273"/>
      <c r="H80" s="274"/>
      <c r="I80" s="268"/>
      <c r="J80" s="49" t="s">
        <v>269</v>
      </c>
      <c r="K80" s="46" t="s">
        <v>215</v>
      </c>
      <c r="L80" s="44">
        <v>2019</v>
      </c>
      <c r="M80" s="39" t="s">
        <v>193</v>
      </c>
      <c r="N80" s="40" t="s">
        <v>194</v>
      </c>
      <c r="O80" s="131">
        <f>O10</f>
        <v>1.6514134177459484E-2</v>
      </c>
      <c r="P80" s="200">
        <v>3</v>
      </c>
      <c r="Q80" s="291"/>
    </row>
    <row r="81" spans="1:19" ht="21" customHeight="1">
      <c r="A81" s="334"/>
      <c r="B81" s="319"/>
      <c r="C81" s="273"/>
      <c r="D81" s="273"/>
      <c r="E81" s="293"/>
      <c r="F81" s="268"/>
      <c r="G81" s="273"/>
      <c r="H81" s="274"/>
      <c r="I81" s="268"/>
      <c r="J81" s="49" t="s">
        <v>270</v>
      </c>
      <c r="K81" s="46" t="s">
        <v>215</v>
      </c>
      <c r="L81" s="44">
        <v>2019</v>
      </c>
      <c r="M81" s="39" t="s">
        <v>196</v>
      </c>
      <c r="N81" s="40" t="s">
        <v>194</v>
      </c>
      <c r="O81" s="131">
        <f t="shared" ref="O81:O82" si="11">O11</f>
        <v>4.1285335443648711E-3</v>
      </c>
      <c r="P81" s="200">
        <v>3</v>
      </c>
      <c r="Q81" s="291"/>
    </row>
    <row r="82" spans="1:19" ht="21" customHeight="1">
      <c r="A82" s="334"/>
      <c r="B82" s="319"/>
      <c r="C82" s="273"/>
      <c r="D82" s="273"/>
      <c r="E82" s="293"/>
      <c r="F82" s="268"/>
      <c r="G82" s="273"/>
      <c r="H82" s="274"/>
      <c r="I82" s="268"/>
      <c r="J82" s="49" t="s">
        <v>271</v>
      </c>
      <c r="K82" s="46" t="s">
        <v>215</v>
      </c>
      <c r="L82" s="44">
        <v>2019</v>
      </c>
      <c r="M82" s="39" t="s">
        <v>198</v>
      </c>
      <c r="N82" s="40" t="s">
        <v>194</v>
      </c>
      <c r="O82" s="131">
        <f t="shared" si="11"/>
        <v>2.1421505929889173E-2</v>
      </c>
      <c r="P82" s="200">
        <v>3</v>
      </c>
      <c r="Q82" s="291"/>
    </row>
    <row r="83" spans="1:19" ht="21" customHeight="1">
      <c r="A83" s="334"/>
      <c r="B83" s="319"/>
      <c r="C83" s="273"/>
      <c r="D83" s="273"/>
      <c r="E83" s="293"/>
      <c r="F83" s="268"/>
      <c r="G83" s="273"/>
      <c r="H83" s="274"/>
      <c r="I83" s="268"/>
      <c r="J83" s="47" t="s">
        <v>272</v>
      </c>
      <c r="K83" s="46" t="s">
        <v>215</v>
      </c>
      <c r="L83" s="44"/>
      <c r="M83" s="39" t="s">
        <v>200</v>
      </c>
      <c r="N83" s="40" t="s">
        <v>194</v>
      </c>
      <c r="O83" s="131"/>
      <c r="P83" s="200"/>
      <c r="Q83" s="291"/>
    </row>
    <row r="84" spans="1:19" ht="55.5" customHeight="1">
      <c r="A84" s="334"/>
      <c r="B84" s="319"/>
      <c r="C84" s="273" t="s">
        <v>273</v>
      </c>
      <c r="D84" s="273" t="s">
        <v>184</v>
      </c>
      <c r="E84" s="293" t="s">
        <v>274</v>
      </c>
      <c r="F84" s="268" t="s">
        <v>275</v>
      </c>
      <c r="G84" s="273" t="s">
        <v>276</v>
      </c>
      <c r="H84" s="274" t="s">
        <v>578</v>
      </c>
      <c r="I84" s="268" t="s">
        <v>277</v>
      </c>
      <c r="J84" s="47" t="s">
        <v>278</v>
      </c>
      <c r="K84" s="54" t="s">
        <v>190</v>
      </c>
      <c r="L84" s="44">
        <v>2020</v>
      </c>
      <c r="M84" s="44" t="s">
        <v>191</v>
      </c>
      <c r="N84" s="50" t="s">
        <v>238</v>
      </c>
      <c r="O84" s="130"/>
      <c r="P84" s="200">
        <v>1</v>
      </c>
      <c r="Q84" s="104">
        <f>P84</f>
        <v>1</v>
      </c>
    </row>
    <row r="85" spans="1:19" ht="34.5" customHeight="1">
      <c r="A85" s="334"/>
      <c r="B85" s="319"/>
      <c r="C85" s="273"/>
      <c r="D85" s="273"/>
      <c r="E85" s="293"/>
      <c r="F85" s="268"/>
      <c r="G85" s="273"/>
      <c r="H85" s="274"/>
      <c r="I85" s="268"/>
      <c r="J85" s="47" t="s">
        <v>272</v>
      </c>
      <c r="K85" s="54"/>
      <c r="L85" s="44"/>
      <c r="M85" s="51" t="s">
        <v>279</v>
      </c>
      <c r="N85" s="50"/>
      <c r="O85" s="130"/>
      <c r="P85" s="201"/>
      <c r="Q85" s="189"/>
    </row>
    <row r="86" spans="1:19" ht="79.5" customHeight="1">
      <c r="A86" s="334"/>
      <c r="B86" s="338" t="s">
        <v>280</v>
      </c>
      <c r="C86" s="282" t="s">
        <v>281</v>
      </c>
      <c r="D86" s="282" t="s">
        <v>184</v>
      </c>
      <c r="E86" s="237" t="s">
        <v>274</v>
      </c>
      <c r="F86" s="89" t="s">
        <v>282</v>
      </c>
      <c r="G86" s="17" t="s">
        <v>283</v>
      </c>
      <c r="H86" s="102" t="s">
        <v>579</v>
      </c>
      <c r="I86" s="8" t="s">
        <v>284</v>
      </c>
      <c r="J86" s="42" t="s">
        <v>285</v>
      </c>
      <c r="K86" s="55" t="s">
        <v>286</v>
      </c>
      <c r="L86" s="51">
        <v>2019</v>
      </c>
      <c r="M86" s="51" t="s">
        <v>191</v>
      </c>
      <c r="N86" s="50" t="s">
        <v>238</v>
      </c>
      <c r="O86" s="130"/>
      <c r="P86" s="200">
        <v>1</v>
      </c>
      <c r="Q86" s="303">
        <f>P86</f>
        <v>1</v>
      </c>
    </row>
    <row r="87" spans="1:19" ht="60.75" customHeight="1">
      <c r="A87" s="334"/>
      <c r="B87" s="339"/>
      <c r="C87" s="284"/>
      <c r="D87" s="284"/>
      <c r="E87" s="237" t="s">
        <v>232</v>
      </c>
      <c r="F87" s="8" t="s">
        <v>287</v>
      </c>
      <c r="G87" s="17" t="s">
        <v>267</v>
      </c>
      <c r="H87" s="102"/>
      <c r="I87" s="8"/>
      <c r="J87" s="176" t="s">
        <v>288</v>
      </c>
      <c r="K87" s="55"/>
      <c r="L87" s="44"/>
      <c r="M87" s="51" t="s">
        <v>279</v>
      </c>
      <c r="N87" s="50"/>
      <c r="O87" s="130"/>
      <c r="P87" s="200"/>
      <c r="Q87" s="306"/>
      <c r="S87" s="24"/>
    </row>
    <row r="88" spans="1:19" ht="76.5" customHeight="1">
      <c r="A88" s="334"/>
      <c r="B88" s="339"/>
      <c r="C88" s="17" t="s">
        <v>289</v>
      </c>
      <c r="D88" s="17" t="s">
        <v>184</v>
      </c>
      <c r="E88" s="237" t="s">
        <v>274</v>
      </c>
      <c r="F88" s="89" t="s">
        <v>290</v>
      </c>
      <c r="G88" s="17" t="s">
        <v>283</v>
      </c>
      <c r="H88" s="102" t="s">
        <v>580</v>
      </c>
      <c r="I88" s="8" t="s">
        <v>291</v>
      </c>
      <c r="J88" s="42" t="s">
        <v>292</v>
      </c>
      <c r="K88" s="55" t="s">
        <v>293</v>
      </c>
      <c r="L88" s="51">
        <v>2019</v>
      </c>
      <c r="M88" s="51" t="s">
        <v>191</v>
      </c>
      <c r="N88" s="50" t="s">
        <v>238</v>
      </c>
      <c r="O88" s="130"/>
      <c r="P88" s="200">
        <v>3</v>
      </c>
      <c r="Q88" s="306">
        <f>(P88 + AVERAGE(P89:P91))/2</f>
        <v>2.5</v>
      </c>
    </row>
    <row r="89" spans="1:19" ht="91.5" customHeight="1">
      <c r="A89" s="334"/>
      <c r="B89" s="339"/>
      <c r="C89" s="17" t="s">
        <v>294</v>
      </c>
      <c r="D89" s="17" t="s">
        <v>295</v>
      </c>
      <c r="E89" s="355" t="s">
        <v>296</v>
      </c>
      <c r="F89" s="288" t="s">
        <v>297</v>
      </c>
      <c r="G89" s="343" t="s">
        <v>298</v>
      </c>
      <c r="H89" s="102" t="s">
        <v>543</v>
      </c>
      <c r="I89" s="8" t="s">
        <v>299</v>
      </c>
      <c r="J89" s="63" t="s">
        <v>300</v>
      </c>
      <c r="K89" s="53" t="s">
        <v>215</v>
      </c>
      <c r="L89" s="44" t="s">
        <v>301</v>
      </c>
      <c r="M89" s="39" t="s">
        <v>191</v>
      </c>
      <c r="N89" s="159" t="s">
        <v>238</v>
      </c>
      <c r="O89" s="132"/>
      <c r="P89" s="38">
        <v>2</v>
      </c>
      <c r="Q89" s="306"/>
      <c r="S89" s="24"/>
    </row>
    <row r="90" spans="1:19" ht="94.5" customHeight="1">
      <c r="A90" s="334"/>
      <c r="B90" s="339"/>
      <c r="C90" s="17" t="s">
        <v>302</v>
      </c>
      <c r="D90" s="17" t="s">
        <v>295</v>
      </c>
      <c r="E90" s="356"/>
      <c r="F90" s="290"/>
      <c r="G90" s="344"/>
      <c r="H90" s="102" t="s">
        <v>544</v>
      </c>
      <c r="I90" s="8" t="s">
        <v>303</v>
      </c>
      <c r="J90" s="52" t="s">
        <v>304</v>
      </c>
      <c r="K90" s="53" t="s">
        <v>215</v>
      </c>
      <c r="L90" s="44" t="s">
        <v>301</v>
      </c>
      <c r="M90" s="39" t="s">
        <v>191</v>
      </c>
      <c r="N90" s="159" t="s">
        <v>238</v>
      </c>
      <c r="O90" s="132"/>
      <c r="P90" s="38">
        <v>1</v>
      </c>
      <c r="Q90" s="306"/>
      <c r="S90" s="24"/>
    </row>
    <row r="91" spans="1:19" ht="105">
      <c r="A91" s="334"/>
      <c r="B91" s="340"/>
      <c r="C91" s="17" t="s">
        <v>305</v>
      </c>
      <c r="D91" s="17" t="s">
        <v>295</v>
      </c>
      <c r="E91" s="239" t="s">
        <v>306</v>
      </c>
      <c r="F91" s="8" t="s">
        <v>307</v>
      </c>
      <c r="G91" s="175" t="s">
        <v>276</v>
      </c>
      <c r="H91" s="207" t="s">
        <v>545</v>
      </c>
      <c r="I91" s="8" t="s">
        <v>308</v>
      </c>
      <c r="J91" s="52" t="s">
        <v>309</v>
      </c>
      <c r="K91" s="42" t="s">
        <v>190</v>
      </c>
      <c r="L91" s="44"/>
      <c r="M91" s="39" t="s">
        <v>191</v>
      </c>
      <c r="N91" s="158" t="s">
        <v>238</v>
      </c>
      <c r="O91" s="130"/>
      <c r="P91" s="38">
        <v>3</v>
      </c>
      <c r="Q91" s="307"/>
    </row>
    <row r="92" spans="1:19" ht="49.5" customHeight="1">
      <c r="A92" s="334"/>
      <c r="B92" s="183" t="s">
        <v>310</v>
      </c>
      <c r="C92" s="17" t="s">
        <v>272</v>
      </c>
      <c r="D92" s="17"/>
      <c r="E92" s="237"/>
      <c r="F92" s="184"/>
      <c r="G92" s="4"/>
      <c r="H92" s="102"/>
      <c r="I92" s="184"/>
      <c r="J92" s="47" t="s">
        <v>272</v>
      </c>
      <c r="K92" s="56"/>
      <c r="L92" s="44"/>
      <c r="M92" s="57"/>
      <c r="N92" s="58"/>
      <c r="O92" s="132"/>
      <c r="P92" s="201"/>
      <c r="Q92" s="189"/>
    </row>
    <row r="93" spans="1:19" ht="64.5" customHeight="1">
      <c r="A93" s="334"/>
      <c r="B93" s="319" t="s">
        <v>61</v>
      </c>
      <c r="C93" s="5" t="s">
        <v>311</v>
      </c>
      <c r="D93" s="273" t="s">
        <v>184</v>
      </c>
      <c r="E93" s="277" t="s">
        <v>312</v>
      </c>
      <c r="F93" s="288" t="s">
        <v>313</v>
      </c>
      <c r="G93" s="282" t="s">
        <v>276</v>
      </c>
      <c r="H93" s="102" t="s">
        <v>581</v>
      </c>
      <c r="I93" s="268" t="s">
        <v>314</v>
      </c>
      <c r="J93" s="43">
        <v>0.03</v>
      </c>
      <c r="K93" s="59" t="s">
        <v>190</v>
      </c>
      <c r="L93" s="60">
        <v>2019</v>
      </c>
      <c r="M93" s="61" t="s">
        <v>191</v>
      </c>
      <c r="N93" s="50" t="s">
        <v>238</v>
      </c>
      <c r="O93" s="132"/>
      <c r="P93" s="200">
        <v>3</v>
      </c>
      <c r="Q93" s="291">
        <f>AVERAGE(P93:P94)</f>
        <v>3</v>
      </c>
    </row>
    <row r="94" spans="1:19" ht="64.5" customHeight="1">
      <c r="A94" s="334"/>
      <c r="B94" s="319"/>
      <c r="C94" s="5" t="s">
        <v>315</v>
      </c>
      <c r="D94" s="273"/>
      <c r="E94" s="277"/>
      <c r="F94" s="290"/>
      <c r="G94" s="284"/>
      <c r="H94" s="102" t="s">
        <v>560</v>
      </c>
      <c r="I94" s="268"/>
      <c r="J94" s="43">
        <v>0.01</v>
      </c>
      <c r="K94" s="59" t="s">
        <v>190</v>
      </c>
      <c r="L94" s="60">
        <v>2019</v>
      </c>
      <c r="M94" s="61" t="s">
        <v>316</v>
      </c>
      <c r="N94" s="50" t="s">
        <v>238</v>
      </c>
      <c r="O94" s="132"/>
      <c r="P94" s="200">
        <v>3</v>
      </c>
      <c r="Q94" s="291"/>
    </row>
    <row r="95" spans="1:19" ht="18.75" customHeight="1">
      <c r="A95" s="334"/>
      <c r="B95" s="319"/>
      <c r="C95" s="5"/>
      <c r="D95" s="5"/>
      <c r="E95" s="227"/>
      <c r="F95" s="8"/>
      <c r="G95" s="12"/>
      <c r="H95" s="102"/>
      <c r="I95" s="268"/>
      <c r="J95" s="62" t="s">
        <v>272</v>
      </c>
      <c r="K95" s="55"/>
      <c r="L95" s="44"/>
      <c r="M95" s="51" t="s">
        <v>279</v>
      </c>
      <c r="N95" s="50"/>
      <c r="O95" s="130"/>
      <c r="P95" s="38"/>
      <c r="Q95" s="190"/>
    </row>
    <row r="96" spans="1:19" ht="17.25" customHeight="1">
      <c r="A96" s="334"/>
      <c r="B96" s="336" t="s">
        <v>317</v>
      </c>
      <c r="C96" s="273" t="s">
        <v>318</v>
      </c>
      <c r="D96" s="273" t="s">
        <v>210</v>
      </c>
      <c r="E96" s="277" t="s">
        <v>602</v>
      </c>
      <c r="F96" s="268" t="s">
        <v>320</v>
      </c>
      <c r="G96" s="347" t="s">
        <v>247</v>
      </c>
      <c r="H96" s="274" t="s">
        <v>321</v>
      </c>
      <c r="I96" s="268" t="s">
        <v>322</v>
      </c>
      <c r="J96" s="308" t="s">
        <v>323</v>
      </c>
      <c r="K96" s="305" t="s">
        <v>215</v>
      </c>
      <c r="L96" s="304">
        <v>2022</v>
      </c>
      <c r="M96" s="302" t="s">
        <v>191</v>
      </c>
      <c r="N96" s="40" t="s">
        <v>146</v>
      </c>
      <c r="O96" s="131">
        <f t="shared" ref="O96:O103" si="12">O4</f>
        <v>9.7365208354174559E-2</v>
      </c>
      <c r="P96" s="200">
        <v>3</v>
      </c>
      <c r="Q96" s="291">
        <f>(O96*P96+O97*P97+O98*P98+O99*P99+O100*P100+O101*P101+O102*P102+O103*P103+O104*P104+O105*P105)/(O96+O97+O98+O99+O100+O101+O102+O103+O105)</f>
        <v>3.0168756357078452</v>
      </c>
    </row>
    <row r="97" spans="1:17" ht="17.25" customHeight="1">
      <c r="A97" s="334"/>
      <c r="B97" s="336"/>
      <c r="C97" s="273"/>
      <c r="D97" s="273"/>
      <c r="E97" s="277"/>
      <c r="F97" s="268"/>
      <c r="G97" s="348"/>
      <c r="H97" s="274"/>
      <c r="I97" s="268"/>
      <c r="J97" s="308"/>
      <c r="K97" s="305"/>
      <c r="L97" s="304"/>
      <c r="M97" s="302"/>
      <c r="N97" s="40" t="s">
        <v>147</v>
      </c>
      <c r="O97" s="131">
        <f t="shared" si="12"/>
        <v>0.59247711464198483</v>
      </c>
      <c r="P97" s="200">
        <v>3</v>
      </c>
      <c r="Q97" s="291"/>
    </row>
    <row r="98" spans="1:17" ht="17.25" customHeight="1">
      <c r="A98" s="334"/>
      <c r="B98" s="336"/>
      <c r="C98" s="273"/>
      <c r="D98" s="273"/>
      <c r="E98" s="277"/>
      <c r="F98" s="268"/>
      <c r="G98" s="348"/>
      <c r="H98" s="274"/>
      <c r="I98" s="268"/>
      <c r="J98" s="308"/>
      <c r="K98" s="305"/>
      <c r="L98" s="304"/>
      <c r="M98" s="302"/>
      <c r="N98" s="40" t="s">
        <v>148</v>
      </c>
      <c r="O98" s="131">
        <f t="shared" si="12"/>
        <v>0.15885466101757406</v>
      </c>
      <c r="P98" s="200">
        <v>3</v>
      </c>
      <c r="Q98" s="291"/>
    </row>
    <row r="99" spans="1:17" ht="17.25" customHeight="1">
      <c r="A99" s="334"/>
      <c r="B99" s="336"/>
      <c r="C99" s="273"/>
      <c r="D99" s="273"/>
      <c r="E99" s="277"/>
      <c r="F99" s="268"/>
      <c r="G99" s="348"/>
      <c r="H99" s="274"/>
      <c r="I99" s="268"/>
      <c r="J99" s="308"/>
      <c r="K99" s="305"/>
      <c r="L99" s="304"/>
      <c r="M99" s="302"/>
      <c r="N99" s="40" t="s">
        <v>149</v>
      </c>
      <c r="O99" s="131">
        <f t="shared" si="12"/>
        <v>6.7866807277377303E-2</v>
      </c>
      <c r="P99" s="200">
        <v>3</v>
      </c>
      <c r="Q99" s="291"/>
    </row>
    <row r="100" spans="1:17" ht="17.25" customHeight="1">
      <c r="A100" s="334"/>
      <c r="B100" s="336"/>
      <c r="C100" s="273"/>
      <c r="D100" s="273"/>
      <c r="E100" s="277"/>
      <c r="F100" s="268"/>
      <c r="G100" s="348"/>
      <c r="H100" s="274"/>
      <c r="I100" s="268"/>
      <c r="J100" s="308"/>
      <c r="K100" s="305"/>
      <c r="L100" s="304"/>
      <c r="M100" s="302"/>
      <c r="N100" s="40" t="s">
        <v>150</v>
      </c>
      <c r="O100" s="131">
        <f t="shared" si="12"/>
        <v>1.5757367434472185E-2</v>
      </c>
      <c r="P100" s="200">
        <v>3</v>
      </c>
      <c r="Q100" s="291"/>
    </row>
    <row r="101" spans="1:17" ht="17.25" customHeight="1">
      <c r="A101" s="334"/>
      <c r="B101" s="336"/>
      <c r="C101" s="273"/>
      <c r="D101" s="273"/>
      <c r="E101" s="277"/>
      <c r="F101" s="268"/>
      <c r="G101" s="348"/>
      <c r="H101" s="274"/>
      <c r="I101" s="268"/>
      <c r="J101" s="308"/>
      <c r="K101" s="305"/>
      <c r="L101" s="304"/>
      <c r="M101" s="302"/>
      <c r="N101" s="40" t="s">
        <v>151</v>
      </c>
      <c r="O101" s="131">
        <f t="shared" si="12"/>
        <v>1.9235804861579549E-2</v>
      </c>
      <c r="P101" s="200">
        <v>3</v>
      </c>
      <c r="Q101" s="291"/>
    </row>
    <row r="102" spans="1:17" ht="17.25" customHeight="1">
      <c r="A102" s="334"/>
      <c r="B102" s="336"/>
      <c r="C102" s="273"/>
      <c r="D102" s="273"/>
      <c r="E102" s="277"/>
      <c r="F102" s="268"/>
      <c r="G102" s="348"/>
      <c r="H102" s="274"/>
      <c r="I102" s="268"/>
      <c r="J102" s="39" t="s">
        <v>324</v>
      </c>
      <c r="K102" s="46" t="s">
        <v>215</v>
      </c>
      <c r="L102" s="44">
        <v>2022</v>
      </c>
      <c r="M102" s="39" t="s">
        <v>193</v>
      </c>
      <c r="N102" s="40" t="s">
        <v>194</v>
      </c>
      <c r="O102" s="131">
        <f t="shared" si="12"/>
        <v>1.6514134177459484E-2</v>
      </c>
      <c r="P102" s="200">
        <v>4</v>
      </c>
      <c r="Q102" s="291"/>
    </row>
    <row r="103" spans="1:17" ht="17.25" customHeight="1">
      <c r="A103" s="334"/>
      <c r="B103" s="336"/>
      <c r="C103" s="273"/>
      <c r="D103" s="273"/>
      <c r="E103" s="277"/>
      <c r="F103" s="268"/>
      <c r="G103" s="348"/>
      <c r="H103" s="274"/>
      <c r="I103" s="268"/>
      <c r="J103" s="39" t="s">
        <v>325</v>
      </c>
      <c r="K103" s="46" t="s">
        <v>215</v>
      </c>
      <c r="L103" s="44">
        <v>2022</v>
      </c>
      <c r="M103" s="39" t="s">
        <v>196</v>
      </c>
      <c r="N103" s="40" t="s">
        <v>194</v>
      </c>
      <c r="O103" s="131">
        <f t="shared" si="12"/>
        <v>4.1285335443648711E-3</v>
      </c>
      <c r="P103" s="200">
        <v>3</v>
      </c>
      <c r="Q103" s="291"/>
    </row>
    <row r="104" spans="1:17" ht="17.25" customHeight="1">
      <c r="A104" s="334"/>
      <c r="B104" s="336"/>
      <c r="C104" s="273"/>
      <c r="D104" s="273"/>
      <c r="E104" s="277"/>
      <c r="F104" s="268"/>
      <c r="G104" s="348"/>
      <c r="H104" s="274"/>
      <c r="I104" s="268"/>
      <c r="J104" s="63" t="s">
        <v>272</v>
      </c>
      <c r="K104" s="46" t="s">
        <v>215</v>
      </c>
      <c r="L104" s="44">
        <v>2022</v>
      </c>
      <c r="M104" s="39" t="s">
        <v>198</v>
      </c>
      <c r="N104" s="40" t="s">
        <v>194</v>
      </c>
      <c r="O104" s="132"/>
      <c r="P104" s="38"/>
      <c r="Q104" s="291"/>
    </row>
    <row r="105" spans="1:17" ht="17.25" customHeight="1" thickBot="1">
      <c r="A105" s="334"/>
      <c r="B105" s="337"/>
      <c r="C105" s="282"/>
      <c r="D105" s="282"/>
      <c r="E105" s="277"/>
      <c r="F105" s="288"/>
      <c r="G105" s="349"/>
      <c r="H105" s="285"/>
      <c r="I105" s="288"/>
      <c r="J105" s="245" t="s">
        <v>326</v>
      </c>
      <c r="K105" s="246" t="s">
        <v>215</v>
      </c>
      <c r="L105" s="247">
        <v>2022</v>
      </c>
      <c r="M105" s="248" t="s">
        <v>200</v>
      </c>
      <c r="N105" s="249" t="s">
        <v>194</v>
      </c>
      <c r="O105" s="250">
        <f>O13</f>
        <v>6.3788627611239693E-3</v>
      </c>
      <c r="P105" s="251">
        <v>3</v>
      </c>
      <c r="Q105" s="303"/>
    </row>
    <row r="106" spans="1:17" ht="95.25" customHeight="1">
      <c r="A106" s="353" t="s">
        <v>327</v>
      </c>
      <c r="B106" s="322" t="s">
        <v>80</v>
      </c>
      <c r="C106" s="318" t="s">
        <v>328</v>
      </c>
      <c r="D106" s="318" t="s">
        <v>184</v>
      </c>
      <c r="E106" s="346" t="s">
        <v>329</v>
      </c>
      <c r="F106" s="267" t="s">
        <v>330</v>
      </c>
      <c r="G106" s="318" t="s">
        <v>276</v>
      </c>
      <c r="H106" s="345" t="s">
        <v>331</v>
      </c>
      <c r="I106" s="267" t="s">
        <v>332</v>
      </c>
      <c r="J106" s="70">
        <v>49</v>
      </c>
      <c r="K106" s="252" t="s">
        <v>333</v>
      </c>
      <c r="L106" s="70">
        <v>2019</v>
      </c>
      <c r="M106" s="70" t="s">
        <v>191</v>
      </c>
      <c r="N106" s="72" t="s">
        <v>238</v>
      </c>
      <c r="O106" s="133"/>
      <c r="P106" s="199">
        <v>2</v>
      </c>
      <c r="Q106" s="103">
        <f>P106</f>
        <v>2</v>
      </c>
    </row>
    <row r="107" spans="1:17" ht="31.5" customHeight="1">
      <c r="A107" s="358"/>
      <c r="B107" s="319"/>
      <c r="C107" s="273"/>
      <c r="D107" s="282"/>
      <c r="E107" s="277"/>
      <c r="F107" s="288"/>
      <c r="G107" s="275"/>
      <c r="H107" s="287"/>
      <c r="I107" s="268"/>
      <c r="J107" s="63" t="s">
        <v>272</v>
      </c>
      <c r="K107" s="57"/>
      <c r="L107" s="44"/>
      <c r="M107" s="51" t="s">
        <v>279</v>
      </c>
      <c r="N107" s="40" t="s">
        <v>194</v>
      </c>
      <c r="O107" s="130"/>
      <c r="P107" s="44"/>
      <c r="Q107" s="191"/>
    </row>
    <row r="108" spans="1:17" ht="33.75" customHeight="1">
      <c r="A108" s="358"/>
      <c r="B108" s="336" t="s">
        <v>84</v>
      </c>
      <c r="C108" s="273" t="s">
        <v>334</v>
      </c>
      <c r="D108" s="273" t="s">
        <v>184</v>
      </c>
      <c r="E108" s="255" t="s">
        <v>335</v>
      </c>
      <c r="F108" s="268" t="s">
        <v>336</v>
      </c>
      <c r="G108" s="273" t="s">
        <v>247</v>
      </c>
      <c r="H108" s="285" t="s">
        <v>561</v>
      </c>
      <c r="I108" s="273" t="s">
        <v>337</v>
      </c>
      <c r="J108" s="42" t="s">
        <v>338</v>
      </c>
      <c r="K108" s="65" t="s">
        <v>339</v>
      </c>
      <c r="L108" s="44">
        <v>2019</v>
      </c>
      <c r="M108" s="51" t="s">
        <v>191</v>
      </c>
      <c r="N108" s="50" t="s">
        <v>238</v>
      </c>
      <c r="O108" s="132">
        <f>SUM(O$4:O$9)</f>
        <v>0.95155696358716246</v>
      </c>
      <c r="P108" s="200">
        <v>3</v>
      </c>
      <c r="Q108" s="291">
        <f>O108*P108+O109*P109+O110*P110+O111*P111+O112*P112</f>
        <v>2.9564643353395916</v>
      </c>
    </row>
    <row r="109" spans="1:17" ht="21.75" customHeight="1">
      <c r="A109" s="358"/>
      <c r="B109" s="336"/>
      <c r="C109" s="273"/>
      <c r="D109" s="273"/>
      <c r="E109" s="255"/>
      <c r="F109" s="268"/>
      <c r="G109" s="275"/>
      <c r="H109" s="286"/>
      <c r="I109" s="273"/>
      <c r="J109" s="42" t="s">
        <v>340</v>
      </c>
      <c r="K109" s="65" t="s">
        <v>339</v>
      </c>
      <c r="L109" s="44">
        <v>2019</v>
      </c>
      <c r="M109" s="39" t="s">
        <v>193</v>
      </c>
      <c r="N109" s="40" t="s">
        <v>194</v>
      </c>
      <c r="O109" s="132">
        <f>O$10</f>
        <v>1.6514134177459484E-2</v>
      </c>
      <c r="P109" s="200">
        <v>1</v>
      </c>
      <c r="Q109" s="291"/>
    </row>
    <row r="110" spans="1:17" ht="21.75" customHeight="1">
      <c r="A110" s="358"/>
      <c r="B110" s="336"/>
      <c r="C110" s="273"/>
      <c r="D110" s="273"/>
      <c r="E110" s="255"/>
      <c r="F110" s="268"/>
      <c r="G110" s="275"/>
      <c r="H110" s="286"/>
      <c r="I110" s="273"/>
      <c r="J110" s="42" t="s">
        <v>341</v>
      </c>
      <c r="K110" s="65" t="s">
        <v>339</v>
      </c>
      <c r="L110" s="44">
        <v>2019</v>
      </c>
      <c r="M110" s="39" t="s">
        <v>196</v>
      </c>
      <c r="N110" s="40" t="s">
        <v>194</v>
      </c>
      <c r="O110" s="132">
        <f>O$11</f>
        <v>4.1285335443648711E-3</v>
      </c>
      <c r="P110" s="200">
        <v>2</v>
      </c>
      <c r="Q110" s="291"/>
    </row>
    <row r="111" spans="1:17" ht="21.75" customHeight="1">
      <c r="A111" s="358"/>
      <c r="B111" s="336"/>
      <c r="C111" s="273"/>
      <c r="D111" s="273"/>
      <c r="E111" s="255"/>
      <c r="F111" s="268"/>
      <c r="G111" s="275"/>
      <c r="H111" s="286"/>
      <c r="I111" s="273"/>
      <c r="J111" s="42" t="s">
        <v>342</v>
      </c>
      <c r="K111" s="65" t="s">
        <v>339</v>
      </c>
      <c r="L111" s="44">
        <v>2019</v>
      </c>
      <c r="M111" s="39" t="s">
        <v>198</v>
      </c>
      <c r="N111" s="40" t="s">
        <v>194</v>
      </c>
      <c r="O111" s="132">
        <f>O$12</f>
        <v>2.1421505929889173E-2</v>
      </c>
      <c r="P111" s="200">
        <v>3</v>
      </c>
      <c r="Q111" s="291"/>
    </row>
    <row r="112" spans="1:17" ht="21.75" customHeight="1">
      <c r="A112" s="358"/>
      <c r="B112" s="336"/>
      <c r="C112" s="273"/>
      <c r="D112" s="273"/>
      <c r="E112" s="255"/>
      <c r="F112" s="268"/>
      <c r="G112" s="275"/>
      <c r="H112" s="287"/>
      <c r="I112" s="273"/>
      <c r="J112" s="42" t="s">
        <v>343</v>
      </c>
      <c r="K112" s="65" t="s">
        <v>339</v>
      </c>
      <c r="L112" s="44">
        <v>2019</v>
      </c>
      <c r="M112" s="39" t="s">
        <v>200</v>
      </c>
      <c r="N112" s="40" t="s">
        <v>194</v>
      </c>
      <c r="O112" s="132">
        <f>O$13</f>
        <v>6.3788627611239693E-3</v>
      </c>
      <c r="P112" s="200">
        <v>2</v>
      </c>
      <c r="Q112" s="291"/>
    </row>
    <row r="113" spans="1:17" ht="29.25" customHeight="1">
      <c r="A113" s="358"/>
      <c r="B113" s="336"/>
      <c r="C113" s="273" t="s">
        <v>344</v>
      </c>
      <c r="D113" s="273" t="s">
        <v>210</v>
      </c>
      <c r="E113" s="277" t="s">
        <v>602</v>
      </c>
      <c r="F113" s="268" t="s">
        <v>345</v>
      </c>
      <c r="G113" s="273" t="s">
        <v>247</v>
      </c>
      <c r="H113" s="274" t="s">
        <v>321</v>
      </c>
      <c r="I113" s="268" t="s">
        <v>322</v>
      </c>
      <c r="J113" s="53" t="s">
        <v>346</v>
      </c>
      <c r="K113" s="46" t="s">
        <v>215</v>
      </c>
      <c r="L113" s="44">
        <v>2022</v>
      </c>
      <c r="M113" s="51" t="s">
        <v>191</v>
      </c>
      <c r="N113" s="50" t="s">
        <v>238</v>
      </c>
      <c r="O113" s="132">
        <f>SUM(O$4:O$9)</f>
        <v>0.95155696358716246</v>
      </c>
      <c r="P113" s="200">
        <v>3</v>
      </c>
      <c r="Q113" s="291">
        <f>(O113*P113+O114*P114+O115*P115+O116*P116+O117*P117)/SUM(O113:O117)</f>
        <v>2.9999999999999996</v>
      </c>
    </row>
    <row r="114" spans="1:17" ht="17.25" customHeight="1">
      <c r="A114" s="358"/>
      <c r="B114" s="336"/>
      <c r="C114" s="273"/>
      <c r="D114" s="273"/>
      <c r="E114" s="277"/>
      <c r="F114" s="268"/>
      <c r="G114" s="275"/>
      <c r="H114" s="274"/>
      <c r="I114" s="268"/>
      <c r="J114" s="53" t="s">
        <v>347</v>
      </c>
      <c r="K114" s="65"/>
      <c r="L114" s="44">
        <v>2022</v>
      </c>
      <c r="M114" s="39" t="s">
        <v>193</v>
      </c>
      <c r="N114" s="40" t="s">
        <v>194</v>
      </c>
      <c r="O114" s="132">
        <f>O$10</f>
        <v>1.6514134177459484E-2</v>
      </c>
      <c r="P114" s="200">
        <v>3</v>
      </c>
      <c r="Q114" s="291"/>
    </row>
    <row r="115" spans="1:17" ht="17.25" customHeight="1">
      <c r="A115" s="358"/>
      <c r="B115" s="336"/>
      <c r="C115" s="273"/>
      <c r="D115" s="273"/>
      <c r="E115" s="277"/>
      <c r="F115" s="268"/>
      <c r="G115" s="275"/>
      <c r="H115" s="274"/>
      <c r="I115" s="268"/>
      <c r="J115" s="53" t="s">
        <v>272</v>
      </c>
      <c r="K115" s="65"/>
      <c r="L115" s="44">
        <v>2022</v>
      </c>
      <c r="M115" s="39" t="s">
        <v>196</v>
      </c>
      <c r="N115" s="40" t="s">
        <v>194</v>
      </c>
      <c r="O115" s="132"/>
      <c r="P115" s="203"/>
      <c r="Q115" s="291"/>
    </row>
    <row r="116" spans="1:17" ht="17.25" customHeight="1">
      <c r="A116" s="358"/>
      <c r="B116" s="336"/>
      <c r="C116" s="273"/>
      <c r="D116" s="273"/>
      <c r="E116" s="277"/>
      <c r="F116" s="268"/>
      <c r="G116" s="275"/>
      <c r="H116" s="274"/>
      <c r="I116" s="268"/>
      <c r="J116" s="53" t="s">
        <v>272</v>
      </c>
      <c r="K116" s="65"/>
      <c r="L116" s="44">
        <v>2022</v>
      </c>
      <c r="M116" s="39" t="s">
        <v>198</v>
      </c>
      <c r="N116" s="40" t="s">
        <v>194</v>
      </c>
      <c r="O116" s="132"/>
      <c r="P116" s="203"/>
      <c r="Q116" s="291"/>
    </row>
    <row r="117" spans="1:17" ht="32.25" customHeight="1">
      <c r="A117" s="358"/>
      <c r="B117" s="336"/>
      <c r="C117" s="273"/>
      <c r="D117" s="273"/>
      <c r="E117" s="277"/>
      <c r="F117" s="268"/>
      <c r="G117" s="275"/>
      <c r="H117" s="274"/>
      <c r="I117" s="268"/>
      <c r="J117" s="66" t="s">
        <v>348</v>
      </c>
      <c r="K117" s="65"/>
      <c r="L117" s="44">
        <v>2022</v>
      </c>
      <c r="M117" s="39" t="s">
        <v>200</v>
      </c>
      <c r="N117" s="40" t="s">
        <v>194</v>
      </c>
      <c r="O117" s="132"/>
      <c r="P117" s="203"/>
      <c r="Q117" s="291"/>
    </row>
    <row r="118" spans="1:17" ht="30" customHeight="1">
      <c r="A118" s="358"/>
      <c r="B118" s="336"/>
      <c r="C118" s="273" t="s">
        <v>349</v>
      </c>
      <c r="D118" s="273" t="s">
        <v>210</v>
      </c>
      <c r="E118" s="255" t="s">
        <v>319</v>
      </c>
      <c r="F118" s="268" t="s">
        <v>350</v>
      </c>
      <c r="G118" s="273" t="s">
        <v>247</v>
      </c>
      <c r="H118" s="274" t="s">
        <v>321</v>
      </c>
      <c r="I118" s="268" t="s">
        <v>322</v>
      </c>
      <c r="J118" s="53">
        <v>100</v>
      </c>
      <c r="K118" s="46" t="s">
        <v>215</v>
      </c>
      <c r="L118" s="44">
        <v>2022</v>
      </c>
      <c r="M118" s="51" t="s">
        <v>191</v>
      </c>
      <c r="N118" s="50" t="s">
        <v>238</v>
      </c>
      <c r="O118" s="132">
        <f>SUM(O$4:O$9)</f>
        <v>0.95155696358716246</v>
      </c>
      <c r="P118" s="200">
        <v>4</v>
      </c>
      <c r="Q118" s="291">
        <f>(O118*P118+O119*P119+O120*P120+O121*P121+O122*P122)/SUM(O118:O122)</f>
        <v>3.9934815011776998</v>
      </c>
    </row>
    <row r="119" spans="1:17" ht="21.75" customHeight="1">
      <c r="A119" s="358"/>
      <c r="B119" s="336"/>
      <c r="C119" s="273"/>
      <c r="D119" s="273"/>
      <c r="E119" s="255"/>
      <c r="F119" s="268"/>
      <c r="G119" s="275"/>
      <c r="H119" s="274"/>
      <c r="I119" s="268"/>
      <c r="J119" s="53" t="s">
        <v>351</v>
      </c>
      <c r="K119" s="46" t="s">
        <v>215</v>
      </c>
      <c r="L119" s="44">
        <v>2022</v>
      </c>
      <c r="M119" s="39" t="s">
        <v>193</v>
      </c>
      <c r="N119" s="40" t="s">
        <v>194</v>
      </c>
      <c r="O119" s="132">
        <f>O$10</f>
        <v>1.6514134177459484E-2</v>
      </c>
      <c r="P119" s="200">
        <v>4</v>
      </c>
      <c r="Q119" s="291"/>
    </row>
    <row r="120" spans="1:17" ht="21.75" customHeight="1">
      <c r="A120" s="358"/>
      <c r="B120" s="336"/>
      <c r="C120" s="273"/>
      <c r="D120" s="273"/>
      <c r="E120" s="255"/>
      <c r="F120" s="268"/>
      <c r="G120" s="275"/>
      <c r="H120" s="274"/>
      <c r="I120" s="268"/>
      <c r="J120" s="53" t="s">
        <v>351</v>
      </c>
      <c r="K120" s="46" t="s">
        <v>215</v>
      </c>
      <c r="L120" s="44">
        <v>2022</v>
      </c>
      <c r="M120" s="39" t="s">
        <v>196</v>
      </c>
      <c r="N120" s="40" t="s">
        <v>194</v>
      </c>
      <c r="O120" s="132">
        <f>O$11</f>
        <v>4.1285335443648711E-3</v>
      </c>
      <c r="P120" s="200">
        <v>4</v>
      </c>
      <c r="Q120" s="291"/>
    </row>
    <row r="121" spans="1:17" ht="21.75" customHeight="1">
      <c r="A121" s="358"/>
      <c r="B121" s="336"/>
      <c r="C121" s="273"/>
      <c r="D121" s="273"/>
      <c r="E121" s="255"/>
      <c r="F121" s="268"/>
      <c r="G121" s="275"/>
      <c r="H121" s="274"/>
      <c r="I121" s="268"/>
      <c r="J121" s="53" t="s">
        <v>272</v>
      </c>
      <c r="K121" s="46" t="s">
        <v>215</v>
      </c>
      <c r="L121" s="44">
        <v>2022</v>
      </c>
      <c r="M121" s="39" t="s">
        <v>198</v>
      </c>
      <c r="N121" s="40" t="s">
        <v>194</v>
      </c>
      <c r="O121" s="132"/>
      <c r="P121" s="203"/>
      <c r="Q121" s="291"/>
    </row>
    <row r="122" spans="1:17" ht="32.25" customHeight="1">
      <c r="A122" s="358"/>
      <c r="B122" s="336"/>
      <c r="C122" s="273"/>
      <c r="D122" s="273"/>
      <c r="E122" s="255"/>
      <c r="F122" s="268"/>
      <c r="G122" s="275"/>
      <c r="H122" s="274"/>
      <c r="I122" s="268"/>
      <c r="J122" s="66" t="s">
        <v>352</v>
      </c>
      <c r="K122" s="46" t="s">
        <v>215</v>
      </c>
      <c r="L122" s="44">
        <v>2022</v>
      </c>
      <c r="M122" s="39" t="s">
        <v>200</v>
      </c>
      <c r="N122" s="40" t="s">
        <v>194</v>
      </c>
      <c r="O122" s="132">
        <f>O$13</f>
        <v>6.3788627611239693E-3</v>
      </c>
      <c r="P122" s="200">
        <v>3</v>
      </c>
      <c r="Q122" s="291"/>
    </row>
    <row r="123" spans="1:17" s="2" customFormat="1" ht="29.25" customHeight="1">
      <c r="A123" s="358"/>
      <c r="B123" s="269" t="s">
        <v>94</v>
      </c>
      <c r="C123" s="273" t="s">
        <v>354</v>
      </c>
      <c r="D123" s="273" t="s">
        <v>210</v>
      </c>
      <c r="E123" s="277" t="s">
        <v>355</v>
      </c>
      <c r="F123" s="268" t="s">
        <v>356</v>
      </c>
      <c r="G123" s="275" t="s">
        <v>187</v>
      </c>
      <c r="H123" s="274" t="s">
        <v>562</v>
      </c>
      <c r="I123" s="268" t="s">
        <v>357</v>
      </c>
      <c r="J123" s="42" t="s">
        <v>358</v>
      </c>
      <c r="K123" s="53" t="s">
        <v>215</v>
      </c>
      <c r="L123" s="44">
        <v>2016</v>
      </c>
      <c r="M123" s="51" t="s">
        <v>191</v>
      </c>
      <c r="N123" s="50" t="s">
        <v>238</v>
      </c>
      <c r="O123" s="134">
        <f>SUM(O$4:O$9)</f>
        <v>0.95155696358716246</v>
      </c>
      <c r="P123" s="200">
        <v>3</v>
      </c>
      <c r="Q123" s="357">
        <f>O123*P123+O124*P124+O125*P125+O126*P126+O127*P127</f>
        <v>2.9992211617919349</v>
      </c>
    </row>
    <row r="124" spans="1:17" s="2" customFormat="1" ht="22.5" customHeight="1">
      <c r="A124" s="358"/>
      <c r="B124" s="269"/>
      <c r="C124" s="273"/>
      <c r="D124" s="273"/>
      <c r="E124" s="277"/>
      <c r="F124" s="268"/>
      <c r="G124" s="275"/>
      <c r="H124" s="274"/>
      <c r="I124" s="268"/>
      <c r="J124" s="42" t="s">
        <v>249</v>
      </c>
      <c r="K124" s="53" t="s">
        <v>215</v>
      </c>
      <c r="L124" s="44">
        <v>2016</v>
      </c>
      <c r="M124" s="39" t="s">
        <v>193</v>
      </c>
      <c r="N124" s="40" t="s">
        <v>194</v>
      </c>
      <c r="O124" s="134">
        <f>O$10</f>
        <v>1.6514134177459484E-2</v>
      </c>
      <c r="P124" s="200">
        <v>4</v>
      </c>
      <c r="Q124" s="357"/>
    </row>
    <row r="125" spans="1:17" s="2" customFormat="1" ht="22.5" customHeight="1">
      <c r="A125" s="358"/>
      <c r="B125" s="269"/>
      <c r="C125" s="273"/>
      <c r="D125" s="273"/>
      <c r="E125" s="277"/>
      <c r="F125" s="268"/>
      <c r="G125" s="275"/>
      <c r="H125" s="274"/>
      <c r="I125" s="268"/>
      <c r="J125" s="42" t="s">
        <v>359</v>
      </c>
      <c r="K125" s="53" t="s">
        <v>215</v>
      </c>
      <c r="L125" s="44">
        <v>2016</v>
      </c>
      <c r="M125" s="39" t="s">
        <v>196</v>
      </c>
      <c r="N125" s="40" t="s">
        <v>194</v>
      </c>
      <c r="O125" s="134">
        <f>O$11</f>
        <v>4.1285335443648711E-3</v>
      </c>
      <c r="P125" s="200">
        <v>4</v>
      </c>
      <c r="Q125" s="357"/>
    </row>
    <row r="126" spans="1:17" s="2" customFormat="1" ht="22.5" customHeight="1">
      <c r="A126" s="358"/>
      <c r="B126" s="269"/>
      <c r="C126" s="273"/>
      <c r="D126" s="273"/>
      <c r="E126" s="277"/>
      <c r="F126" s="268"/>
      <c r="G126" s="275"/>
      <c r="H126" s="274"/>
      <c r="I126" s="268"/>
      <c r="J126" s="42" t="s">
        <v>360</v>
      </c>
      <c r="K126" s="53" t="s">
        <v>215</v>
      </c>
      <c r="L126" s="44">
        <v>2016</v>
      </c>
      <c r="M126" s="39" t="s">
        <v>198</v>
      </c>
      <c r="N126" s="40" t="s">
        <v>194</v>
      </c>
      <c r="O126" s="134">
        <f>O$12</f>
        <v>2.1421505929889173E-2</v>
      </c>
      <c r="P126" s="200">
        <v>2</v>
      </c>
      <c r="Q126" s="357"/>
    </row>
    <row r="127" spans="1:17" s="2" customFormat="1" ht="22.5" customHeight="1">
      <c r="A127" s="358"/>
      <c r="B127" s="269"/>
      <c r="C127" s="273"/>
      <c r="D127" s="273"/>
      <c r="E127" s="277"/>
      <c r="F127" s="268"/>
      <c r="G127" s="275"/>
      <c r="H127" s="274"/>
      <c r="I127" s="268"/>
      <c r="J127" s="42" t="s">
        <v>361</v>
      </c>
      <c r="K127" s="53" t="s">
        <v>215</v>
      </c>
      <c r="L127" s="44">
        <v>2016</v>
      </c>
      <c r="M127" s="39" t="s">
        <v>200</v>
      </c>
      <c r="N127" s="40" t="s">
        <v>194</v>
      </c>
      <c r="O127" s="134">
        <f>O$13</f>
        <v>6.3788627611239693E-3</v>
      </c>
      <c r="P127" s="200">
        <v>3</v>
      </c>
      <c r="Q127" s="357"/>
    </row>
    <row r="128" spans="1:17" s="2" customFormat="1" ht="30" customHeight="1">
      <c r="A128" s="358"/>
      <c r="B128" s="269"/>
      <c r="C128" s="273" t="s">
        <v>362</v>
      </c>
      <c r="D128" s="273"/>
      <c r="E128" s="277"/>
      <c r="F128" s="268" t="s">
        <v>363</v>
      </c>
      <c r="G128" s="275" t="s">
        <v>187</v>
      </c>
      <c r="H128" s="274" t="s">
        <v>563</v>
      </c>
      <c r="I128" s="268" t="s">
        <v>357</v>
      </c>
      <c r="J128" s="42" t="s">
        <v>364</v>
      </c>
      <c r="K128" s="53" t="s">
        <v>215</v>
      </c>
      <c r="L128" s="44">
        <v>2016</v>
      </c>
      <c r="M128" s="51" t="s">
        <v>191</v>
      </c>
      <c r="N128" s="50" t="s">
        <v>238</v>
      </c>
      <c r="O128" s="134">
        <f>SUM(O$4:O$9)</f>
        <v>0.95155696358716246</v>
      </c>
      <c r="P128" s="200">
        <v>4</v>
      </c>
      <c r="Q128" s="291">
        <f>O128*P128+O129*P129+O130*P130+O131*P131+O132*P132</f>
        <v>3.9834858658225403</v>
      </c>
    </row>
    <row r="129" spans="1:17" s="2" customFormat="1" ht="22.5" customHeight="1">
      <c r="A129" s="358"/>
      <c r="B129" s="269"/>
      <c r="C129" s="273"/>
      <c r="D129" s="273"/>
      <c r="E129" s="277"/>
      <c r="F129" s="268"/>
      <c r="G129" s="275"/>
      <c r="H129" s="274"/>
      <c r="I129" s="268"/>
      <c r="J129" s="42" t="s">
        <v>365</v>
      </c>
      <c r="K129" s="53" t="s">
        <v>215</v>
      </c>
      <c r="L129" s="44">
        <v>2016</v>
      </c>
      <c r="M129" s="39" t="s">
        <v>193</v>
      </c>
      <c r="N129" s="40" t="s">
        <v>194</v>
      </c>
      <c r="O129" s="134">
        <f>O$10</f>
        <v>1.6514134177459484E-2</v>
      </c>
      <c r="P129" s="200">
        <v>3</v>
      </c>
      <c r="Q129" s="291"/>
    </row>
    <row r="130" spans="1:17" s="2" customFormat="1" ht="22.5" customHeight="1">
      <c r="A130" s="358"/>
      <c r="B130" s="269"/>
      <c r="C130" s="273"/>
      <c r="D130" s="273"/>
      <c r="E130" s="277"/>
      <c r="F130" s="268"/>
      <c r="G130" s="275"/>
      <c r="H130" s="274"/>
      <c r="I130" s="268"/>
      <c r="J130" s="42" t="s">
        <v>364</v>
      </c>
      <c r="K130" s="53" t="s">
        <v>215</v>
      </c>
      <c r="L130" s="44">
        <v>2016</v>
      </c>
      <c r="M130" s="39" t="s">
        <v>196</v>
      </c>
      <c r="N130" s="40" t="s">
        <v>194</v>
      </c>
      <c r="O130" s="134">
        <f>O$11</f>
        <v>4.1285335443648711E-3</v>
      </c>
      <c r="P130" s="200">
        <v>4</v>
      </c>
      <c r="Q130" s="291"/>
    </row>
    <row r="131" spans="1:17" s="2" customFormat="1" ht="22.5" customHeight="1">
      <c r="A131" s="358"/>
      <c r="B131" s="269"/>
      <c r="C131" s="273"/>
      <c r="D131" s="273"/>
      <c r="E131" s="277"/>
      <c r="F131" s="268"/>
      <c r="G131" s="275"/>
      <c r="H131" s="274"/>
      <c r="I131" s="268"/>
      <c r="J131" s="42" t="s">
        <v>359</v>
      </c>
      <c r="K131" s="53" t="s">
        <v>215</v>
      </c>
      <c r="L131" s="44">
        <v>2016</v>
      </c>
      <c r="M131" s="39" t="s">
        <v>198</v>
      </c>
      <c r="N131" s="40" t="s">
        <v>194</v>
      </c>
      <c r="O131" s="134">
        <f>O$12</f>
        <v>2.1421505929889173E-2</v>
      </c>
      <c r="P131" s="200">
        <v>4</v>
      </c>
      <c r="Q131" s="291"/>
    </row>
    <row r="132" spans="1:17" s="2" customFormat="1" ht="22.5" customHeight="1" thickBot="1">
      <c r="A132" s="359"/>
      <c r="B132" s="270"/>
      <c r="C132" s="280"/>
      <c r="D132" s="280"/>
      <c r="E132" s="342"/>
      <c r="F132" s="281"/>
      <c r="G132" s="341"/>
      <c r="H132" s="295"/>
      <c r="I132" s="281"/>
      <c r="J132" s="116" t="s">
        <v>359</v>
      </c>
      <c r="K132" s="117" t="s">
        <v>215</v>
      </c>
      <c r="L132" s="64">
        <v>2016</v>
      </c>
      <c r="M132" s="67" t="s">
        <v>200</v>
      </c>
      <c r="N132" s="156" t="s">
        <v>194</v>
      </c>
      <c r="O132" s="157">
        <f>O$13</f>
        <v>6.3788627611239693E-3</v>
      </c>
      <c r="P132" s="204">
        <v>4</v>
      </c>
      <c r="Q132" s="292"/>
    </row>
    <row r="133" spans="1:17" s="2" customFormat="1" ht="45.75" customHeight="1">
      <c r="A133" s="353" t="s">
        <v>366</v>
      </c>
      <c r="B133" s="322" t="s">
        <v>99</v>
      </c>
      <c r="C133" s="318" t="s">
        <v>367</v>
      </c>
      <c r="D133" s="318" t="s">
        <v>210</v>
      </c>
      <c r="E133" s="323" t="s">
        <v>368</v>
      </c>
      <c r="F133" s="267" t="s">
        <v>369</v>
      </c>
      <c r="G133" s="278" t="s">
        <v>187</v>
      </c>
      <c r="H133" s="311" t="s">
        <v>564</v>
      </c>
      <c r="I133" s="267" t="s">
        <v>322</v>
      </c>
      <c r="J133" s="68" t="s">
        <v>370</v>
      </c>
      <c r="K133" s="69" t="s">
        <v>215</v>
      </c>
      <c r="L133" s="70">
        <v>2022</v>
      </c>
      <c r="M133" s="71" t="s">
        <v>191</v>
      </c>
      <c r="N133" s="72" t="s">
        <v>371</v>
      </c>
      <c r="O133" s="135">
        <f>SUM(O$4:O$9)</f>
        <v>0.95155696358716246</v>
      </c>
      <c r="P133" s="199">
        <v>4</v>
      </c>
      <c r="Q133" s="310">
        <f>O133*P133+O134*P134+O135*P135+O136*P136+O137*P137</f>
        <v>3.8872924457974944</v>
      </c>
    </row>
    <row r="134" spans="1:17" s="2" customFormat="1" ht="28.5" customHeight="1">
      <c r="A134" s="351"/>
      <c r="B134" s="319"/>
      <c r="C134" s="273"/>
      <c r="D134" s="273"/>
      <c r="E134" s="293"/>
      <c r="F134" s="268"/>
      <c r="G134" s="275"/>
      <c r="H134" s="274"/>
      <c r="I134" s="268"/>
      <c r="J134" s="39" t="s">
        <v>372</v>
      </c>
      <c r="K134" s="53" t="s">
        <v>215</v>
      </c>
      <c r="L134" s="44">
        <v>2022</v>
      </c>
      <c r="M134" s="39" t="s">
        <v>193</v>
      </c>
      <c r="N134" s="40" t="s">
        <v>194</v>
      </c>
      <c r="O134" s="134">
        <f>O$10</f>
        <v>1.6514134177459484E-2</v>
      </c>
      <c r="P134" s="200">
        <v>3</v>
      </c>
      <c r="Q134" s="291"/>
    </row>
    <row r="135" spans="1:17" s="2" customFormat="1" ht="28.5" customHeight="1">
      <c r="A135" s="351"/>
      <c r="B135" s="319"/>
      <c r="C135" s="273"/>
      <c r="D135" s="273"/>
      <c r="E135" s="293"/>
      <c r="F135" s="268"/>
      <c r="G135" s="275"/>
      <c r="H135" s="274"/>
      <c r="I135" s="268"/>
      <c r="J135" s="39" t="s">
        <v>373</v>
      </c>
      <c r="K135" s="53" t="s">
        <v>215</v>
      </c>
      <c r="L135" s="44">
        <v>2022</v>
      </c>
      <c r="M135" s="39" t="s">
        <v>196</v>
      </c>
      <c r="N135" s="40" t="s">
        <v>194</v>
      </c>
      <c r="O135" s="134">
        <f>O$11</f>
        <v>4.1285335443648711E-3</v>
      </c>
      <c r="P135" s="200">
        <v>3</v>
      </c>
      <c r="Q135" s="291"/>
    </row>
    <row r="136" spans="1:17" s="2" customFormat="1" ht="28.5" customHeight="1">
      <c r="A136" s="351"/>
      <c r="B136" s="319"/>
      <c r="C136" s="273"/>
      <c r="D136" s="273"/>
      <c r="E136" s="293"/>
      <c r="F136" s="268"/>
      <c r="G136" s="275"/>
      <c r="H136" s="274"/>
      <c r="I136" s="268"/>
      <c r="J136" s="39" t="s">
        <v>272</v>
      </c>
      <c r="K136" s="53" t="s">
        <v>215</v>
      </c>
      <c r="L136" s="44">
        <v>2022</v>
      </c>
      <c r="M136" s="39" t="s">
        <v>198</v>
      </c>
      <c r="N136" s="40" t="s">
        <v>194</v>
      </c>
      <c r="O136" s="134">
        <f>O$12</f>
        <v>2.1421505929889173E-2</v>
      </c>
      <c r="P136" s="203"/>
      <c r="Q136" s="291"/>
    </row>
    <row r="137" spans="1:17" s="2" customFormat="1" ht="28.5" customHeight="1" thickBot="1">
      <c r="A137" s="351"/>
      <c r="B137" s="319"/>
      <c r="C137" s="273"/>
      <c r="D137" s="273"/>
      <c r="E137" s="293"/>
      <c r="F137" s="268"/>
      <c r="G137" s="275"/>
      <c r="H137" s="274"/>
      <c r="I137" s="268"/>
      <c r="J137" s="39" t="s">
        <v>374</v>
      </c>
      <c r="K137" s="53" t="s">
        <v>215</v>
      </c>
      <c r="L137" s="44">
        <v>2022</v>
      </c>
      <c r="M137" s="39" t="s">
        <v>200</v>
      </c>
      <c r="N137" s="40" t="s">
        <v>194</v>
      </c>
      <c r="O137" s="134">
        <f>O$13</f>
        <v>6.3788627611239693E-3</v>
      </c>
      <c r="P137" s="200">
        <v>3</v>
      </c>
      <c r="Q137" s="291"/>
    </row>
    <row r="138" spans="1:17" s="2" customFormat="1" ht="77.25" customHeight="1">
      <c r="A138" s="351"/>
      <c r="B138" s="279" t="s">
        <v>114</v>
      </c>
      <c r="C138" s="273" t="s">
        <v>375</v>
      </c>
      <c r="D138" s="273" t="s">
        <v>210</v>
      </c>
      <c r="E138" s="277" t="s">
        <v>376</v>
      </c>
      <c r="F138" s="268" t="s">
        <v>377</v>
      </c>
      <c r="G138" s="275" t="s">
        <v>187</v>
      </c>
      <c r="H138" s="311" t="s">
        <v>564</v>
      </c>
      <c r="I138" s="268" t="s">
        <v>378</v>
      </c>
      <c r="J138" s="39">
        <v>84</v>
      </c>
      <c r="K138" s="53" t="s">
        <v>215</v>
      </c>
      <c r="L138" s="44">
        <v>2019</v>
      </c>
      <c r="M138" s="51" t="s">
        <v>191</v>
      </c>
      <c r="N138" s="50" t="s">
        <v>371</v>
      </c>
      <c r="O138" s="134">
        <f>SUM(O$4:O$9)</f>
        <v>0.95155696358716246</v>
      </c>
      <c r="P138" s="200">
        <v>4</v>
      </c>
      <c r="Q138" s="291">
        <f>O138*P138+O139*P139+O140*P140+O141*P141+O142*P142</f>
        <v>3.9350428294097028</v>
      </c>
    </row>
    <row r="139" spans="1:17" s="2" customFormat="1" ht="32.25" customHeight="1">
      <c r="A139" s="351"/>
      <c r="B139" s="279"/>
      <c r="C139" s="273"/>
      <c r="D139" s="273"/>
      <c r="E139" s="277"/>
      <c r="F139" s="268"/>
      <c r="G139" s="275"/>
      <c r="H139" s="274"/>
      <c r="I139" s="268"/>
      <c r="J139" s="39">
        <v>35</v>
      </c>
      <c r="K139" s="53" t="s">
        <v>215</v>
      </c>
      <c r="L139" s="44">
        <v>2019</v>
      </c>
      <c r="M139" s="39" t="s">
        <v>193</v>
      </c>
      <c r="N139" s="40" t="s">
        <v>194</v>
      </c>
      <c r="O139" s="134">
        <f>O$10</f>
        <v>1.6514134177459484E-2</v>
      </c>
      <c r="P139" s="200">
        <v>2</v>
      </c>
      <c r="Q139" s="291"/>
    </row>
    <row r="140" spans="1:17" s="2" customFormat="1" ht="31.5" customHeight="1">
      <c r="A140" s="351"/>
      <c r="B140" s="279"/>
      <c r="C140" s="273"/>
      <c r="D140" s="273"/>
      <c r="E140" s="277"/>
      <c r="F140" s="268"/>
      <c r="G140" s="275"/>
      <c r="H140" s="274"/>
      <c r="I140" s="268"/>
      <c r="J140" s="39">
        <v>77</v>
      </c>
      <c r="K140" s="53" t="s">
        <v>215</v>
      </c>
      <c r="L140" s="44">
        <v>2019</v>
      </c>
      <c r="M140" s="39" t="s">
        <v>196</v>
      </c>
      <c r="N140" s="40" t="s">
        <v>194</v>
      </c>
      <c r="O140" s="134">
        <f>O$11</f>
        <v>4.1285335443648711E-3</v>
      </c>
      <c r="P140" s="200">
        <v>3</v>
      </c>
      <c r="Q140" s="291"/>
    </row>
    <row r="141" spans="1:17" s="2" customFormat="1" ht="31.5" customHeight="1">
      <c r="A141" s="351"/>
      <c r="B141" s="279"/>
      <c r="C141" s="273"/>
      <c r="D141" s="273"/>
      <c r="E141" s="277"/>
      <c r="F141" s="268"/>
      <c r="G141" s="275"/>
      <c r="H141" s="274"/>
      <c r="I141" s="268"/>
      <c r="J141" s="39">
        <v>56</v>
      </c>
      <c r="K141" s="53" t="s">
        <v>215</v>
      </c>
      <c r="L141" s="44">
        <v>2019</v>
      </c>
      <c r="M141" s="39" t="s">
        <v>198</v>
      </c>
      <c r="N141" s="40" t="s">
        <v>194</v>
      </c>
      <c r="O141" s="134">
        <f>O$12</f>
        <v>2.1421505929889173E-2</v>
      </c>
      <c r="P141" s="200">
        <v>3</v>
      </c>
      <c r="Q141" s="291"/>
    </row>
    <row r="142" spans="1:17" s="2" customFormat="1" ht="31.5" customHeight="1">
      <c r="A142" s="351"/>
      <c r="B142" s="279"/>
      <c r="C142" s="273"/>
      <c r="D142" s="273"/>
      <c r="E142" s="277"/>
      <c r="F142" s="268"/>
      <c r="G142" s="275"/>
      <c r="H142" s="274"/>
      <c r="I142" s="268"/>
      <c r="J142" s="39">
        <v>58</v>
      </c>
      <c r="K142" s="53" t="s">
        <v>215</v>
      </c>
      <c r="L142" s="44">
        <v>2019</v>
      </c>
      <c r="M142" s="39" t="s">
        <v>200</v>
      </c>
      <c r="N142" s="40" t="s">
        <v>194</v>
      </c>
      <c r="O142" s="134">
        <f>O$13</f>
        <v>6.3788627611239693E-3</v>
      </c>
      <c r="P142" s="200">
        <v>3</v>
      </c>
      <c r="Q142" s="291"/>
    </row>
    <row r="143" spans="1:17" s="2" customFormat="1" ht="180.75" customHeight="1">
      <c r="A143" s="351"/>
      <c r="B143" s="269" t="s">
        <v>117</v>
      </c>
      <c r="C143" s="91" t="s">
        <v>379</v>
      </c>
      <c r="D143" s="91" t="s">
        <v>380</v>
      </c>
      <c r="E143" s="240" t="s">
        <v>381</v>
      </c>
      <c r="F143" s="102" t="s">
        <v>382</v>
      </c>
      <c r="G143" s="91" t="s">
        <v>234</v>
      </c>
      <c r="H143" s="102" t="s">
        <v>565</v>
      </c>
      <c r="I143" s="119" t="s">
        <v>383</v>
      </c>
      <c r="J143" s="118">
        <v>86</v>
      </c>
      <c r="K143" s="118" t="s">
        <v>190</v>
      </c>
      <c r="L143" s="120">
        <v>2019</v>
      </c>
      <c r="M143" s="120" t="s">
        <v>191</v>
      </c>
      <c r="N143" s="121" t="s">
        <v>147</v>
      </c>
      <c r="O143" s="134">
        <f>'Reference flow'!B$17+'Reference flow'!B$18</f>
        <v>0.57999999999999996</v>
      </c>
      <c r="P143" s="200">
        <v>4</v>
      </c>
      <c r="Q143" s="291">
        <f>(((O143*P143+O144*P144+O145*P145)/3)+O147*P147+O148*P148+O149*P149)/(O144+O147+O148+O149)</f>
        <v>2.794326241134752</v>
      </c>
    </row>
    <row r="144" spans="1:17" s="2" customFormat="1" ht="124.5" customHeight="1">
      <c r="A144" s="351"/>
      <c r="B144" s="269"/>
      <c r="C144" s="91" t="s">
        <v>384</v>
      </c>
      <c r="D144" s="91" t="s">
        <v>380</v>
      </c>
      <c r="E144" s="241" t="s">
        <v>385</v>
      </c>
      <c r="F144" s="102" t="s">
        <v>386</v>
      </c>
      <c r="G144" s="91" t="s">
        <v>234</v>
      </c>
      <c r="H144" s="102" t="s">
        <v>566</v>
      </c>
      <c r="I144" s="119" t="s">
        <v>387</v>
      </c>
      <c r="J144" s="122" t="s">
        <v>388</v>
      </c>
      <c r="K144" s="45" t="s">
        <v>190</v>
      </c>
      <c r="L144" s="120">
        <v>2019</v>
      </c>
      <c r="M144" s="120" t="s">
        <v>191</v>
      </c>
      <c r="N144" s="121" t="s">
        <v>147</v>
      </c>
      <c r="O144" s="134">
        <f>'Reference flow'!B$17+'Reference flow'!B$18</f>
        <v>0.57999999999999996</v>
      </c>
      <c r="P144" s="200">
        <v>2</v>
      </c>
      <c r="Q144" s="291"/>
    </row>
    <row r="145" spans="1:19" s="2" customFormat="1" ht="182.25" customHeight="1">
      <c r="A145" s="351"/>
      <c r="B145" s="269"/>
      <c r="C145" s="91" t="s">
        <v>389</v>
      </c>
      <c r="D145" s="91" t="s">
        <v>380</v>
      </c>
      <c r="E145" s="237" t="s">
        <v>390</v>
      </c>
      <c r="F145" s="8" t="s">
        <v>391</v>
      </c>
      <c r="G145" s="91" t="s">
        <v>234</v>
      </c>
      <c r="H145" s="102" t="s">
        <v>582</v>
      </c>
      <c r="I145" s="8" t="s">
        <v>392</v>
      </c>
      <c r="J145" s="122" t="s">
        <v>393</v>
      </c>
      <c r="K145" s="45" t="s">
        <v>394</v>
      </c>
      <c r="L145" s="120">
        <v>2019</v>
      </c>
      <c r="M145" s="120" t="s">
        <v>191</v>
      </c>
      <c r="N145" s="121" t="s">
        <v>147</v>
      </c>
      <c r="O145" s="134">
        <f>'Reference flow'!B$17+'Reference flow'!B$18</f>
        <v>0.57999999999999996</v>
      </c>
      <c r="P145" s="200">
        <v>2</v>
      </c>
      <c r="Q145" s="291"/>
    </row>
    <row r="146" spans="1:19" s="2" customFormat="1" ht="47.25" customHeight="1">
      <c r="A146" s="351"/>
      <c r="B146" s="269"/>
      <c r="C146" s="91" t="s">
        <v>395</v>
      </c>
      <c r="D146" s="91"/>
      <c r="E146" s="241" t="s">
        <v>272</v>
      </c>
      <c r="F146" s="102" t="s">
        <v>396</v>
      </c>
      <c r="G146" s="186"/>
      <c r="H146" s="160"/>
      <c r="I146" s="119"/>
      <c r="J146" s="122"/>
      <c r="K146" s="45"/>
      <c r="L146" s="120"/>
      <c r="M146" s="120"/>
      <c r="N146" s="121"/>
      <c r="O146" s="134">
        <f>'Reference flow'!B19</f>
        <v>0.05</v>
      </c>
      <c r="P146" s="200"/>
      <c r="Q146" s="291"/>
    </row>
    <row r="147" spans="1:19" ht="150" customHeight="1">
      <c r="A147" s="351"/>
      <c r="B147" s="269"/>
      <c r="C147" s="17" t="s">
        <v>397</v>
      </c>
      <c r="D147" s="17" t="s">
        <v>184</v>
      </c>
      <c r="E147" s="237" t="s">
        <v>398</v>
      </c>
      <c r="F147" s="8" t="s">
        <v>399</v>
      </c>
      <c r="G147" s="91" t="s">
        <v>234</v>
      </c>
      <c r="H147" s="102" t="s">
        <v>583</v>
      </c>
      <c r="I147" s="8" t="s">
        <v>400</v>
      </c>
      <c r="J147" s="123" t="s">
        <v>401</v>
      </c>
      <c r="K147" s="53" t="s">
        <v>402</v>
      </c>
      <c r="L147" s="51">
        <v>2019</v>
      </c>
      <c r="M147" s="51" t="s">
        <v>191</v>
      </c>
      <c r="N147" s="50" t="s">
        <v>149</v>
      </c>
      <c r="O147" s="136">
        <f>'Reference flow'!B20</f>
        <v>0.18</v>
      </c>
      <c r="P147" s="200">
        <v>3</v>
      </c>
      <c r="Q147" s="291"/>
      <c r="S147" s="2"/>
    </row>
    <row r="148" spans="1:19" ht="165.75" customHeight="1">
      <c r="A148" s="351"/>
      <c r="B148" s="269"/>
      <c r="C148" s="91" t="s">
        <v>403</v>
      </c>
      <c r="D148" s="17" t="s">
        <v>380</v>
      </c>
      <c r="E148" s="237" t="s">
        <v>390</v>
      </c>
      <c r="F148" s="8" t="s">
        <v>404</v>
      </c>
      <c r="G148" s="91" t="s">
        <v>234</v>
      </c>
      <c r="H148" s="102" t="s">
        <v>584</v>
      </c>
      <c r="I148" s="8" t="s">
        <v>405</v>
      </c>
      <c r="J148" s="124" t="s">
        <v>406</v>
      </c>
      <c r="K148" s="53" t="s">
        <v>407</v>
      </c>
      <c r="L148" s="44">
        <v>2019</v>
      </c>
      <c r="M148" s="51" t="s">
        <v>191</v>
      </c>
      <c r="N148" s="40"/>
      <c r="O148" s="136">
        <f>'Reference flow'!B21</f>
        <v>0.1</v>
      </c>
      <c r="P148" s="200">
        <v>3</v>
      </c>
      <c r="Q148" s="291"/>
      <c r="S148" s="2"/>
    </row>
    <row r="149" spans="1:19" ht="154.5" customHeight="1">
      <c r="A149" s="351"/>
      <c r="B149" s="269"/>
      <c r="C149" s="91" t="s">
        <v>408</v>
      </c>
      <c r="D149" s="17" t="s">
        <v>380</v>
      </c>
      <c r="E149" s="237" t="s">
        <v>390</v>
      </c>
      <c r="F149" s="8" t="s">
        <v>409</v>
      </c>
      <c r="G149" s="91" t="s">
        <v>234</v>
      </c>
      <c r="H149" s="102" t="s">
        <v>585</v>
      </c>
      <c r="I149" s="8" t="s">
        <v>410</v>
      </c>
      <c r="J149" s="124" t="s">
        <v>411</v>
      </c>
      <c r="K149" s="125" t="s">
        <v>412</v>
      </c>
      <c r="L149" s="44">
        <v>2019</v>
      </c>
      <c r="M149" s="51" t="s">
        <v>191</v>
      </c>
      <c r="N149" s="40" t="s">
        <v>151</v>
      </c>
      <c r="O149" s="136">
        <f>'Reference flow'!B22</f>
        <v>0.08</v>
      </c>
      <c r="P149" s="200">
        <v>3</v>
      </c>
      <c r="Q149" s="291"/>
      <c r="S149" s="2"/>
    </row>
    <row r="150" spans="1:19" ht="44.25" customHeight="1">
      <c r="A150" s="351"/>
      <c r="B150" s="276" t="s">
        <v>121</v>
      </c>
      <c r="C150" s="273" t="s">
        <v>413</v>
      </c>
      <c r="D150" s="273" t="s">
        <v>210</v>
      </c>
      <c r="E150" s="277" t="s">
        <v>414</v>
      </c>
      <c r="F150" s="268" t="s">
        <v>415</v>
      </c>
      <c r="G150" s="273" t="s">
        <v>187</v>
      </c>
      <c r="H150" s="274" t="s">
        <v>567</v>
      </c>
      <c r="I150" s="268" t="s">
        <v>416</v>
      </c>
      <c r="J150" s="42" t="s">
        <v>417</v>
      </c>
      <c r="K150" s="53" t="s">
        <v>190</v>
      </c>
      <c r="L150" s="44">
        <v>2022</v>
      </c>
      <c r="M150" s="51" t="s">
        <v>191</v>
      </c>
      <c r="N150" s="50" t="s">
        <v>371</v>
      </c>
      <c r="O150" s="134">
        <f>SUM(O$4:O$9)</f>
        <v>0.95155696358716246</v>
      </c>
      <c r="P150" s="200">
        <v>4</v>
      </c>
      <c r="Q150" s="291">
        <f>(O150*P150+O151*P151+O152*P152+O153*P153+O154*P154)/SUM(O150:O154)</f>
        <v>3.9669717316450814</v>
      </c>
    </row>
    <row r="151" spans="1:19" ht="22.5" customHeight="1">
      <c r="A151" s="351"/>
      <c r="B151" s="276"/>
      <c r="C151" s="273"/>
      <c r="D151" s="273"/>
      <c r="E151" s="277"/>
      <c r="F151" s="320"/>
      <c r="G151" s="273"/>
      <c r="H151" s="274"/>
      <c r="I151" s="268"/>
      <c r="J151" s="42" t="s">
        <v>418</v>
      </c>
      <c r="K151" s="53" t="s">
        <v>190</v>
      </c>
      <c r="L151" s="44">
        <v>2022</v>
      </c>
      <c r="M151" s="39" t="s">
        <v>193</v>
      </c>
      <c r="N151" s="40" t="s">
        <v>194</v>
      </c>
      <c r="O151" s="134">
        <f>O$10</f>
        <v>1.6514134177459484E-2</v>
      </c>
      <c r="P151" s="200">
        <v>2</v>
      </c>
      <c r="Q151" s="291"/>
    </row>
    <row r="152" spans="1:19" ht="22.5" customHeight="1">
      <c r="A152" s="351"/>
      <c r="B152" s="276"/>
      <c r="C152" s="273"/>
      <c r="D152" s="273"/>
      <c r="E152" s="277"/>
      <c r="F152" s="320"/>
      <c r="G152" s="273"/>
      <c r="H152" s="274"/>
      <c r="I152" s="268"/>
      <c r="J152" s="42" t="s">
        <v>417</v>
      </c>
      <c r="K152" s="53" t="s">
        <v>190</v>
      </c>
      <c r="L152" s="44">
        <v>2022</v>
      </c>
      <c r="M152" s="39" t="s">
        <v>196</v>
      </c>
      <c r="N152" s="40" t="s">
        <v>194</v>
      </c>
      <c r="O152" s="134">
        <f>O$11</f>
        <v>4.1285335443648711E-3</v>
      </c>
      <c r="P152" s="200">
        <v>4</v>
      </c>
      <c r="Q152" s="291"/>
    </row>
    <row r="153" spans="1:19" ht="22.5" customHeight="1">
      <c r="A153" s="351"/>
      <c r="B153" s="276"/>
      <c r="C153" s="273"/>
      <c r="D153" s="273"/>
      <c r="E153" s="277"/>
      <c r="F153" s="320"/>
      <c r="G153" s="273"/>
      <c r="H153" s="274"/>
      <c r="I153" s="268"/>
      <c r="J153" s="42" t="s">
        <v>419</v>
      </c>
      <c r="K153" s="53" t="s">
        <v>190</v>
      </c>
      <c r="L153" s="44">
        <v>2022</v>
      </c>
      <c r="M153" s="39" t="s">
        <v>198</v>
      </c>
      <c r="N153" s="40" t="s">
        <v>194</v>
      </c>
      <c r="O153" s="134">
        <f>O$12</f>
        <v>2.1421505929889173E-2</v>
      </c>
      <c r="P153" s="200">
        <v>4</v>
      </c>
      <c r="Q153" s="291"/>
    </row>
    <row r="154" spans="1:19" ht="22.5" customHeight="1">
      <c r="A154" s="351"/>
      <c r="B154" s="276"/>
      <c r="C154" s="273"/>
      <c r="D154" s="273"/>
      <c r="E154" s="277"/>
      <c r="F154" s="320"/>
      <c r="G154" s="273"/>
      <c r="H154" s="274"/>
      <c r="I154" s="268"/>
      <c r="J154" s="42" t="s">
        <v>420</v>
      </c>
      <c r="K154" s="53" t="s">
        <v>190</v>
      </c>
      <c r="L154" s="44">
        <v>2022</v>
      </c>
      <c r="M154" s="39" t="s">
        <v>200</v>
      </c>
      <c r="N154" s="40" t="s">
        <v>194</v>
      </c>
      <c r="O154" s="134">
        <f>O$13</f>
        <v>6.3788627611239693E-3</v>
      </c>
      <c r="P154" s="200">
        <v>4</v>
      </c>
      <c r="Q154" s="291"/>
    </row>
    <row r="155" spans="1:19" ht="94.5" customHeight="1">
      <c r="A155" s="351"/>
      <c r="B155" s="271" t="s">
        <v>123</v>
      </c>
      <c r="C155" s="273" t="s">
        <v>421</v>
      </c>
      <c r="D155" s="273" t="s">
        <v>210</v>
      </c>
      <c r="E155" s="293" t="s">
        <v>368</v>
      </c>
      <c r="F155" s="268" t="s">
        <v>422</v>
      </c>
      <c r="G155" s="273" t="s">
        <v>187</v>
      </c>
      <c r="H155" s="274" t="s">
        <v>564</v>
      </c>
      <c r="I155" s="268" t="s">
        <v>322</v>
      </c>
      <c r="J155" s="42" t="s">
        <v>423</v>
      </c>
      <c r="K155" s="53" t="s">
        <v>215</v>
      </c>
      <c r="L155" s="44">
        <v>2022</v>
      </c>
      <c r="M155" s="39" t="s">
        <v>191</v>
      </c>
      <c r="N155" s="40" t="s">
        <v>424</v>
      </c>
      <c r="O155" s="134">
        <f>SUM(O$4:O$9)</f>
        <v>0.95155696358716246</v>
      </c>
      <c r="P155" s="200">
        <v>4</v>
      </c>
      <c r="Q155" s="291">
        <f>(O155*P155+O156*P156+O157*P157+O158*P158+O159*P159)/SUM(O155:O159)</f>
        <v>3.8872924457974949</v>
      </c>
    </row>
    <row r="156" spans="1:19" ht="22.5" customHeight="1">
      <c r="A156" s="351"/>
      <c r="B156" s="271"/>
      <c r="C156" s="273"/>
      <c r="D156" s="273"/>
      <c r="E156" s="293"/>
      <c r="F156" s="268"/>
      <c r="G156" s="273"/>
      <c r="H156" s="274"/>
      <c r="I156" s="268"/>
      <c r="J156" s="42" t="s">
        <v>425</v>
      </c>
      <c r="K156" s="53" t="s">
        <v>190</v>
      </c>
      <c r="L156" s="44">
        <v>2022</v>
      </c>
      <c r="M156" s="39" t="s">
        <v>193</v>
      </c>
      <c r="N156" s="40" t="s">
        <v>194</v>
      </c>
      <c r="O156" s="134">
        <f>O$10</f>
        <v>1.6514134177459484E-2</v>
      </c>
      <c r="P156" s="200">
        <v>3</v>
      </c>
      <c r="Q156" s="291"/>
    </row>
    <row r="157" spans="1:19" ht="22.5" customHeight="1">
      <c r="A157" s="351"/>
      <c r="B157" s="271"/>
      <c r="C157" s="273"/>
      <c r="D157" s="273"/>
      <c r="E157" s="293"/>
      <c r="F157" s="268"/>
      <c r="G157" s="273"/>
      <c r="H157" s="274"/>
      <c r="I157" s="268"/>
      <c r="J157" s="42" t="s">
        <v>426</v>
      </c>
      <c r="K157" s="53" t="s">
        <v>190</v>
      </c>
      <c r="L157" s="44">
        <v>2022</v>
      </c>
      <c r="M157" s="39" t="s">
        <v>196</v>
      </c>
      <c r="N157" s="40" t="s">
        <v>194</v>
      </c>
      <c r="O157" s="134">
        <f>O$11</f>
        <v>4.1285335443648711E-3</v>
      </c>
      <c r="P157" s="200">
        <v>3</v>
      </c>
      <c r="Q157" s="291"/>
    </row>
    <row r="158" spans="1:19" ht="22.5" customHeight="1">
      <c r="A158" s="351"/>
      <c r="B158" s="271"/>
      <c r="C158" s="273"/>
      <c r="D158" s="273"/>
      <c r="E158" s="293"/>
      <c r="F158" s="268"/>
      <c r="G158" s="273"/>
      <c r="H158" s="274"/>
      <c r="I158" s="268"/>
      <c r="J158" s="42" t="s">
        <v>272</v>
      </c>
      <c r="K158" s="53" t="s">
        <v>190</v>
      </c>
      <c r="L158" s="44">
        <v>2022</v>
      </c>
      <c r="M158" s="39" t="s">
        <v>198</v>
      </c>
      <c r="N158" s="40" t="s">
        <v>194</v>
      </c>
      <c r="O158" s="134">
        <f>O$12</f>
        <v>2.1421505929889173E-2</v>
      </c>
      <c r="P158" s="200"/>
      <c r="Q158" s="291"/>
    </row>
    <row r="159" spans="1:19" ht="22.5" customHeight="1">
      <c r="A159" s="351"/>
      <c r="B159" s="271"/>
      <c r="C159" s="273"/>
      <c r="D159" s="273"/>
      <c r="E159" s="293"/>
      <c r="F159" s="268"/>
      <c r="G159" s="273"/>
      <c r="H159" s="274"/>
      <c r="I159" s="268"/>
      <c r="J159" s="42" t="s">
        <v>427</v>
      </c>
      <c r="K159" s="53" t="s">
        <v>190</v>
      </c>
      <c r="L159" s="44">
        <v>2022</v>
      </c>
      <c r="M159" s="39" t="s">
        <v>200</v>
      </c>
      <c r="N159" s="40" t="s">
        <v>194</v>
      </c>
      <c r="O159" s="134">
        <f>O$13</f>
        <v>6.3788627611239693E-3</v>
      </c>
      <c r="P159" s="200">
        <v>3</v>
      </c>
      <c r="Q159" s="291"/>
    </row>
    <row r="160" spans="1:19" ht="31.5" customHeight="1">
      <c r="A160" s="351"/>
      <c r="B160" s="271"/>
      <c r="C160" s="273" t="s">
        <v>428</v>
      </c>
      <c r="D160" s="273" t="s">
        <v>429</v>
      </c>
      <c r="E160" s="293" t="s">
        <v>430</v>
      </c>
      <c r="F160" s="268" t="s">
        <v>431</v>
      </c>
      <c r="G160" s="273" t="s">
        <v>187</v>
      </c>
      <c r="H160" s="354" t="s">
        <v>568</v>
      </c>
      <c r="I160" s="268" t="s">
        <v>432</v>
      </c>
      <c r="J160" s="42" t="s">
        <v>433</v>
      </c>
      <c r="K160" s="53"/>
      <c r="L160" s="44" t="s">
        <v>434</v>
      </c>
      <c r="M160" s="39" t="s">
        <v>191</v>
      </c>
      <c r="N160" s="40" t="s">
        <v>371</v>
      </c>
      <c r="O160" s="134">
        <f>SUM(O$4:O$9)</f>
        <v>0.95155696358716246</v>
      </c>
      <c r="P160" s="200">
        <v>2</v>
      </c>
      <c r="Q160" s="291">
        <f>(O160*P160+O161*P161+O162*P162+O163*P163+O164*P164)/SUM(O160:O164)</f>
        <v>2.0296785730186193</v>
      </c>
    </row>
    <row r="161" spans="1:18" ht="22.5" customHeight="1">
      <c r="A161" s="351"/>
      <c r="B161" s="271"/>
      <c r="C161" s="273"/>
      <c r="D161" s="273"/>
      <c r="E161" s="293"/>
      <c r="F161" s="268"/>
      <c r="G161" s="273"/>
      <c r="H161" s="354"/>
      <c r="I161" s="268"/>
      <c r="J161" s="42" t="s">
        <v>435</v>
      </c>
      <c r="K161" s="53"/>
      <c r="L161" s="44" t="s">
        <v>434</v>
      </c>
      <c r="M161" s="39" t="s">
        <v>193</v>
      </c>
      <c r="N161" s="40" t="s">
        <v>194</v>
      </c>
      <c r="O161" s="134">
        <f>O$10</f>
        <v>1.6514134177459484E-2</v>
      </c>
      <c r="P161" s="200">
        <v>2</v>
      </c>
      <c r="Q161" s="291"/>
    </row>
    <row r="162" spans="1:18" ht="22.5" customHeight="1">
      <c r="A162" s="351"/>
      <c r="B162" s="271"/>
      <c r="C162" s="273"/>
      <c r="D162" s="273"/>
      <c r="E162" s="293"/>
      <c r="F162" s="268"/>
      <c r="G162" s="273"/>
      <c r="H162" s="354"/>
      <c r="I162" s="268"/>
      <c r="J162" s="42" t="s">
        <v>436</v>
      </c>
      <c r="K162" s="53"/>
      <c r="L162" s="44" t="s">
        <v>434</v>
      </c>
      <c r="M162" s="39" t="s">
        <v>196</v>
      </c>
      <c r="N162" s="40" t="s">
        <v>194</v>
      </c>
      <c r="O162" s="134">
        <f>O$11</f>
        <v>4.1285335443648711E-3</v>
      </c>
      <c r="P162" s="200">
        <v>4</v>
      </c>
      <c r="Q162" s="291"/>
    </row>
    <row r="163" spans="1:18" ht="22.5" customHeight="1">
      <c r="A163" s="351"/>
      <c r="B163" s="271"/>
      <c r="C163" s="273"/>
      <c r="D163" s="273"/>
      <c r="E163" s="293"/>
      <c r="F163" s="268"/>
      <c r="G163" s="273"/>
      <c r="H163" s="354"/>
      <c r="I163" s="268"/>
      <c r="J163" s="42" t="s">
        <v>437</v>
      </c>
      <c r="K163" s="53"/>
      <c r="L163" s="44" t="s">
        <v>434</v>
      </c>
      <c r="M163" s="39" t="s">
        <v>198</v>
      </c>
      <c r="N163" s="40" t="s">
        <v>194</v>
      </c>
      <c r="O163" s="134">
        <f>O$12</f>
        <v>2.1421505929889173E-2</v>
      </c>
      <c r="P163" s="200">
        <v>3</v>
      </c>
      <c r="Q163" s="291"/>
    </row>
    <row r="164" spans="1:18" ht="44.25" customHeight="1" thickBot="1">
      <c r="A164" s="352"/>
      <c r="B164" s="272"/>
      <c r="C164" s="280"/>
      <c r="D164" s="280"/>
      <c r="E164" s="294"/>
      <c r="F164" s="281"/>
      <c r="G164" s="280"/>
      <c r="H164" s="365"/>
      <c r="I164" s="281"/>
      <c r="J164" s="116" t="s">
        <v>435</v>
      </c>
      <c r="K164" s="117"/>
      <c r="L164" s="64" t="s">
        <v>434</v>
      </c>
      <c r="M164" s="67" t="s">
        <v>200</v>
      </c>
      <c r="N164" s="156" t="s">
        <v>194</v>
      </c>
      <c r="O164" s="157">
        <f>O$13</f>
        <v>6.3788627611239693E-3</v>
      </c>
      <c r="P164" s="204">
        <v>2</v>
      </c>
      <c r="Q164" s="292"/>
    </row>
    <row r="165" spans="1:18" ht="184.5" customHeight="1">
      <c r="A165" s="353" t="s">
        <v>438</v>
      </c>
      <c r="B165" s="107" t="s">
        <v>126</v>
      </c>
      <c r="C165" s="32" t="s">
        <v>439</v>
      </c>
      <c r="D165" s="32" t="s">
        <v>210</v>
      </c>
      <c r="E165" s="238" t="s">
        <v>440</v>
      </c>
      <c r="F165" s="29" t="s">
        <v>441</v>
      </c>
      <c r="G165" s="32" t="s">
        <v>234</v>
      </c>
      <c r="H165" s="108" t="s">
        <v>569</v>
      </c>
      <c r="I165" s="29" t="s">
        <v>442</v>
      </c>
      <c r="J165" s="68">
        <v>3331</v>
      </c>
      <c r="K165" s="109" t="s">
        <v>215</v>
      </c>
      <c r="L165" s="70">
        <v>2019</v>
      </c>
      <c r="M165" s="73" t="s">
        <v>191</v>
      </c>
      <c r="N165" s="72" t="s">
        <v>443</v>
      </c>
      <c r="O165" s="137"/>
      <c r="P165" s="199">
        <v>2</v>
      </c>
      <c r="Q165" s="103">
        <f>P165</f>
        <v>2</v>
      </c>
    </row>
    <row r="166" spans="1:18" ht="155.25" customHeight="1">
      <c r="A166" s="351"/>
      <c r="B166" s="336" t="s">
        <v>127</v>
      </c>
      <c r="C166" s="17" t="s">
        <v>444</v>
      </c>
      <c r="D166" s="17" t="s">
        <v>380</v>
      </c>
      <c r="E166" s="238" t="s">
        <v>445</v>
      </c>
      <c r="F166" s="8" t="s">
        <v>446</v>
      </c>
      <c r="G166" s="17" t="s">
        <v>234</v>
      </c>
      <c r="H166" s="102" t="s">
        <v>447</v>
      </c>
      <c r="I166" s="8" t="s">
        <v>448</v>
      </c>
      <c r="J166" s="114">
        <v>2</v>
      </c>
      <c r="K166" s="114" t="s">
        <v>215</v>
      </c>
      <c r="L166" s="38">
        <v>2021</v>
      </c>
      <c r="M166" s="115" t="s">
        <v>193</v>
      </c>
      <c r="N166" s="50" t="s">
        <v>194</v>
      </c>
      <c r="O166" s="132"/>
      <c r="P166" s="200">
        <v>2</v>
      </c>
      <c r="Q166" s="291">
        <f>AVERAGE(P166:P167)</f>
        <v>2.5</v>
      </c>
    </row>
    <row r="167" spans="1:18" ht="106.5" customHeight="1">
      <c r="A167" s="351"/>
      <c r="B167" s="336"/>
      <c r="C167" s="17" t="s">
        <v>449</v>
      </c>
      <c r="D167" s="17" t="s">
        <v>450</v>
      </c>
      <c r="E167" s="237" t="s">
        <v>451</v>
      </c>
      <c r="F167" s="8" t="s">
        <v>452</v>
      </c>
      <c r="G167" s="12" t="s">
        <v>453</v>
      </c>
      <c r="H167" s="102" t="s">
        <v>570</v>
      </c>
      <c r="I167" s="8" t="s">
        <v>454</v>
      </c>
      <c r="J167" s="39">
        <v>89</v>
      </c>
      <c r="K167" s="39" t="s">
        <v>190</v>
      </c>
      <c r="L167" s="44">
        <v>2023</v>
      </c>
      <c r="M167" s="61" t="s">
        <v>191</v>
      </c>
      <c r="N167" s="50" t="s">
        <v>353</v>
      </c>
      <c r="O167" s="132"/>
      <c r="P167" s="200">
        <v>3</v>
      </c>
      <c r="Q167" s="291"/>
    </row>
    <row r="168" spans="1:18" ht="109.5" customHeight="1">
      <c r="A168" s="351"/>
      <c r="B168" s="336" t="s">
        <v>129</v>
      </c>
      <c r="C168" s="354" t="s">
        <v>455</v>
      </c>
      <c r="D168" s="354" t="s">
        <v>295</v>
      </c>
      <c r="E168" s="277" t="s">
        <v>456</v>
      </c>
      <c r="F168" s="8" t="s">
        <v>457</v>
      </c>
      <c r="G168" s="273" t="s">
        <v>234</v>
      </c>
      <c r="H168" s="364" t="s">
        <v>571</v>
      </c>
      <c r="I168" s="268" t="s">
        <v>458</v>
      </c>
      <c r="J168" s="43">
        <v>0.77</v>
      </c>
      <c r="K168" s="53" t="s">
        <v>190</v>
      </c>
      <c r="L168" s="44">
        <v>2022</v>
      </c>
      <c r="M168" s="61" t="s">
        <v>191</v>
      </c>
      <c r="N168" s="50" t="s">
        <v>459</v>
      </c>
      <c r="O168" s="132"/>
      <c r="P168" s="200">
        <v>3</v>
      </c>
      <c r="Q168" s="291">
        <f>AVERAGE(P168:P169)</f>
        <v>3.5</v>
      </c>
    </row>
    <row r="169" spans="1:18" ht="60" customHeight="1">
      <c r="A169" s="351"/>
      <c r="B169" s="336"/>
      <c r="C169" s="354"/>
      <c r="D169" s="354"/>
      <c r="E169" s="277"/>
      <c r="F169" s="8" t="s">
        <v>460</v>
      </c>
      <c r="G169" s="273"/>
      <c r="H169" s="364"/>
      <c r="I169" s="268"/>
      <c r="J169" s="43">
        <v>0.89</v>
      </c>
      <c r="K169" s="53" t="s">
        <v>190</v>
      </c>
      <c r="L169" s="44">
        <v>2022</v>
      </c>
      <c r="M169" s="61" t="s">
        <v>191</v>
      </c>
      <c r="N169" s="50" t="s">
        <v>459</v>
      </c>
      <c r="O169" s="132"/>
      <c r="P169" s="200">
        <v>4</v>
      </c>
      <c r="Q169" s="291"/>
    </row>
    <row r="170" spans="1:18" ht="168" customHeight="1" thickBot="1">
      <c r="A170" s="352"/>
      <c r="B170" s="183" t="s">
        <v>596</v>
      </c>
      <c r="C170" s="31" t="s">
        <v>461</v>
      </c>
      <c r="D170" s="31" t="s">
        <v>231</v>
      </c>
      <c r="E170" s="243" t="s">
        <v>462</v>
      </c>
      <c r="F170" s="30" t="s">
        <v>463</v>
      </c>
      <c r="G170" s="31" t="s">
        <v>234</v>
      </c>
      <c r="H170" s="110" t="s">
        <v>600</v>
      </c>
      <c r="I170" s="30" t="s">
        <v>464</v>
      </c>
      <c r="J170" s="111" t="s">
        <v>100</v>
      </c>
      <c r="K170" s="112" t="s">
        <v>215</v>
      </c>
      <c r="L170" s="113" t="s">
        <v>465</v>
      </c>
      <c r="M170" s="75" t="s">
        <v>191</v>
      </c>
      <c r="N170" s="50" t="s">
        <v>459</v>
      </c>
      <c r="O170" s="138"/>
      <c r="P170" s="204">
        <v>3</v>
      </c>
      <c r="Q170" s="105">
        <f>P170</f>
        <v>3</v>
      </c>
    </row>
    <row r="171" spans="1:18" s="2" customFormat="1" ht="90">
      <c r="A171" s="350" t="s">
        <v>601</v>
      </c>
      <c r="B171" s="226" t="s">
        <v>280</v>
      </c>
      <c r="C171" s="17" t="s">
        <v>467</v>
      </c>
      <c r="D171" s="17" t="s">
        <v>184</v>
      </c>
      <c r="E171" s="239" t="s">
        <v>468</v>
      </c>
      <c r="F171" s="8" t="s">
        <v>469</v>
      </c>
      <c r="G171" s="12" t="s">
        <v>187</v>
      </c>
      <c r="H171" s="102" t="s">
        <v>572</v>
      </c>
      <c r="I171" s="8" t="s">
        <v>470</v>
      </c>
      <c r="J171" s="165" t="s">
        <v>134</v>
      </c>
      <c r="K171" s="164" t="s">
        <v>471</v>
      </c>
      <c r="L171" s="51">
        <v>2017</v>
      </c>
      <c r="M171" s="51" t="s">
        <v>191</v>
      </c>
      <c r="N171" s="50" t="s">
        <v>472</v>
      </c>
      <c r="O171" s="163"/>
      <c r="P171" s="202">
        <v>4</v>
      </c>
      <c r="Q171" s="202">
        <v>4</v>
      </c>
    </row>
    <row r="172" spans="1:18" s="2" customFormat="1" ht="30.75" customHeight="1">
      <c r="A172" s="351"/>
      <c r="B172" s="336" t="s">
        <v>136</v>
      </c>
      <c r="C172" s="282" t="s">
        <v>556</v>
      </c>
      <c r="D172" s="282" t="s">
        <v>210</v>
      </c>
      <c r="E172" s="299" t="s">
        <v>473</v>
      </c>
      <c r="F172" s="282" t="s">
        <v>474</v>
      </c>
      <c r="G172" s="282" t="s">
        <v>187</v>
      </c>
      <c r="H172" s="285" t="s">
        <v>475</v>
      </c>
      <c r="I172" s="288" t="s">
        <v>476</v>
      </c>
      <c r="J172" s="66" t="s">
        <v>477</v>
      </c>
      <c r="K172" s="74" t="s">
        <v>478</v>
      </c>
      <c r="L172" s="51">
        <v>2019</v>
      </c>
      <c r="M172" s="61" t="s">
        <v>191</v>
      </c>
      <c r="N172" s="50" t="s">
        <v>466</v>
      </c>
      <c r="O172" s="296"/>
      <c r="P172" s="205">
        <v>4</v>
      </c>
      <c r="Q172" s="363">
        <f>AVERAGE(P172:P177)</f>
        <v>3.3333333333333335</v>
      </c>
      <c r="R172" s="162"/>
    </row>
    <row r="173" spans="1:18" s="2" customFormat="1" ht="30.75" customHeight="1">
      <c r="A173" s="351"/>
      <c r="B173" s="336"/>
      <c r="C173" s="283"/>
      <c r="D173" s="283"/>
      <c r="E173" s="300"/>
      <c r="F173" s="283"/>
      <c r="G173" s="283"/>
      <c r="H173" s="286"/>
      <c r="I173" s="289"/>
      <c r="J173" s="66" t="s">
        <v>479</v>
      </c>
      <c r="K173" s="74" t="s">
        <v>478</v>
      </c>
      <c r="L173" s="51">
        <v>2019</v>
      </c>
      <c r="M173" s="61" t="s">
        <v>191</v>
      </c>
      <c r="N173" s="50" t="s">
        <v>466</v>
      </c>
      <c r="O173" s="297"/>
      <c r="P173" s="205">
        <v>3</v>
      </c>
      <c r="Q173" s="363"/>
    </row>
    <row r="174" spans="1:18" s="2" customFormat="1" ht="30.75" customHeight="1">
      <c r="A174" s="351"/>
      <c r="B174" s="336"/>
      <c r="C174" s="284"/>
      <c r="D174" s="283"/>
      <c r="E174" s="300"/>
      <c r="F174" s="283"/>
      <c r="G174" s="283"/>
      <c r="H174" s="286"/>
      <c r="I174" s="289"/>
      <c r="J174" s="66" t="s">
        <v>480</v>
      </c>
      <c r="K174" s="74" t="s">
        <v>478</v>
      </c>
      <c r="L174" s="51">
        <v>2019</v>
      </c>
      <c r="M174" s="61" t="s">
        <v>191</v>
      </c>
      <c r="N174" s="50" t="s">
        <v>466</v>
      </c>
      <c r="O174" s="298"/>
      <c r="P174" s="205">
        <v>4</v>
      </c>
      <c r="Q174" s="363"/>
    </row>
    <row r="175" spans="1:18" s="2" customFormat="1" ht="30.75" customHeight="1">
      <c r="A175" s="351"/>
      <c r="B175" s="336"/>
      <c r="C175" s="282" t="s">
        <v>557</v>
      </c>
      <c r="D175" s="283"/>
      <c r="E175" s="300"/>
      <c r="F175" s="283"/>
      <c r="G175" s="283"/>
      <c r="H175" s="286"/>
      <c r="I175" s="289"/>
      <c r="J175" s="66" t="s">
        <v>481</v>
      </c>
      <c r="K175" s="74" t="s">
        <v>478</v>
      </c>
      <c r="L175" s="51">
        <v>2019</v>
      </c>
      <c r="M175" s="61" t="s">
        <v>191</v>
      </c>
      <c r="N175" s="50" t="s">
        <v>466</v>
      </c>
      <c r="O175" s="296"/>
      <c r="P175" s="205">
        <v>3</v>
      </c>
      <c r="Q175" s="363"/>
      <c r="R175" s="162"/>
    </row>
    <row r="176" spans="1:18" s="2" customFormat="1" ht="30.75" customHeight="1">
      <c r="A176" s="351"/>
      <c r="B176" s="336"/>
      <c r="C176" s="283"/>
      <c r="D176" s="283"/>
      <c r="E176" s="300"/>
      <c r="F176" s="283"/>
      <c r="G176" s="283"/>
      <c r="H176" s="286"/>
      <c r="I176" s="289"/>
      <c r="J176" s="66" t="s">
        <v>482</v>
      </c>
      <c r="K176" s="74" t="s">
        <v>478</v>
      </c>
      <c r="L176" s="51">
        <v>2020</v>
      </c>
      <c r="M176" s="61" t="s">
        <v>191</v>
      </c>
      <c r="N176" s="50" t="s">
        <v>466</v>
      </c>
      <c r="O176" s="297"/>
      <c r="P176" s="205">
        <v>3</v>
      </c>
      <c r="Q176" s="363"/>
      <c r="R176" s="162"/>
    </row>
    <row r="177" spans="1:17" s="2" customFormat="1" ht="30.75" customHeight="1">
      <c r="A177" s="351"/>
      <c r="B177" s="336"/>
      <c r="C177" s="284"/>
      <c r="D177" s="284"/>
      <c r="E177" s="301"/>
      <c r="F177" s="284"/>
      <c r="G177" s="284"/>
      <c r="H177" s="287"/>
      <c r="I177" s="290"/>
      <c r="J177" s="66" t="s">
        <v>483</v>
      </c>
      <c r="K177" s="74" t="s">
        <v>478</v>
      </c>
      <c r="L177" s="51">
        <v>2019</v>
      </c>
      <c r="M177" s="61" t="s">
        <v>191</v>
      </c>
      <c r="N177" s="50" t="s">
        <v>466</v>
      </c>
      <c r="O177" s="298"/>
      <c r="P177" s="205">
        <v>3</v>
      </c>
      <c r="Q177" s="363"/>
    </row>
    <row r="178" spans="1:17" s="2" customFormat="1" ht="96" customHeight="1" thickBot="1">
      <c r="A178" s="352"/>
      <c r="B178" s="185" t="s">
        <v>137</v>
      </c>
      <c r="C178" s="31" t="s">
        <v>484</v>
      </c>
      <c r="D178" s="31" t="s">
        <v>450</v>
      </c>
      <c r="E178" s="242" t="s">
        <v>485</v>
      </c>
      <c r="F178" s="30" t="s">
        <v>486</v>
      </c>
      <c r="G178" s="33" t="s">
        <v>453</v>
      </c>
      <c r="H178" s="110" t="s">
        <v>235</v>
      </c>
      <c r="I178" s="30" t="s">
        <v>454</v>
      </c>
      <c r="J178" s="67">
        <v>89</v>
      </c>
      <c r="K178" s="67" t="s">
        <v>190</v>
      </c>
      <c r="L178" s="64">
        <v>2023</v>
      </c>
      <c r="M178" s="75" t="s">
        <v>191</v>
      </c>
      <c r="N178" s="76" t="s">
        <v>353</v>
      </c>
      <c r="O178" s="139"/>
      <c r="P178" s="204">
        <v>3</v>
      </c>
      <c r="Q178" s="105">
        <f>P178</f>
        <v>3</v>
      </c>
    </row>
    <row r="179" spans="1:17" s="2" customFormat="1" ht="150.75" thickBot="1">
      <c r="A179" s="34" t="s">
        <v>139</v>
      </c>
      <c r="B179" s="187" t="s">
        <v>487</v>
      </c>
      <c r="C179" s="35" t="s">
        <v>488</v>
      </c>
      <c r="D179" s="35" t="s">
        <v>380</v>
      </c>
      <c r="E179" s="244" t="s">
        <v>489</v>
      </c>
      <c r="F179" s="36" t="s">
        <v>490</v>
      </c>
      <c r="G179" s="37" t="s">
        <v>187</v>
      </c>
      <c r="H179" s="41" t="s">
        <v>573</v>
      </c>
      <c r="I179" s="36" t="s">
        <v>491</v>
      </c>
      <c r="J179" s="77" t="s">
        <v>492</v>
      </c>
      <c r="K179" s="78" t="s">
        <v>190</v>
      </c>
      <c r="L179" s="79">
        <v>2016</v>
      </c>
      <c r="M179" s="80" t="s">
        <v>191</v>
      </c>
      <c r="N179" s="81" t="s">
        <v>466</v>
      </c>
      <c r="O179" s="140"/>
      <c r="P179" s="206">
        <v>3</v>
      </c>
      <c r="Q179" s="155">
        <f>P179</f>
        <v>3</v>
      </c>
    </row>
  </sheetData>
  <autoFilter ref="A3:Q179" xr:uid="{74308044-BAFD-4AF6-8AF2-CBB53FBB2BCE}"/>
  <mergeCells count="267">
    <mergeCell ref="A106:A132"/>
    <mergeCell ref="C123:C127"/>
    <mergeCell ref="J2:O2"/>
    <mergeCell ref="P2:Q2"/>
    <mergeCell ref="Q108:Q112"/>
    <mergeCell ref="I113:I117"/>
    <mergeCell ref="Q172:Q177"/>
    <mergeCell ref="H133:H137"/>
    <mergeCell ref="H138:H142"/>
    <mergeCell ref="I138:I142"/>
    <mergeCell ref="Q138:Q142"/>
    <mergeCell ref="I133:I137"/>
    <mergeCell ref="Q133:Q137"/>
    <mergeCell ref="Q150:Q154"/>
    <mergeCell ref="Q143:Q149"/>
    <mergeCell ref="I168:I169"/>
    <mergeCell ref="Q168:Q169"/>
    <mergeCell ref="H168:H169"/>
    <mergeCell ref="H160:H164"/>
    <mergeCell ref="Q166:Q167"/>
    <mergeCell ref="I118:I122"/>
    <mergeCell ref="Q118:Q122"/>
    <mergeCell ref="Q113:Q117"/>
    <mergeCell ref="Q128:Q132"/>
    <mergeCell ref="B108:B122"/>
    <mergeCell ref="B79:B85"/>
    <mergeCell ref="I128:I132"/>
    <mergeCell ref="I123:I127"/>
    <mergeCell ref="A171:A178"/>
    <mergeCell ref="B172:B177"/>
    <mergeCell ref="B133:B137"/>
    <mergeCell ref="C133:C137"/>
    <mergeCell ref="D133:D137"/>
    <mergeCell ref="E133:E137"/>
    <mergeCell ref="F133:F137"/>
    <mergeCell ref="A165:A170"/>
    <mergeCell ref="D168:D169"/>
    <mergeCell ref="E168:E169"/>
    <mergeCell ref="A133:A164"/>
    <mergeCell ref="F150:F154"/>
    <mergeCell ref="G150:G154"/>
    <mergeCell ref="I160:I164"/>
    <mergeCell ref="C168:C169"/>
    <mergeCell ref="B168:B169"/>
    <mergeCell ref="B166:B167"/>
    <mergeCell ref="E89:E90"/>
    <mergeCell ref="Q123:Q127"/>
    <mergeCell ref="C84:C85"/>
    <mergeCell ref="D84:D85"/>
    <mergeCell ref="C108:C112"/>
    <mergeCell ref="D108:D112"/>
    <mergeCell ref="H106:H107"/>
    <mergeCell ref="F106:F107"/>
    <mergeCell ref="H108:H112"/>
    <mergeCell ref="E106:E107"/>
    <mergeCell ref="E108:E112"/>
    <mergeCell ref="F108:F112"/>
    <mergeCell ref="G108:G112"/>
    <mergeCell ref="E96:E105"/>
    <mergeCell ref="F96:F105"/>
    <mergeCell ref="G96:G105"/>
    <mergeCell ref="G106:G107"/>
    <mergeCell ref="F138:F142"/>
    <mergeCell ref="G138:G142"/>
    <mergeCell ref="C138:C142"/>
    <mergeCell ref="G128:G132"/>
    <mergeCell ref="D123:D132"/>
    <mergeCell ref="E123:E132"/>
    <mergeCell ref="F89:F90"/>
    <mergeCell ref="G89:G90"/>
    <mergeCell ref="H96:H105"/>
    <mergeCell ref="C79:C83"/>
    <mergeCell ref="D79:D83"/>
    <mergeCell ref="D93:D94"/>
    <mergeCell ref="F118:F122"/>
    <mergeCell ref="G118:G122"/>
    <mergeCell ref="C113:C117"/>
    <mergeCell ref="B96:B105"/>
    <mergeCell ref="C96:C105"/>
    <mergeCell ref="D96:D105"/>
    <mergeCell ref="D113:D117"/>
    <mergeCell ref="B86:B91"/>
    <mergeCell ref="D86:D87"/>
    <mergeCell ref="C86:C87"/>
    <mergeCell ref="E84:E85"/>
    <mergeCell ref="E93:E94"/>
    <mergeCell ref="F93:F94"/>
    <mergeCell ref="G93:G94"/>
    <mergeCell ref="B106:B107"/>
    <mergeCell ref="C106:C107"/>
    <mergeCell ref="D106:D107"/>
    <mergeCell ref="E113:E117"/>
    <mergeCell ref="F113:F117"/>
    <mergeCell ref="E79:E83"/>
    <mergeCell ref="B93:B95"/>
    <mergeCell ref="F69:F78"/>
    <mergeCell ref="G69:G78"/>
    <mergeCell ref="J59:J64"/>
    <mergeCell ref="K59:K64"/>
    <mergeCell ref="F79:F83"/>
    <mergeCell ref="G79:G83"/>
    <mergeCell ref="F84:F85"/>
    <mergeCell ref="H84:H85"/>
    <mergeCell ref="H59:H68"/>
    <mergeCell ref="I59:I68"/>
    <mergeCell ref="H69:H78"/>
    <mergeCell ref="I84:I85"/>
    <mergeCell ref="H79:H83"/>
    <mergeCell ref="G84:G85"/>
    <mergeCell ref="A2:C2"/>
    <mergeCell ref="E2:G2"/>
    <mergeCell ref="H2:I2"/>
    <mergeCell ref="J34:J39"/>
    <mergeCell ref="K34:K39"/>
    <mergeCell ref="Q14:Q23"/>
    <mergeCell ref="C24:C33"/>
    <mergeCell ref="D24:D33"/>
    <mergeCell ref="E24:E33"/>
    <mergeCell ref="F24:F33"/>
    <mergeCell ref="G24:G33"/>
    <mergeCell ref="I24:I33"/>
    <mergeCell ref="I14:I23"/>
    <mergeCell ref="J14:J19"/>
    <mergeCell ref="K14:K19"/>
    <mergeCell ref="L14:L19"/>
    <mergeCell ref="M14:M19"/>
    <mergeCell ref="J24:J29"/>
    <mergeCell ref="K24:K29"/>
    <mergeCell ref="L24:L29"/>
    <mergeCell ref="M24:M29"/>
    <mergeCell ref="C14:C23"/>
    <mergeCell ref="A4:A105"/>
    <mergeCell ref="D59:D68"/>
    <mergeCell ref="E59:E68"/>
    <mergeCell ref="C44:C53"/>
    <mergeCell ref="D44:D53"/>
    <mergeCell ref="E44:E53"/>
    <mergeCell ref="B4:B43"/>
    <mergeCell ref="H14:H23"/>
    <mergeCell ref="H24:H33"/>
    <mergeCell ref="C4:C13"/>
    <mergeCell ref="D4:D13"/>
    <mergeCell ref="E4:E13"/>
    <mergeCell ref="F4:F13"/>
    <mergeCell ref="C54:C58"/>
    <mergeCell ref="D54:D58"/>
    <mergeCell ref="E54:E58"/>
    <mergeCell ref="F54:F58"/>
    <mergeCell ref="G54:G58"/>
    <mergeCell ref="G44:G53"/>
    <mergeCell ref="C34:C43"/>
    <mergeCell ref="D34:D43"/>
    <mergeCell ref="E34:E43"/>
    <mergeCell ref="F34:F43"/>
    <mergeCell ref="G34:G43"/>
    <mergeCell ref="B69:B78"/>
    <mergeCell ref="C69:C78"/>
    <mergeCell ref="H54:H58"/>
    <mergeCell ref="D69:D78"/>
    <mergeCell ref="E69:E78"/>
    <mergeCell ref="L4:L9"/>
    <mergeCell ref="D14:D23"/>
    <mergeCell ref="E14:E23"/>
    <mergeCell ref="F14:F23"/>
    <mergeCell ref="G14:G23"/>
    <mergeCell ref="G4:G13"/>
    <mergeCell ref="I34:I43"/>
    <mergeCell ref="B59:B68"/>
    <mergeCell ref="B44:B53"/>
    <mergeCell ref="F44:F53"/>
    <mergeCell ref="F59:F68"/>
    <mergeCell ref="B54:B58"/>
    <mergeCell ref="G59:G68"/>
    <mergeCell ref="J69:J74"/>
    <mergeCell ref="K69:K74"/>
    <mergeCell ref="L69:L74"/>
    <mergeCell ref="H34:H43"/>
    <mergeCell ref="H44:H53"/>
    <mergeCell ref="C59:C68"/>
    <mergeCell ref="M4:M9"/>
    <mergeCell ref="Q4:Q13"/>
    <mergeCell ref="H4:H13"/>
    <mergeCell ref="I4:I13"/>
    <mergeCell ref="J4:J9"/>
    <mergeCell ref="K4:K9"/>
    <mergeCell ref="I44:I53"/>
    <mergeCell ref="L34:L39"/>
    <mergeCell ref="M34:M39"/>
    <mergeCell ref="Q34:Q43"/>
    <mergeCell ref="K44:K49"/>
    <mergeCell ref="L44:L49"/>
    <mergeCell ref="M44:M49"/>
    <mergeCell ref="Q24:Q33"/>
    <mergeCell ref="Q44:Q53"/>
    <mergeCell ref="J44:J49"/>
    <mergeCell ref="F172:F177"/>
    <mergeCell ref="G172:G177"/>
    <mergeCell ref="D172:D177"/>
    <mergeCell ref="E172:E177"/>
    <mergeCell ref="I54:I58"/>
    <mergeCell ref="M69:M74"/>
    <mergeCell ref="Q93:Q94"/>
    <mergeCell ref="Q79:Q83"/>
    <mergeCell ref="I79:I83"/>
    <mergeCell ref="M96:M101"/>
    <mergeCell ref="Q96:Q105"/>
    <mergeCell ref="Q54:Q58"/>
    <mergeCell ref="L59:L64"/>
    <mergeCell ref="M59:M64"/>
    <mergeCell ref="Q59:Q68"/>
    <mergeCell ref="Q69:Q78"/>
    <mergeCell ref="I69:I78"/>
    <mergeCell ref="K96:K101"/>
    <mergeCell ref="L96:L101"/>
    <mergeCell ref="I96:I105"/>
    <mergeCell ref="Q86:Q87"/>
    <mergeCell ref="Q88:Q91"/>
    <mergeCell ref="J96:J101"/>
    <mergeCell ref="I93:I95"/>
    <mergeCell ref="C172:C174"/>
    <mergeCell ref="H172:H177"/>
    <mergeCell ref="I172:I177"/>
    <mergeCell ref="Q160:Q164"/>
    <mergeCell ref="H123:H127"/>
    <mergeCell ref="C160:C164"/>
    <mergeCell ref="G160:G164"/>
    <mergeCell ref="D160:D164"/>
    <mergeCell ref="E160:E164"/>
    <mergeCell ref="F160:F164"/>
    <mergeCell ref="H128:H132"/>
    <mergeCell ref="I150:I154"/>
    <mergeCell ref="I155:I159"/>
    <mergeCell ref="Q155:Q159"/>
    <mergeCell ref="E155:E159"/>
    <mergeCell ref="F155:F159"/>
    <mergeCell ref="G155:G159"/>
    <mergeCell ref="H155:H159"/>
    <mergeCell ref="O172:O174"/>
    <mergeCell ref="O175:O177"/>
    <mergeCell ref="C175:C177"/>
    <mergeCell ref="F123:F127"/>
    <mergeCell ref="G123:G127"/>
    <mergeCell ref="G168:G169"/>
    <mergeCell ref="I106:I107"/>
    <mergeCell ref="B123:B132"/>
    <mergeCell ref="B155:B164"/>
    <mergeCell ref="B143:B149"/>
    <mergeCell ref="C155:C159"/>
    <mergeCell ref="D155:D159"/>
    <mergeCell ref="H113:H117"/>
    <mergeCell ref="H118:H122"/>
    <mergeCell ref="G113:G117"/>
    <mergeCell ref="B150:B154"/>
    <mergeCell ref="D150:D154"/>
    <mergeCell ref="E150:E154"/>
    <mergeCell ref="I108:I112"/>
    <mergeCell ref="G133:G137"/>
    <mergeCell ref="B138:B142"/>
    <mergeCell ref="D138:D142"/>
    <mergeCell ref="C118:C122"/>
    <mergeCell ref="C150:C154"/>
    <mergeCell ref="H150:H154"/>
    <mergeCell ref="D118:D122"/>
    <mergeCell ref="E118:E122"/>
    <mergeCell ref="C128:C132"/>
    <mergeCell ref="F128:F132"/>
    <mergeCell ref="E138:E142"/>
  </mergeCells>
  <phoneticPr fontId="2" type="noConversion"/>
  <conditionalFormatting sqref="P4:Q78 P79:P82 Q79:Q83 P84:Q86 P87:P91 Q88 P93:Q94 P96:P103 Q96:Q105 P105 P106:Q106 P108:Q114 Q115:Q117 P118:Q120 Q121 P122:Q135 Q136 P137:Q146 P147:P149 P150:Q154 P155:P157 Q155:Q164 P159:P164 P165:Q166 P167 P168:Q179">
    <cfRule type="cellIs" dxfId="9" priority="1" operator="equal">
      <formula>4</formula>
    </cfRule>
    <cfRule type="cellIs" dxfId="8" priority="2" operator="between">
      <formula>1</formula>
      <formula>2</formula>
    </cfRule>
    <cfRule type="cellIs" dxfId="7" priority="3" stopIfTrue="1" operator="between">
      <formula>2</formula>
      <formula>2.9999</formula>
    </cfRule>
    <cfRule type="cellIs" dxfId="6" priority="108" operator="between">
      <formula>3</formula>
      <formula>4</formula>
    </cfRule>
  </conditionalFormatting>
  <pageMargins left="0.25" right="0.25" top="0.75" bottom="0.75" header="0.3" footer="0.3"/>
  <pageSetup paperSize="9" fitToHeight="0" orientation="landscape" horizontalDpi="360" verticalDpi="36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4269F-CD94-4DB1-A69E-31CA06172078}">
  <dimension ref="A1:N83"/>
  <sheetViews>
    <sheetView showGridLines="0" topLeftCell="A27" workbookViewId="0">
      <selection activeCell="F52" sqref="F52"/>
    </sheetView>
  </sheetViews>
  <sheetFormatPr baseColWidth="10" defaultColWidth="9.140625" defaultRowHeight="15"/>
  <cols>
    <col min="1" max="1" width="20" customWidth="1"/>
    <col min="2" max="2" width="36.5703125" style="1" customWidth="1"/>
    <col min="3" max="3" width="56.85546875" style="1" customWidth="1"/>
    <col min="4" max="4" width="15.7109375" style="196" customWidth="1"/>
    <col min="5" max="5" width="17" style="215" customWidth="1"/>
    <col min="6" max="6" width="33" style="180" customWidth="1"/>
    <col min="7" max="8" width="11.5703125" customWidth="1"/>
  </cols>
  <sheetData>
    <row r="1" spans="1:14">
      <c r="A1" s="194" t="s">
        <v>609</v>
      </c>
      <c r="E1" s="214"/>
      <c r="F1" s="217"/>
      <c r="G1" s="25"/>
      <c r="H1" s="25"/>
      <c r="I1" s="25"/>
      <c r="J1" s="25"/>
      <c r="K1" s="25"/>
    </row>
    <row r="2" spans="1:14" ht="18.75">
      <c r="A2" s="26"/>
      <c r="E2" s="214"/>
      <c r="F2" s="217"/>
      <c r="G2" s="25"/>
      <c r="H2" s="25"/>
      <c r="I2" s="25"/>
      <c r="J2" s="25"/>
      <c r="K2" s="25"/>
    </row>
    <row r="3" spans="1:14" ht="30">
      <c r="A3" s="208" t="s">
        <v>19</v>
      </c>
      <c r="B3" s="14" t="s">
        <v>550</v>
      </c>
      <c r="C3" s="225" t="s">
        <v>168</v>
      </c>
      <c r="D3" s="219" t="s">
        <v>548</v>
      </c>
      <c r="E3" s="213" t="s">
        <v>549</v>
      </c>
      <c r="F3" s="14" t="s">
        <v>559</v>
      </c>
      <c r="G3" s="28"/>
      <c r="H3" s="28"/>
      <c r="I3" s="25" t="s">
        <v>493</v>
      </c>
      <c r="J3" s="25" t="s">
        <v>494</v>
      </c>
      <c r="K3" s="25" t="s">
        <v>495</v>
      </c>
    </row>
    <row r="4" spans="1:14">
      <c r="A4" s="264" t="s">
        <v>28</v>
      </c>
      <c r="B4" s="375" t="s">
        <v>29</v>
      </c>
      <c r="C4" s="19" t="s">
        <v>183</v>
      </c>
      <c r="D4" s="222">
        <f>AVERAGE('Table S1Scoring system'!Q4:Q13)</f>
        <v>2.9616922350034973</v>
      </c>
      <c r="E4" s="379">
        <f>AVERAGE(D4:D7)</f>
        <v>3.4264049903243796</v>
      </c>
      <c r="F4" s="369" t="s">
        <v>551</v>
      </c>
      <c r="G4" s="126"/>
      <c r="H4" s="126"/>
      <c r="I4" s="25"/>
      <c r="J4" s="25">
        <v>2</v>
      </c>
      <c r="K4" s="25">
        <v>3</v>
      </c>
      <c r="L4" s="25">
        <v>4</v>
      </c>
      <c r="M4" s="28"/>
      <c r="N4" s="28"/>
    </row>
    <row r="5" spans="1:14">
      <c r="A5" s="265"/>
      <c r="B5" s="375"/>
      <c r="C5" s="19" t="s">
        <v>201</v>
      </c>
      <c r="D5" s="222">
        <f>AVERAGE('Table S1Scoring system'!Q14:Q23)</f>
        <v>2.9072424607186891</v>
      </c>
      <c r="E5" s="379"/>
      <c r="F5" s="370"/>
      <c r="G5" s="126"/>
      <c r="H5" s="126"/>
      <c r="I5" s="25"/>
      <c r="J5" s="25"/>
      <c r="K5" s="25"/>
      <c r="L5" s="25"/>
      <c r="M5" s="28"/>
      <c r="N5" s="28"/>
    </row>
    <row r="6" spans="1:14">
      <c r="A6" s="265"/>
      <c r="B6" s="375"/>
      <c r="C6" s="19" t="s">
        <v>586</v>
      </c>
      <c r="D6" s="222">
        <f>AVERAGE('Table S1Scoring system'!Q24:Q33)</f>
        <v>3.9286639666485788</v>
      </c>
      <c r="E6" s="379"/>
      <c r="F6" s="370"/>
      <c r="G6" s="126"/>
      <c r="H6" s="126"/>
      <c r="I6" s="25"/>
      <c r="J6" s="25"/>
      <c r="K6" s="25"/>
      <c r="L6" s="25"/>
      <c r="M6" s="28"/>
      <c r="N6" s="28"/>
    </row>
    <row r="7" spans="1:14">
      <c r="A7" s="265"/>
      <c r="B7" s="375"/>
      <c r="C7" s="19" t="s">
        <v>220</v>
      </c>
      <c r="D7" s="222">
        <f>AVERAGE('Table S1Scoring system'!Q34:Q43)</f>
        <v>3.9080212989267542</v>
      </c>
      <c r="E7" s="379"/>
      <c r="F7" s="371"/>
      <c r="G7" s="126"/>
      <c r="H7" s="126"/>
      <c r="I7" s="25"/>
      <c r="J7" s="25"/>
      <c r="K7" s="25"/>
      <c r="L7" s="25"/>
      <c r="M7" s="28"/>
      <c r="N7" s="28"/>
    </row>
    <row r="8" spans="1:14" ht="15" customHeight="1">
      <c r="A8" s="265"/>
      <c r="B8" s="221" t="s">
        <v>33</v>
      </c>
      <c r="C8" s="19" t="s">
        <v>587</v>
      </c>
      <c r="D8" s="222">
        <f>AVERAGE('Table S1Scoring system'!Q44:Q53)</f>
        <v>3.966971731645081</v>
      </c>
      <c r="E8" s="209">
        <f>D8</f>
        <v>3.966971731645081</v>
      </c>
      <c r="F8" s="211" t="s">
        <v>547</v>
      </c>
      <c r="G8" s="126"/>
      <c r="H8" s="126"/>
      <c r="I8" s="25"/>
      <c r="J8" s="25">
        <v>2</v>
      </c>
      <c r="K8" s="25">
        <v>3</v>
      </c>
      <c r="L8" s="25">
        <v>4</v>
      </c>
      <c r="M8" s="28"/>
      <c r="N8" s="28"/>
    </row>
    <row r="9" spans="1:14" ht="30">
      <c r="A9" s="265"/>
      <c r="B9" s="221" t="s">
        <v>37</v>
      </c>
      <c r="C9" s="19" t="s">
        <v>546</v>
      </c>
      <c r="D9" s="222">
        <f>AVERAGE('Table S1Scoring system'!Q54:Q58)</f>
        <v>2.990643566791729</v>
      </c>
      <c r="E9" s="209">
        <f>D9</f>
        <v>2.990643566791729</v>
      </c>
      <c r="F9" s="211" t="s">
        <v>547</v>
      </c>
      <c r="G9" s="126"/>
      <c r="H9" s="126"/>
      <c r="I9" s="25"/>
      <c r="J9" s="25">
        <v>2</v>
      </c>
      <c r="K9" s="25">
        <v>3</v>
      </c>
      <c r="L9" s="25">
        <v>4</v>
      </c>
      <c r="M9" s="28"/>
      <c r="N9" s="28"/>
    </row>
    <row r="10" spans="1:14" ht="30">
      <c r="A10" s="265"/>
      <c r="B10" s="221" t="s">
        <v>40</v>
      </c>
      <c r="C10" s="19" t="s">
        <v>244</v>
      </c>
      <c r="D10" s="222">
        <f>AVERAGE('Table S1Scoring system'!Q59:Q68)</f>
        <v>3.9729784695170514</v>
      </c>
      <c r="E10" s="209">
        <f>D10</f>
        <v>3.9729784695170514</v>
      </c>
      <c r="F10" s="211" t="s">
        <v>547</v>
      </c>
      <c r="G10" s="126"/>
      <c r="H10" s="126"/>
      <c r="I10" s="25"/>
      <c r="J10" s="25">
        <v>2</v>
      </c>
      <c r="K10" s="25">
        <v>3</v>
      </c>
      <c r="L10" s="25">
        <v>4</v>
      </c>
      <c r="M10" s="28"/>
      <c r="N10" s="28"/>
    </row>
    <row r="11" spans="1:14">
      <c r="A11" s="265"/>
      <c r="B11" s="221" t="s">
        <v>43</v>
      </c>
      <c r="C11" s="19" t="s">
        <v>255</v>
      </c>
      <c r="D11" s="222">
        <f>AVERAGE('Table S1Scoring system'!Q69:Q78)</f>
        <v>3.9721996313089867</v>
      </c>
      <c r="E11" s="209">
        <f>D11</f>
        <v>3.9721996313089867</v>
      </c>
      <c r="F11" s="211" t="s">
        <v>547</v>
      </c>
      <c r="G11" s="126"/>
      <c r="H11" s="126"/>
      <c r="I11" s="25"/>
      <c r="J11" s="25">
        <v>2</v>
      </c>
      <c r="K11" s="25">
        <v>3</v>
      </c>
      <c r="L11" s="25">
        <v>4</v>
      </c>
      <c r="M11" s="28"/>
      <c r="N11" s="28"/>
    </row>
    <row r="12" spans="1:14" ht="30">
      <c r="A12" s="265"/>
      <c r="B12" s="375" t="s">
        <v>264</v>
      </c>
      <c r="C12" s="19" t="s">
        <v>265</v>
      </c>
      <c r="D12" s="222">
        <f>AVERAGE('Table S1Scoring system'!Q79:Q83)</f>
        <v>3.9324203753037903</v>
      </c>
      <c r="E12" s="379">
        <f>AVERAGE(D12:D13)</f>
        <v>2.4662101876518951</v>
      </c>
      <c r="F12" s="369" t="s">
        <v>551</v>
      </c>
      <c r="G12" s="126"/>
      <c r="H12" s="126"/>
      <c r="I12" s="25"/>
      <c r="J12" s="25">
        <v>2</v>
      </c>
      <c r="K12" s="25">
        <v>3</v>
      </c>
      <c r="L12" s="25">
        <v>4</v>
      </c>
      <c r="M12" s="28"/>
      <c r="N12" s="28"/>
    </row>
    <row r="13" spans="1:14">
      <c r="A13" s="265"/>
      <c r="B13" s="375"/>
      <c r="C13" s="19" t="s">
        <v>273</v>
      </c>
      <c r="D13" s="222">
        <f>AVERAGE('Table S1Scoring system'!Q84)</f>
        <v>1</v>
      </c>
      <c r="E13" s="379"/>
      <c r="F13" s="371"/>
      <c r="G13" s="126"/>
      <c r="H13" s="126"/>
      <c r="I13" s="25"/>
      <c r="J13" s="25"/>
      <c r="K13" s="25"/>
      <c r="L13" s="25"/>
      <c r="M13" s="28"/>
      <c r="N13" s="28"/>
    </row>
    <row r="14" spans="1:14" ht="31.5" customHeight="1">
      <c r="A14" s="265"/>
      <c r="B14" s="375" t="s">
        <v>552</v>
      </c>
      <c r="C14" s="19" t="s">
        <v>588</v>
      </c>
      <c r="D14" s="222">
        <f>AVERAGE('Table S1Scoring system'!Q86:Q87)</f>
        <v>1</v>
      </c>
      <c r="E14" s="380">
        <f>D14*0.5+D15*0.25+((D16+D17+D18)/3)*0.25</f>
        <v>1.75</v>
      </c>
      <c r="F14" s="372" t="s">
        <v>553</v>
      </c>
      <c r="G14" s="126"/>
      <c r="H14" s="126"/>
      <c r="I14" s="25"/>
      <c r="J14" s="25">
        <v>2</v>
      </c>
      <c r="K14" s="25">
        <v>3</v>
      </c>
      <c r="L14" s="25">
        <v>4</v>
      </c>
      <c r="M14" s="28"/>
      <c r="N14" s="28"/>
    </row>
    <row r="15" spans="1:14">
      <c r="A15" s="265"/>
      <c r="B15" s="375"/>
      <c r="C15" s="19" t="s">
        <v>289</v>
      </c>
      <c r="D15" s="222">
        <f>'Table S1Scoring system'!P88</f>
        <v>3</v>
      </c>
      <c r="E15" s="380"/>
      <c r="F15" s="373"/>
      <c r="G15" s="142"/>
      <c r="H15" s="142"/>
      <c r="I15" s="25"/>
      <c r="J15" s="25">
        <v>2</v>
      </c>
      <c r="K15" s="25">
        <v>3</v>
      </c>
      <c r="L15" s="25">
        <v>4</v>
      </c>
      <c r="M15" s="28"/>
      <c r="N15" s="28"/>
    </row>
    <row r="16" spans="1:14" ht="30">
      <c r="A16" s="265"/>
      <c r="B16" s="375"/>
      <c r="C16" s="19" t="s">
        <v>589</v>
      </c>
      <c r="D16" s="222">
        <f>'Table S1Scoring system'!P89</f>
        <v>2</v>
      </c>
      <c r="E16" s="380"/>
      <c r="F16" s="373"/>
      <c r="G16" s="142"/>
      <c r="H16" s="142"/>
      <c r="I16" s="25"/>
      <c r="J16" s="25"/>
      <c r="K16" s="25"/>
      <c r="L16" s="25"/>
      <c r="M16" s="28"/>
      <c r="N16" s="28"/>
    </row>
    <row r="17" spans="1:14" ht="30">
      <c r="A17" s="265"/>
      <c r="B17" s="375"/>
      <c r="C17" s="19" t="s">
        <v>590</v>
      </c>
      <c r="D17" s="222">
        <f>'Table S1Scoring system'!P90</f>
        <v>1</v>
      </c>
      <c r="E17" s="380"/>
      <c r="F17" s="373"/>
      <c r="G17" s="142"/>
      <c r="H17" s="142"/>
      <c r="I17" s="25"/>
      <c r="J17" s="25"/>
      <c r="K17" s="25"/>
      <c r="L17" s="25"/>
      <c r="M17" s="28"/>
      <c r="N17" s="28"/>
    </row>
    <row r="18" spans="1:14">
      <c r="A18" s="265"/>
      <c r="B18" s="375"/>
      <c r="C18" s="19" t="s">
        <v>305</v>
      </c>
      <c r="D18" s="222">
        <f>'Table S1Scoring system'!P91</f>
        <v>3</v>
      </c>
      <c r="E18" s="380"/>
      <c r="F18" s="374"/>
      <c r="G18" s="142"/>
      <c r="H18" s="142"/>
      <c r="I18" s="25"/>
      <c r="J18" s="25"/>
      <c r="K18" s="25"/>
      <c r="L18" s="25"/>
      <c r="M18" s="28"/>
      <c r="N18" s="28"/>
    </row>
    <row r="19" spans="1:14">
      <c r="A19" s="265"/>
      <c r="B19" s="221" t="s">
        <v>310</v>
      </c>
      <c r="C19" s="19" t="s">
        <v>591</v>
      </c>
      <c r="D19" s="223" t="s">
        <v>547</v>
      </c>
      <c r="E19" s="209" t="s">
        <v>272</v>
      </c>
      <c r="F19" s="211" t="s">
        <v>547</v>
      </c>
      <c r="G19" s="142"/>
      <c r="H19" s="142"/>
      <c r="I19" s="25"/>
      <c r="J19" s="25"/>
      <c r="K19" s="25"/>
      <c r="L19" s="25"/>
      <c r="M19" s="28"/>
      <c r="N19" s="28"/>
    </row>
    <row r="20" spans="1:14">
      <c r="A20" s="265"/>
      <c r="B20" s="375" t="s">
        <v>61</v>
      </c>
      <c r="C20" s="19" t="s">
        <v>311</v>
      </c>
      <c r="D20" s="222">
        <f>'Table S1Scoring system'!P93</f>
        <v>3</v>
      </c>
      <c r="E20" s="381">
        <f>AVERAGE(D20:D21)</f>
        <v>3</v>
      </c>
      <c r="F20" s="369" t="s">
        <v>551</v>
      </c>
      <c r="G20" s="126"/>
      <c r="H20" s="126"/>
      <c r="I20" s="25"/>
      <c r="J20" s="25">
        <v>2</v>
      </c>
      <c r="K20" s="25">
        <v>3</v>
      </c>
      <c r="L20" s="25">
        <v>4</v>
      </c>
      <c r="M20" s="28"/>
      <c r="N20" s="28"/>
    </row>
    <row r="21" spans="1:14">
      <c r="A21" s="265"/>
      <c r="B21" s="375"/>
      <c r="C21" s="19" t="s">
        <v>315</v>
      </c>
      <c r="D21" s="222">
        <f>'Table S1Scoring system'!P94</f>
        <v>3</v>
      </c>
      <c r="E21" s="382"/>
      <c r="F21" s="371"/>
      <c r="G21" s="126"/>
      <c r="H21" s="126"/>
      <c r="I21" s="25"/>
      <c r="J21" s="25"/>
      <c r="K21" s="25"/>
      <c r="L21" s="25"/>
      <c r="M21" s="28"/>
      <c r="N21" s="28"/>
    </row>
    <row r="22" spans="1:14" ht="30">
      <c r="A22" s="266"/>
      <c r="B22" s="221" t="s">
        <v>317</v>
      </c>
      <c r="C22" s="19" t="s">
        <v>318</v>
      </c>
      <c r="D22" s="222">
        <f>AVERAGE('Table S1Scoring system'!Q96:Q105)</f>
        <v>3.0168756357078452</v>
      </c>
      <c r="E22" s="209">
        <f>D22</f>
        <v>3.0168756357078452</v>
      </c>
      <c r="F22" s="211" t="s">
        <v>547</v>
      </c>
      <c r="G22" s="126"/>
      <c r="H22" s="126"/>
      <c r="I22" s="25"/>
      <c r="J22" s="25">
        <v>2</v>
      </c>
      <c r="K22" s="25">
        <v>3</v>
      </c>
      <c r="L22" s="25">
        <v>4</v>
      </c>
      <c r="M22" s="28"/>
      <c r="N22" s="28"/>
    </row>
    <row r="23" spans="1:14" ht="30">
      <c r="A23" s="264" t="s">
        <v>67</v>
      </c>
      <c r="B23" s="221" t="s">
        <v>80</v>
      </c>
      <c r="C23" s="19" t="s">
        <v>592</v>
      </c>
      <c r="D23" s="222">
        <f>AVERAGE('Table S1Scoring system'!Q106)</f>
        <v>2</v>
      </c>
      <c r="E23" s="209">
        <f>D23</f>
        <v>2</v>
      </c>
      <c r="F23" s="211" t="s">
        <v>547</v>
      </c>
      <c r="G23" s="126"/>
      <c r="H23" s="126"/>
      <c r="I23" s="25"/>
      <c r="J23" s="25">
        <v>2</v>
      </c>
      <c r="K23" s="25">
        <v>3</v>
      </c>
      <c r="L23" s="25">
        <v>4</v>
      </c>
      <c r="M23" s="28"/>
      <c r="N23" s="28"/>
    </row>
    <row r="24" spans="1:14">
      <c r="A24" s="265"/>
      <c r="B24" s="375" t="s">
        <v>84</v>
      </c>
      <c r="C24" s="19" t="s">
        <v>334</v>
      </c>
      <c r="D24" s="222">
        <f>AVERAGE('Table S1Scoring system'!Q108:Q112)</f>
        <v>2.9564643353395916</v>
      </c>
      <c r="E24" s="381">
        <f>AVERAGE(D24:D26)</f>
        <v>3.3166486121724303</v>
      </c>
      <c r="F24" s="369" t="s">
        <v>551</v>
      </c>
      <c r="G24" s="126"/>
      <c r="H24" s="126"/>
      <c r="I24" s="25"/>
      <c r="J24" s="25">
        <v>2</v>
      </c>
      <c r="K24" s="25">
        <v>3</v>
      </c>
      <c r="L24" s="25">
        <v>4</v>
      </c>
      <c r="M24" s="28"/>
      <c r="N24" s="28"/>
    </row>
    <row r="25" spans="1:14">
      <c r="A25" s="265"/>
      <c r="B25" s="375"/>
      <c r="C25" s="19" t="s">
        <v>344</v>
      </c>
      <c r="D25" s="222">
        <f>AVERAGE('Table S1Scoring system'!Q113:Q117)</f>
        <v>2.9999999999999996</v>
      </c>
      <c r="E25" s="383"/>
      <c r="F25" s="370"/>
      <c r="G25" s="126"/>
      <c r="H25" s="126"/>
      <c r="I25" s="25"/>
      <c r="J25" s="25"/>
      <c r="K25" s="25"/>
      <c r="L25" s="25"/>
      <c r="M25" s="28"/>
      <c r="N25" s="28"/>
    </row>
    <row r="26" spans="1:14">
      <c r="A26" s="265"/>
      <c r="B26" s="375"/>
      <c r="C26" s="19" t="s">
        <v>349</v>
      </c>
      <c r="D26" s="222">
        <f>AVERAGE('Table S1Scoring system'!Q118:Q122)</f>
        <v>3.9934815011776998</v>
      </c>
      <c r="E26" s="382"/>
      <c r="F26" s="371"/>
      <c r="G26" s="126"/>
      <c r="H26" s="126"/>
      <c r="I26" s="25"/>
      <c r="J26" s="25"/>
      <c r="K26" s="25"/>
      <c r="L26" s="25"/>
      <c r="M26" s="28"/>
      <c r="N26" s="28"/>
    </row>
    <row r="27" spans="1:14" ht="15.75" customHeight="1">
      <c r="A27" s="265"/>
      <c r="B27" s="375" t="s">
        <v>94</v>
      </c>
      <c r="C27" s="19" t="s">
        <v>354</v>
      </c>
      <c r="D27" s="222">
        <f>AVERAGE('Table S1Scoring system'!Q123:Q127)</f>
        <v>2.9992211617919349</v>
      </c>
      <c r="E27" s="383">
        <f>AVERAGE(D27:D28)</f>
        <v>3.4913535138072378</v>
      </c>
      <c r="F27" s="377" t="s">
        <v>551</v>
      </c>
      <c r="G27" s="126"/>
      <c r="H27" s="126"/>
      <c r="I27" s="25"/>
      <c r="J27" s="25"/>
      <c r="K27" s="25"/>
      <c r="L27" s="25"/>
      <c r="M27" s="28"/>
      <c r="N27" s="28"/>
    </row>
    <row r="28" spans="1:14">
      <c r="A28" s="266"/>
      <c r="B28" s="375"/>
      <c r="C28" s="19" t="s">
        <v>362</v>
      </c>
      <c r="D28" s="222">
        <f>AVERAGE('Table S1Scoring system'!Q128:Q132)</f>
        <v>3.9834858658225403</v>
      </c>
      <c r="E28" s="382"/>
      <c r="F28" s="378"/>
      <c r="G28" s="126"/>
      <c r="H28" s="126"/>
      <c r="I28" s="25"/>
      <c r="J28" s="25"/>
      <c r="K28" s="25"/>
      <c r="L28" s="25"/>
      <c r="M28" s="28"/>
      <c r="N28" s="28"/>
    </row>
    <row r="29" spans="1:14">
      <c r="A29" s="264" t="s">
        <v>98</v>
      </c>
      <c r="B29" s="221" t="s">
        <v>496</v>
      </c>
      <c r="C29" s="19" t="s">
        <v>367</v>
      </c>
      <c r="D29" s="222">
        <f>AVERAGE('Table S1Scoring system'!Q133:Q137)</f>
        <v>3.8872924457974944</v>
      </c>
      <c r="E29" s="209">
        <f>D29</f>
        <v>3.8872924457974944</v>
      </c>
      <c r="F29" s="211" t="s">
        <v>547</v>
      </c>
      <c r="G29" s="126"/>
      <c r="H29" s="126"/>
      <c r="I29" s="25"/>
      <c r="J29" s="25">
        <v>2</v>
      </c>
      <c r="K29" s="25">
        <v>3</v>
      </c>
      <c r="L29" s="25">
        <v>4</v>
      </c>
      <c r="M29" s="28"/>
      <c r="N29" s="28"/>
    </row>
    <row r="30" spans="1:14">
      <c r="A30" s="265"/>
      <c r="B30" s="221" t="s">
        <v>114</v>
      </c>
      <c r="C30" s="19" t="s">
        <v>375</v>
      </c>
      <c r="D30" s="222">
        <f>AVERAGE('Table S1Scoring system'!Q138:Q142)</f>
        <v>3.9350428294097028</v>
      </c>
      <c r="E30" s="210">
        <f>D30</f>
        <v>3.9350428294097028</v>
      </c>
      <c r="F30" s="212" t="s">
        <v>547</v>
      </c>
      <c r="G30" s="126"/>
      <c r="H30" s="126"/>
      <c r="I30" s="25"/>
      <c r="J30" s="25">
        <v>2</v>
      </c>
      <c r="K30" s="25">
        <v>3</v>
      </c>
      <c r="L30" s="25">
        <v>4</v>
      </c>
      <c r="M30" s="28"/>
      <c r="N30" s="28"/>
    </row>
    <row r="31" spans="1:14">
      <c r="A31" s="265"/>
      <c r="B31" s="375" t="s">
        <v>554</v>
      </c>
      <c r="C31" s="19" t="s">
        <v>593</v>
      </c>
      <c r="D31" s="222">
        <f>'Table S1Scoring system'!P143</f>
        <v>4</v>
      </c>
      <c r="E31" s="366">
        <f>(D31*0.58/3+D32*0.58/3+D33*0.58/3+D35*0.18+D36*0.1+D37*0.08)/0.94</f>
        <v>2.794326241134752</v>
      </c>
      <c r="F31" s="372" t="s">
        <v>555</v>
      </c>
      <c r="I31" s="25"/>
      <c r="J31" s="25">
        <v>2</v>
      </c>
      <c r="K31" s="25">
        <v>3</v>
      </c>
      <c r="L31" s="25">
        <v>4</v>
      </c>
      <c r="M31" s="28"/>
      <c r="N31" s="28"/>
    </row>
    <row r="32" spans="1:14">
      <c r="A32" s="265"/>
      <c r="B32" s="375"/>
      <c r="C32" s="19" t="s">
        <v>594</v>
      </c>
      <c r="D32" s="222">
        <f>'Table S1Scoring system'!P144</f>
        <v>2</v>
      </c>
      <c r="E32" s="367"/>
      <c r="F32" s="373"/>
      <c r="G32" s="126"/>
      <c r="H32" s="126"/>
      <c r="I32" s="25"/>
      <c r="J32" s="25"/>
      <c r="K32" s="25"/>
      <c r="L32" s="25"/>
      <c r="M32" s="28"/>
      <c r="N32" s="28"/>
    </row>
    <row r="33" spans="1:14">
      <c r="A33" s="265"/>
      <c r="B33" s="375"/>
      <c r="C33" s="19" t="s">
        <v>389</v>
      </c>
      <c r="D33" s="222">
        <f>'Table S1Scoring system'!P145</f>
        <v>2</v>
      </c>
      <c r="E33" s="367"/>
      <c r="F33" s="373"/>
      <c r="G33" s="126"/>
      <c r="H33" s="126"/>
      <c r="I33" s="25"/>
      <c r="J33" s="25"/>
      <c r="K33" s="25"/>
      <c r="L33" s="25"/>
      <c r="M33" s="28"/>
      <c r="N33" s="28"/>
    </row>
    <row r="34" spans="1:14">
      <c r="A34" s="265"/>
      <c r="B34" s="375"/>
      <c r="C34" s="19" t="s">
        <v>595</v>
      </c>
      <c r="D34" s="224" t="s">
        <v>547</v>
      </c>
      <c r="E34" s="367"/>
      <c r="F34" s="373"/>
      <c r="G34" s="126"/>
      <c r="H34" s="126"/>
      <c r="I34" s="25"/>
      <c r="J34" s="25"/>
      <c r="K34" s="25"/>
      <c r="L34" s="25"/>
      <c r="M34" s="28"/>
      <c r="N34" s="28"/>
    </row>
    <row r="35" spans="1:14">
      <c r="A35" s="265"/>
      <c r="B35" s="375"/>
      <c r="C35" s="19" t="s">
        <v>397</v>
      </c>
      <c r="D35" s="222">
        <f>'Table S1Scoring system'!P147</f>
        <v>3</v>
      </c>
      <c r="E35" s="367"/>
      <c r="F35" s="373"/>
      <c r="G35" s="126"/>
      <c r="H35" s="126"/>
      <c r="I35" s="25"/>
      <c r="J35" s="25"/>
      <c r="K35" s="25"/>
      <c r="L35" s="25"/>
      <c r="M35" s="28"/>
      <c r="N35" s="28"/>
    </row>
    <row r="36" spans="1:14">
      <c r="A36" s="265"/>
      <c r="B36" s="375"/>
      <c r="C36" s="19" t="s">
        <v>403</v>
      </c>
      <c r="D36" s="222">
        <f>'Table S1Scoring system'!P148</f>
        <v>3</v>
      </c>
      <c r="E36" s="367"/>
      <c r="F36" s="373"/>
      <c r="G36" s="126"/>
      <c r="H36" s="126"/>
      <c r="I36" s="25"/>
      <c r="J36" s="25"/>
      <c r="K36" s="25"/>
      <c r="L36" s="25"/>
      <c r="M36" s="28"/>
      <c r="N36" s="28"/>
    </row>
    <row r="37" spans="1:14">
      <c r="A37" s="265"/>
      <c r="B37" s="375"/>
      <c r="C37" s="19" t="s">
        <v>408</v>
      </c>
      <c r="D37" s="222">
        <f>'Table S1Scoring system'!P149</f>
        <v>3</v>
      </c>
      <c r="E37" s="368"/>
      <c r="F37" s="374"/>
      <c r="G37" s="126"/>
      <c r="H37" s="126"/>
      <c r="I37" s="25"/>
      <c r="J37" s="25"/>
      <c r="K37" s="25"/>
      <c r="L37" s="25"/>
      <c r="M37" s="28"/>
      <c r="N37" s="28"/>
    </row>
    <row r="38" spans="1:14">
      <c r="A38" s="265"/>
      <c r="B38" s="221" t="s">
        <v>121</v>
      </c>
      <c r="C38" s="19" t="s">
        <v>413</v>
      </c>
      <c r="D38" s="222">
        <f>AVERAGE('Table S1Scoring system'!Q150:Q154)</f>
        <v>3.9669717316450814</v>
      </c>
      <c r="E38" s="210">
        <f>AVERAGE('Table S1Scoring system'!Q150:Q154)</f>
        <v>3.9669717316450814</v>
      </c>
      <c r="F38" s="212" t="s">
        <v>547</v>
      </c>
      <c r="G38" s="126"/>
      <c r="H38" s="126"/>
      <c r="I38" s="25"/>
      <c r="J38" s="25">
        <v>2</v>
      </c>
      <c r="K38" s="25">
        <v>3</v>
      </c>
      <c r="L38" s="25">
        <v>4</v>
      </c>
      <c r="M38" s="28"/>
      <c r="N38" s="28"/>
    </row>
    <row r="39" spans="1:14">
      <c r="A39" s="265"/>
      <c r="B39" s="375" t="s">
        <v>123</v>
      </c>
      <c r="C39" s="19" t="s">
        <v>421</v>
      </c>
      <c r="D39" s="222">
        <f>AVERAGE('Table S1Scoring system'!Q155:Q159)</f>
        <v>3.8872924457974949</v>
      </c>
      <c r="E39" s="366">
        <f>AVERAGE(D39:D40)</f>
        <v>2.9584855094080571</v>
      </c>
      <c r="F39" s="372" t="s">
        <v>551</v>
      </c>
      <c r="G39" s="126"/>
      <c r="H39" s="126"/>
      <c r="I39" s="25"/>
      <c r="J39" s="25">
        <v>2</v>
      </c>
      <c r="K39" s="25">
        <v>3</v>
      </c>
      <c r="L39" s="25">
        <v>4</v>
      </c>
      <c r="M39" s="28"/>
      <c r="N39" s="28"/>
    </row>
    <row r="40" spans="1:14">
      <c r="A40" s="266"/>
      <c r="B40" s="375"/>
      <c r="C40" s="19" t="s">
        <v>428</v>
      </c>
      <c r="D40" s="222">
        <f>AVERAGE('Table S1Scoring system'!Q160:Q164)</f>
        <v>2.0296785730186193</v>
      </c>
      <c r="E40" s="368"/>
      <c r="F40" s="374"/>
      <c r="G40" s="126"/>
      <c r="H40" s="126"/>
      <c r="I40" s="25"/>
      <c r="J40" s="25"/>
      <c r="K40" s="25"/>
      <c r="L40" s="25"/>
      <c r="M40" s="28"/>
      <c r="N40" s="28"/>
    </row>
    <row r="41" spans="1:14">
      <c r="A41" s="264" t="s">
        <v>125</v>
      </c>
      <c r="B41" s="221" t="s">
        <v>126</v>
      </c>
      <c r="C41" s="19" t="s">
        <v>439</v>
      </c>
      <c r="D41" s="222">
        <f>'Table S1Scoring system'!Q165</f>
        <v>2</v>
      </c>
      <c r="E41" s="210">
        <f>D41</f>
        <v>2</v>
      </c>
      <c r="F41" s="212" t="s">
        <v>547</v>
      </c>
      <c r="G41" s="126"/>
      <c r="H41" s="126"/>
      <c r="I41" s="28"/>
      <c r="J41" s="25">
        <v>2</v>
      </c>
      <c r="K41" s="25">
        <v>3</v>
      </c>
      <c r="L41" s="25">
        <v>4</v>
      </c>
      <c r="M41" s="28"/>
      <c r="N41" s="28"/>
    </row>
    <row r="42" spans="1:14">
      <c r="A42" s="265"/>
      <c r="B42" s="375" t="s">
        <v>127</v>
      </c>
      <c r="C42" s="19" t="s">
        <v>444</v>
      </c>
      <c r="D42" s="222">
        <f>'Table S1Scoring system'!P166</f>
        <v>2</v>
      </c>
      <c r="E42" s="366">
        <f>AVERAGE(D42:D43)</f>
        <v>2.5</v>
      </c>
      <c r="F42" s="372" t="s">
        <v>551</v>
      </c>
      <c r="G42" s="126"/>
      <c r="H42" s="126"/>
      <c r="I42" s="25"/>
      <c r="J42" s="25">
        <v>2</v>
      </c>
      <c r="K42" s="25">
        <v>3</v>
      </c>
      <c r="L42" s="25">
        <v>4</v>
      </c>
      <c r="M42" s="28"/>
      <c r="N42" s="28"/>
    </row>
    <row r="43" spans="1:14">
      <c r="A43" s="265"/>
      <c r="B43" s="375"/>
      <c r="C43" s="19" t="s">
        <v>449</v>
      </c>
      <c r="D43" s="222">
        <f>'Table S1Scoring system'!P167</f>
        <v>3</v>
      </c>
      <c r="E43" s="368"/>
      <c r="F43" s="374"/>
      <c r="G43" s="126"/>
      <c r="H43" s="126"/>
      <c r="I43" s="25"/>
      <c r="J43" s="25"/>
      <c r="K43" s="25"/>
      <c r="L43" s="25"/>
      <c r="M43" s="28"/>
      <c r="N43" s="28"/>
    </row>
    <row r="44" spans="1:14">
      <c r="A44" s="265"/>
      <c r="B44" s="221" t="s">
        <v>129</v>
      </c>
      <c r="C44" s="19" t="s">
        <v>455</v>
      </c>
      <c r="D44" s="222">
        <f>AVERAGE('Table S1Scoring system'!Q168:Q169)</f>
        <v>3.5</v>
      </c>
      <c r="E44" s="210">
        <f>D44</f>
        <v>3.5</v>
      </c>
      <c r="F44" s="212" t="s">
        <v>547</v>
      </c>
      <c r="G44" s="126"/>
      <c r="H44" s="126"/>
      <c r="I44" s="25"/>
      <c r="J44" s="25">
        <v>2</v>
      </c>
      <c r="K44" s="25">
        <v>3</v>
      </c>
      <c r="L44" s="25">
        <v>4</v>
      </c>
      <c r="M44" s="28"/>
      <c r="N44" s="28"/>
    </row>
    <row r="45" spans="1:14" ht="30.75" customHeight="1">
      <c r="A45" s="266"/>
      <c r="B45" s="253" t="s">
        <v>596</v>
      </c>
      <c r="C45" s="19" t="s">
        <v>461</v>
      </c>
      <c r="D45" s="222">
        <f>'Table S1Scoring system'!P170</f>
        <v>3</v>
      </c>
      <c r="E45" s="210">
        <f>D45</f>
        <v>3</v>
      </c>
      <c r="F45" s="212" t="s">
        <v>547</v>
      </c>
      <c r="G45" s="126"/>
      <c r="H45" s="126"/>
      <c r="I45" s="25"/>
      <c r="J45" s="25"/>
      <c r="K45" s="25"/>
      <c r="L45" s="25"/>
      <c r="M45" s="28"/>
      <c r="N45" s="28"/>
    </row>
    <row r="46" spans="1:14">
      <c r="A46" s="232" t="s">
        <v>132</v>
      </c>
      <c r="B46" s="221" t="s">
        <v>50</v>
      </c>
      <c r="C46" s="19" t="s">
        <v>467</v>
      </c>
      <c r="D46" s="222">
        <f>'Table S1Scoring system'!P171</f>
        <v>4</v>
      </c>
      <c r="E46" s="222">
        <f>'Table S1Scoring system'!Q171</f>
        <v>4</v>
      </c>
      <c r="F46" s="212" t="s">
        <v>547</v>
      </c>
      <c r="G46" s="126"/>
      <c r="H46" s="126"/>
      <c r="I46" s="25"/>
      <c r="J46" s="25"/>
      <c r="K46" s="25"/>
      <c r="L46" s="25"/>
      <c r="M46" s="28"/>
      <c r="N46" s="28"/>
    </row>
    <row r="47" spans="1:14" ht="30">
      <c r="A47" s="233"/>
      <c r="B47" s="221" t="s">
        <v>136</v>
      </c>
      <c r="C47" s="19" t="s">
        <v>558</v>
      </c>
      <c r="D47" s="222">
        <f>AVERAGE('Table S1Scoring system'!Q172:Q177)</f>
        <v>3.3333333333333335</v>
      </c>
      <c r="E47" s="210">
        <f>D47</f>
        <v>3.3333333333333335</v>
      </c>
      <c r="F47" s="212" t="s">
        <v>547</v>
      </c>
      <c r="G47" s="126"/>
      <c r="H47" s="126"/>
      <c r="I47" s="25"/>
      <c r="J47" s="25">
        <v>2</v>
      </c>
      <c r="K47" s="25">
        <v>3</v>
      </c>
      <c r="L47" s="25">
        <v>4</v>
      </c>
      <c r="M47" s="28"/>
      <c r="N47" s="28"/>
    </row>
    <row r="48" spans="1:14">
      <c r="A48" s="234"/>
      <c r="B48" s="221" t="s">
        <v>137</v>
      </c>
      <c r="C48" s="17" t="s">
        <v>484</v>
      </c>
      <c r="D48" s="222">
        <f>'Table S1Scoring system'!P178</f>
        <v>3</v>
      </c>
      <c r="E48" s="210">
        <f>D48</f>
        <v>3</v>
      </c>
      <c r="F48" s="212" t="s">
        <v>547</v>
      </c>
      <c r="G48" s="142"/>
      <c r="H48" s="142"/>
      <c r="I48" s="25"/>
      <c r="J48" s="25">
        <v>2</v>
      </c>
      <c r="K48" s="25">
        <v>3</v>
      </c>
      <c r="L48" s="25">
        <v>4</v>
      </c>
      <c r="M48" s="28"/>
      <c r="N48" s="28"/>
    </row>
    <row r="49" spans="1:14" ht="30">
      <c r="A49" s="4" t="s">
        <v>139</v>
      </c>
      <c r="B49" s="221" t="s">
        <v>487</v>
      </c>
      <c r="C49" s="17" t="s">
        <v>488</v>
      </c>
      <c r="D49" s="222">
        <f>'Table S1Scoring system'!P175</f>
        <v>3</v>
      </c>
      <c r="E49" s="210">
        <f>D49</f>
        <v>3</v>
      </c>
      <c r="F49" s="212" t="s">
        <v>547</v>
      </c>
      <c r="G49" s="126"/>
      <c r="H49" s="126"/>
      <c r="I49" s="25"/>
      <c r="J49" s="25">
        <v>2</v>
      </c>
      <c r="K49" s="25">
        <v>3</v>
      </c>
      <c r="L49" s="25">
        <v>4</v>
      </c>
      <c r="M49" s="28"/>
      <c r="N49" s="28"/>
    </row>
    <row r="50" spans="1:14" s="194" customFormat="1">
      <c r="A50" s="194" t="s">
        <v>599</v>
      </c>
      <c r="B50" s="228"/>
      <c r="C50" s="228"/>
      <c r="D50" s="231">
        <f>COUNT(D4:D49)</f>
        <v>44</v>
      </c>
      <c r="E50" s="231">
        <f>COUNT(E4:E49)</f>
        <v>25</v>
      </c>
      <c r="F50" s="230"/>
      <c r="G50" s="229"/>
      <c r="H50" s="229"/>
    </row>
    <row r="52" spans="1:14">
      <c r="G52" s="196"/>
      <c r="I52" s="25"/>
    </row>
    <row r="53" spans="1:14">
      <c r="I53" s="25"/>
    </row>
    <row r="54" spans="1:14">
      <c r="I54" s="25"/>
    </row>
    <row r="57" spans="1:14">
      <c r="A57" s="376"/>
      <c r="E57" s="216"/>
      <c r="F57" s="218"/>
      <c r="G57" s="24"/>
      <c r="H57" s="24"/>
    </row>
    <row r="58" spans="1:14">
      <c r="A58" s="376"/>
      <c r="E58" s="216"/>
      <c r="F58" s="218"/>
      <c r="G58" s="24"/>
      <c r="H58" s="24"/>
    </row>
    <row r="59" spans="1:14">
      <c r="A59" s="376"/>
      <c r="E59" s="216"/>
      <c r="F59" s="218"/>
      <c r="G59" s="24"/>
      <c r="H59" s="24"/>
    </row>
    <row r="60" spans="1:14">
      <c r="A60" s="376"/>
      <c r="E60" s="216"/>
      <c r="F60" s="218"/>
      <c r="G60" s="24"/>
      <c r="H60" s="24"/>
    </row>
    <row r="61" spans="1:14">
      <c r="A61" s="376"/>
      <c r="E61" s="216"/>
      <c r="F61" s="218"/>
      <c r="G61" s="24"/>
      <c r="H61" s="24"/>
    </row>
    <row r="62" spans="1:14">
      <c r="A62" s="376"/>
      <c r="E62" s="216"/>
      <c r="F62" s="218"/>
      <c r="G62" s="24"/>
      <c r="H62" s="24"/>
    </row>
    <row r="63" spans="1:14">
      <c r="A63" s="376"/>
      <c r="E63" s="216"/>
      <c r="F63" s="218"/>
      <c r="G63" s="24"/>
      <c r="H63" s="24"/>
    </row>
    <row r="64" spans="1:14">
      <c r="A64" s="376"/>
      <c r="E64" s="216"/>
      <c r="F64" s="218"/>
      <c r="G64" s="90"/>
      <c r="H64" s="90"/>
    </row>
    <row r="65" spans="1:8">
      <c r="A65" s="376"/>
      <c r="E65" s="216"/>
      <c r="F65" s="218"/>
      <c r="G65" s="24"/>
      <c r="H65" s="24"/>
    </row>
    <row r="66" spans="1:8">
      <c r="A66" s="376"/>
      <c r="E66" s="216"/>
      <c r="F66" s="218"/>
      <c r="G66" s="24"/>
      <c r="H66" s="24"/>
    </row>
    <row r="67" spans="1:8">
      <c r="A67" s="376"/>
      <c r="E67" s="216"/>
      <c r="F67" s="218"/>
      <c r="G67" s="24"/>
      <c r="H67" s="24"/>
    </row>
    <row r="68" spans="1:8">
      <c r="A68" s="376"/>
      <c r="E68" s="216"/>
      <c r="F68" s="218"/>
      <c r="G68" s="24"/>
      <c r="H68" s="24"/>
    </row>
    <row r="69" spans="1:8">
      <c r="A69" s="376"/>
      <c r="E69" s="216"/>
      <c r="F69" s="218"/>
      <c r="G69" s="24"/>
      <c r="H69" s="24"/>
    </row>
    <row r="70" spans="1:8">
      <c r="A70" s="376"/>
      <c r="E70" s="216"/>
      <c r="F70" s="218"/>
      <c r="G70" s="24"/>
      <c r="H70" s="24"/>
    </row>
    <row r="71" spans="1:8">
      <c r="A71" s="376"/>
      <c r="E71" s="216"/>
      <c r="F71" s="218"/>
      <c r="G71" s="24"/>
      <c r="H71" s="24"/>
    </row>
    <row r="72" spans="1:8">
      <c r="A72" s="376"/>
      <c r="E72" s="216"/>
      <c r="F72" s="218"/>
      <c r="G72" s="24"/>
      <c r="H72" s="24"/>
    </row>
    <row r="73" spans="1:8">
      <c r="A73" s="376"/>
      <c r="E73" s="216"/>
      <c r="F73" s="218"/>
      <c r="G73" s="24"/>
      <c r="H73" s="24"/>
    </row>
    <row r="74" spans="1:8">
      <c r="A74" s="376"/>
      <c r="E74" s="216"/>
      <c r="F74" s="218"/>
      <c r="G74" s="24"/>
      <c r="H74" s="24"/>
    </row>
    <row r="75" spans="1:8">
      <c r="A75" s="376"/>
      <c r="E75" s="216"/>
      <c r="F75" s="218"/>
      <c r="G75" s="24"/>
      <c r="H75" s="24"/>
    </row>
    <row r="76" spans="1:8">
      <c r="A76" s="376"/>
      <c r="E76" s="216"/>
      <c r="F76" s="218"/>
      <c r="G76" s="24"/>
      <c r="H76" s="24"/>
    </row>
    <row r="77" spans="1:8">
      <c r="A77" s="376"/>
      <c r="E77" s="216"/>
      <c r="F77" s="218"/>
      <c r="G77" s="24"/>
      <c r="H77" s="24"/>
    </row>
    <row r="78" spans="1:8">
      <c r="A78" s="376"/>
      <c r="E78" s="216"/>
      <c r="F78" s="218"/>
      <c r="G78" s="24"/>
      <c r="H78" s="24"/>
    </row>
    <row r="79" spans="1:8">
      <c r="A79" s="376"/>
      <c r="E79" s="216"/>
      <c r="F79" s="218"/>
      <c r="G79" s="24"/>
      <c r="H79" s="24"/>
    </row>
    <row r="80" spans="1:8">
      <c r="A80" s="376"/>
      <c r="E80" s="216"/>
      <c r="F80" s="218"/>
      <c r="G80" s="24"/>
      <c r="H80" s="24"/>
    </row>
    <row r="81" spans="1:8">
      <c r="A81" s="376"/>
      <c r="E81" s="216"/>
      <c r="F81" s="218"/>
      <c r="G81" s="24"/>
      <c r="H81" s="24"/>
    </row>
    <row r="82" spans="1:8">
      <c r="A82" s="376"/>
      <c r="E82" s="216"/>
      <c r="F82" s="218"/>
      <c r="G82" s="24"/>
      <c r="H82" s="24"/>
    </row>
    <row r="83" spans="1:8">
      <c r="A83" s="23"/>
      <c r="E83" s="216"/>
      <c r="F83" s="218"/>
      <c r="G83" s="24"/>
      <c r="H83" s="24"/>
    </row>
  </sheetData>
  <mergeCells count="36">
    <mergeCell ref="A41:A45"/>
    <mergeCell ref="A80:A82"/>
    <mergeCell ref="A57:A67"/>
    <mergeCell ref="A68:A70"/>
    <mergeCell ref="A71:A75"/>
    <mergeCell ref="A76:A79"/>
    <mergeCell ref="A4:A22"/>
    <mergeCell ref="A23:A28"/>
    <mergeCell ref="A29:A40"/>
    <mergeCell ref="B20:B21"/>
    <mergeCell ref="B24:B26"/>
    <mergeCell ref="B27:B28"/>
    <mergeCell ref="B31:B37"/>
    <mergeCell ref="B4:B7"/>
    <mergeCell ref="B12:B13"/>
    <mergeCell ref="B14:B18"/>
    <mergeCell ref="E39:E40"/>
    <mergeCell ref="F39:F40"/>
    <mergeCell ref="E42:E43"/>
    <mergeCell ref="F42:F43"/>
    <mergeCell ref="B39:B40"/>
    <mergeCell ref="B42:B43"/>
    <mergeCell ref="E31:E37"/>
    <mergeCell ref="F4:F7"/>
    <mergeCell ref="F12:F13"/>
    <mergeCell ref="F14:F18"/>
    <mergeCell ref="F20:F21"/>
    <mergeCell ref="F24:F26"/>
    <mergeCell ref="F31:F37"/>
    <mergeCell ref="F27:F28"/>
    <mergeCell ref="E4:E7"/>
    <mergeCell ref="E12:E13"/>
    <mergeCell ref="E14:E18"/>
    <mergeCell ref="E20:E21"/>
    <mergeCell ref="E24:E26"/>
    <mergeCell ref="E27:E28"/>
  </mergeCells>
  <conditionalFormatting sqref="D4:E49">
    <cfRule type="cellIs" dxfId="5" priority="2" operator="between">
      <formula>1</formula>
      <formula>2</formula>
    </cfRule>
    <cfRule type="cellIs" dxfId="4" priority="3" operator="between">
      <formula>2</formula>
      <formula>2.99999</formula>
    </cfRule>
    <cfRule type="cellIs" dxfId="3" priority="4" operator="between">
      <formula>3</formula>
      <formula>4</formula>
    </cfRule>
  </conditionalFormatting>
  <pageMargins left="0.7" right="0.7" top="0.75" bottom="0.75" header="0.3" footer="0.3"/>
  <pageSetup paperSize="9" fitToWidth="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D82CF-74AA-4B4B-938B-5130D9CCEDAE}">
  <dimension ref="A1:E28"/>
  <sheetViews>
    <sheetView showGridLines="0" topLeftCell="A13" zoomScale="90" zoomScaleNormal="90" workbookViewId="0">
      <selection activeCell="B24" sqref="B24"/>
    </sheetView>
  </sheetViews>
  <sheetFormatPr baseColWidth="10" defaultColWidth="11.42578125" defaultRowHeight="15"/>
  <cols>
    <col min="1" max="1" width="11.42578125" customWidth="1"/>
    <col min="2" max="2" width="38.5703125" style="1" customWidth="1"/>
    <col min="3" max="3" width="11.28515625" style="24" customWidth="1"/>
    <col min="4" max="4" width="61.5703125" customWidth="1"/>
    <col min="5" max="5" width="63.85546875" customWidth="1"/>
  </cols>
  <sheetData>
    <row r="1" spans="1:5" ht="50.25" customHeight="1">
      <c r="A1" s="385" t="s">
        <v>610</v>
      </c>
      <c r="B1" s="385"/>
      <c r="C1" s="385"/>
      <c r="D1" s="385"/>
      <c r="E1" s="385"/>
    </row>
    <row r="2" spans="1:5" ht="30">
      <c r="A2" s="161" t="s">
        <v>166</v>
      </c>
      <c r="B2" s="161" t="s">
        <v>497</v>
      </c>
      <c r="C2" s="179" t="s">
        <v>144</v>
      </c>
      <c r="D2" s="161" t="s">
        <v>498</v>
      </c>
      <c r="E2" s="161" t="s">
        <v>499</v>
      </c>
    </row>
    <row r="3" spans="1:5" ht="30" customHeight="1">
      <c r="A3" s="384" t="s">
        <v>28</v>
      </c>
      <c r="B3" s="128" t="s">
        <v>29</v>
      </c>
      <c r="C3" s="192">
        <f>'Table S2 Results Baseline'!E4</f>
        <v>3.4264049903243796</v>
      </c>
      <c r="D3" s="128" t="s">
        <v>500</v>
      </c>
      <c r="E3" s="128" t="s">
        <v>501</v>
      </c>
    </row>
    <row r="4" spans="1:5" ht="30" customHeight="1">
      <c r="A4" s="384"/>
      <c r="B4" s="128" t="s">
        <v>33</v>
      </c>
      <c r="C4" s="192">
        <f>'Table S2 Results Baseline'!E8</f>
        <v>3.966971731645081</v>
      </c>
      <c r="D4" s="128" t="s">
        <v>500</v>
      </c>
      <c r="E4" s="128" t="s">
        <v>501</v>
      </c>
    </row>
    <row r="5" spans="1:5" ht="30" customHeight="1">
      <c r="A5" s="384"/>
      <c r="B5" s="128" t="s">
        <v>37</v>
      </c>
      <c r="C5" s="192">
        <f>'Table S2 Results Baseline'!E9</f>
        <v>2.990643566791729</v>
      </c>
      <c r="D5" s="19" t="s">
        <v>502</v>
      </c>
      <c r="E5" s="19" t="s">
        <v>503</v>
      </c>
    </row>
    <row r="6" spans="1:5" ht="30" customHeight="1">
      <c r="A6" s="384"/>
      <c r="B6" s="128" t="s">
        <v>40</v>
      </c>
      <c r="C6" s="192">
        <f>'Table S2 Results Baseline'!E10</f>
        <v>3.9729784695170514</v>
      </c>
      <c r="D6" s="128" t="s">
        <v>504</v>
      </c>
      <c r="E6" s="128" t="s">
        <v>505</v>
      </c>
    </row>
    <row r="7" spans="1:5" ht="30" customHeight="1">
      <c r="A7" s="384"/>
      <c r="B7" s="128" t="s">
        <v>43</v>
      </c>
      <c r="C7" s="192">
        <f>'Table S2 Results Baseline'!E11</f>
        <v>3.9721996313089867</v>
      </c>
      <c r="D7" s="128" t="s">
        <v>506</v>
      </c>
      <c r="E7" s="128" t="s">
        <v>506</v>
      </c>
    </row>
    <row r="8" spans="1:5" ht="42" customHeight="1">
      <c r="A8" s="384"/>
      <c r="B8" s="128" t="s">
        <v>264</v>
      </c>
      <c r="C8" s="192">
        <f>'Table S2 Results Baseline'!E12</f>
        <v>2.4662101876518951</v>
      </c>
      <c r="D8" s="128" t="s">
        <v>507</v>
      </c>
      <c r="E8" s="128" t="s">
        <v>508</v>
      </c>
    </row>
    <row r="9" spans="1:5" ht="136.5" customHeight="1">
      <c r="A9" s="384"/>
      <c r="B9" s="128" t="s">
        <v>50</v>
      </c>
      <c r="C9" s="192">
        <f>AVERAGE('Table S2 Results Baseline'!E14:E18)</f>
        <v>1.75</v>
      </c>
      <c r="D9" s="128" t="s">
        <v>509</v>
      </c>
      <c r="E9" s="128" t="s">
        <v>510</v>
      </c>
    </row>
    <row r="10" spans="1:5" ht="30" customHeight="1">
      <c r="A10" s="384"/>
      <c r="B10" s="128" t="s">
        <v>310</v>
      </c>
      <c r="C10" s="192" t="s">
        <v>272</v>
      </c>
      <c r="D10" s="19" t="s">
        <v>272</v>
      </c>
      <c r="E10" s="19" t="s">
        <v>272</v>
      </c>
    </row>
    <row r="11" spans="1:5" ht="30" customHeight="1">
      <c r="A11" s="384"/>
      <c r="B11" s="128" t="s">
        <v>61</v>
      </c>
      <c r="C11" s="192">
        <f>'Table S2 Results Baseline'!E20</f>
        <v>3</v>
      </c>
      <c r="D11" s="128" t="s">
        <v>511</v>
      </c>
      <c r="E11" s="128" t="s">
        <v>511</v>
      </c>
    </row>
    <row r="12" spans="1:5" ht="51" customHeight="1">
      <c r="A12" s="384"/>
      <c r="B12" s="128" t="s">
        <v>317</v>
      </c>
      <c r="C12" s="192">
        <f>'Table S2 Results Baseline'!E22</f>
        <v>3.0168756357078452</v>
      </c>
      <c r="D12" s="128" t="s">
        <v>512</v>
      </c>
      <c r="E12" s="128" t="s">
        <v>513</v>
      </c>
    </row>
    <row r="13" spans="1:5" ht="45.75" customHeight="1">
      <c r="A13" s="384" t="s">
        <v>67</v>
      </c>
      <c r="B13" s="128" t="s">
        <v>80</v>
      </c>
      <c r="C13" s="192">
        <f>'Table S2 Results Baseline'!E23</f>
        <v>2</v>
      </c>
      <c r="D13" s="128" t="s">
        <v>514</v>
      </c>
      <c r="E13" s="128" t="s">
        <v>515</v>
      </c>
    </row>
    <row r="14" spans="1:5" ht="42" customHeight="1">
      <c r="A14" s="384"/>
      <c r="B14" s="128" t="s">
        <v>84</v>
      </c>
      <c r="C14" s="192">
        <f>'Table S2 Results Baseline'!E24</f>
        <v>3.3166486121724303</v>
      </c>
      <c r="D14" s="177" t="s">
        <v>516</v>
      </c>
      <c r="E14" s="178" t="s">
        <v>517</v>
      </c>
    </row>
    <row r="15" spans="1:5" ht="45" customHeight="1">
      <c r="A15" s="384"/>
      <c r="B15" s="128" t="s">
        <v>94</v>
      </c>
      <c r="C15" s="192">
        <f>'Table S2 Results Baseline'!E27</f>
        <v>3.4913535138072378</v>
      </c>
      <c r="D15" s="128" t="s">
        <v>518</v>
      </c>
      <c r="E15" s="19" t="s">
        <v>519</v>
      </c>
    </row>
    <row r="16" spans="1:5" ht="45.75" customHeight="1">
      <c r="A16" s="384" t="s">
        <v>98</v>
      </c>
      <c r="B16" s="128" t="s">
        <v>496</v>
      </c>
      <c r="C16" s="192">
        <f>'Table S2 Results Baseline'!E29</f>
        <v>3.8872924457974944</v>
      </c>
      <c r="D16" s="128" t="s">
        <v>520</v>
      </c>
      <c r="E16" s="128" t="s">
        <v>521</v>
      </c>
    </row>
    <row r="17" spans="1:5" ht="30" customHeight="1">
      <c r="A17" s="384"/>
      <c r="B17" s="128" t="s">
        <v>114</v>
      </c>
      <c r="C17" s="192">
        <f>'Table S2 Results Baseline'!E30</f>
        <v>3.9350428294097028</v>
      </c>
      <c r="D17" s="128" t="s">
        <v>522</v>
      </c>
      <c r="E17" s="128" t="s">
        <v>523</v>
      </c>
    </row>
    <row r="18" spans="1:5" ht="36.75" customHeight="1">
      <c r="A18" s="384"/>
      <c r="B18" s="128" t="s">
        <v>117</v>
      </c>
      <c r="C18" s="192">
        <f>'Table S2 Results Baseline'!E31</f>
        <v>2.794326241134752</v>
      </c>
      <c r="D18" s="19" t="s">
        <v>524</v>
      </c>
      <c r="E18" s="19" t="s">
        <v>525</v>
      </c>
    </row>
    <row r="19" spans="1:5" ht="30" customHeight="1">
      <c r="A19" s="384"/>
      <c r="B19" s="128" t="s">
        <v>121</v>
      </c>
      <c r="C19" s="192">
        <f>'Table S2 Results Baseline'!E38</f>
        <v>3.9669717316450814</v>
      </c>
      <c r="D19" s="128" t="s">
        <v>526</v>
      </c>
      <c r="E19" s="128" t="s">
        <v>527</v>
      </c>
    </row>
    <row r="20" spans="1:5" ht="46.5" customHeight="1">
      <c r="A20" s="384"/>
      <c r="B20" s="128" t="s">
        <v>123</v>
      </c>
      <c r="C20" s="192">
        <f>'Table S2 Results Baseline'!E39</f>
        <v>2.9584855094080571</v>
      </c>
      <c r="D20" s="128" t="s">
        <v>528</v>
      </c>
      <c r="E20" s="128" t="s">
        <v>529</v>
      </c>
    </row>
    <row r="21" spans="1:5" ht="40.5" customHeight="1">
      <c r="A21" s="384" t="s">
        <v>125</v>
      </c>
      <c r="B21" s="128" t="s">
        <v>126</v>
      </c>
      <c r="C21" s="192">
        <f>'Table S2 Results Baseline'!E41</f>
        <v>2</v>
      </c>
      <c r="D21" s="128" t="s">
        <v>530</v>
      </c>
      <c r="E21" s="19" t="s">
        <v>531</v>
      </c>
    </row>
    <row r="22" spans="1:5" ht="30" customHeight="1">
      <c r="A22" s="384"/>
      <c r="B22" s="193" t="s">
        <v>127</v>
      </c>
      <c r="C22" s="192">
        <f>'Table S2 Results Baseline'!E42</f>
        <v>2.5</v>
      </c>
      <c r="D22" s="128" t="s">
        <v>532</v>
      </c>
      <c r="E22" s="128" t="s">
        <v>533</v>
      </c>
    </row>
    <row r="23" spans="1:5" ht="30" customHeight="1">
      <c r="A23" s="384"/>
      <c r="B23" s="128" t="s">
        <v>129</v>
      </c>
      <c r="C23" s="192">
        <f>'Table S2 Results Baseline'!E44</f>
        <v>3.5</v>
      </c>
      <c r="D23" s="128" t="s">
        <v>534</v>
      </c>
      <c r="E23" s="128" t="s">
        <v>535</v>
      </c>
    </row>
    <row r="24" spans="1:5" ht="30" customHeight="1">
      <c r="A24" s="384"/>
      <c r="B24" s="128" t="s">
        <v>596</v>
      </c>
      <c r="C24" s="192">
        <f>'Table S2 Results Baseline'!E45</f>
        <v>3</v>
      </c>
      <c r="D24" s="19" t="s">
        <v>536</v>
      </c>
      <c r="E24" s="128" t="s">
        <v>537</v>
      </c>
    </row>
    <row r="25" spans="1:5" ht="44.25" customHeight="1">
      <c r="A25" s="384" t="s">
        <v>132</v>
      </c>
      <c r="B25" s="128" t="s">
        <v>50</v>
      </c>
      <c r="C25" s="192">
        <f>'Table S2 Results Baseline'!E46</f>
        <v>4</v>
      </c>
      <c r="D25" s="19" t="s">
        <v>536</v>
      </c>
      <c r="E25" s="128" t="s">
        <v>538</v>
      </c>
    </row>
    <row r="26" spans="1:5" ht="43.5" customHeight="1">
      <c r="A26" s="384"/>
      <c r="B26" s="128" t="s">
        <v>136</v>
      </c>
      <c r="C26" s="192">
        <f>'Table S2 Results Baseline'!E47</f>
        <v>3.3333333333333335</v>
      </c>
      <c r="D26" s="128" t="s">
        <v>539</v>
      </c>
      <c r="E26" s="128" t="s">
        <v>539</v>
      </c>
    </row>
    <row r="27" spans="1:5" ht="30" customHeight="1">
      <c r="A27" s="384"/>
      <c r="B27" s="128" t="s">
        <v>137</v>
      </c>
      <c r="C27" s="192">
        <f>'Table S2 Results Baseline'!E48</f>
        <v>3</v>
      </c>
      <c r="D27" s="128" t="s">
        <v>540</v>
      </c>
      <c r="E27" s="128" t="s">
        <v>540</v>
      </c>
    </row>
    <row r="28" spans="1:5" ht="30" customHeight="1">
      <c r="A28" s="128" t="s">
        <v>139</v>
      </c>
      <c r="B28" s="128" t="s">
        <v>487</v>
      </c>
      <c r="C28" s="192">
        <f>'Table S2 Results Baseline'!E49</f>
        <v>3</v>
      </c>
      <c r="D28" s="128" t="s">
        <v>541</v>
      </c>
      <c r="E28" s="128" t="s">
        <v>541</v>
      </c>
    </row>
  </sheetData>
  <mergeCells count="6">
    <mergeCell ref="A16:A20"/>
    <mergeCell ref="A21:A24"/>
    <mergeCell ref="A25:A27"/>
    <mergeCell ref="A1:E1"/>
    <mergeCell ref="A3:A12"/>
    <mergeCell ref="A13:A15"/>
  </mergeCells>
  <conditionalFormatting sqref="C3:C28">
    <cfRule type="cellIs" dxfId="2" priority="1" operator="between">
      <formula>1</formula>
      <formula>2</formula>
    </cfRule>
    <cfRule type="cellIs" dxfId="1" priority="2" operator="between">
      <formula>2</formula>
      <formula>2.99999</formula>
    </cfRule>
    <cfRule type="cellIs" dxfId="0" priority="3" operator="between">
      <formula>3</formula>
      <formula>4</formula>
    </cfRule>
  </conditionalFormatting>
  <pageMargins left="0.25" right="0.25" top="0.75" bottom="0.75" header="0.3" footer="0.3"/>
  <pageSetup paperSize="9" fitToWidth="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465f0d7-4ccc-4b2b-92e8-76e840bf3f8e" xsi:nil="true"/>
    <lcf76f155ced4ddcb4097134ff3c332f xmlns="73a48973-2333-4028-8119-5341acd52bd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623A607024F3F84D81BE98CDDB5F894E" ma:contentTypeVersion="" ma:contentTypeDescription="Opprett et nytt dokument." ma:contentTypeScope="" ma:versionID="c6639660378316483c0e5cfac3cb2b44">
  <xsd:schema xmlns:xsd="http://www.w3.org/2001/XMLSchema" xmlns:xs="http://www.w3.org/2001/XMLSchema" xmlns:p="http://schemas.microsoft.com/office/2006/metadata/properties" xmlns:ns2="73a48973-2333-4028-8119-5341acd52bde" xmlns:ns3="c465f0d7-4ccc-4b2b-92e8-76e840bf3f8e" targetNamespace="http://schemas.microsoft.com/office/2006/metadata/properties" ma:root="true" ma:fieldsID="02545ac4083a35ce351f49fd46f5da55" ns2:_="" ns3:_="">
    <xsd:import namespace="73a48973-2333-4028-8119-5341acd52bde"/>
    <xsd:import namespace="c465f0d7-4ccc-4b2b-92e8-76e840bf3f8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lcf76f155ced4ddcb4097134ff3c332f" minOccurs="0"/>
                <xsd:element ref="ns3:TaxCatchAll"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a48973-2333-4028-8119-5341acd52b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Bildemerkelapper" ma:readOnly="false" ma:fieldId="{5cf76f15-5ced-4ddc-b409-7134ff3c332f}" ma:taxonomyMulti="true" ma:sspId="c02eb324-2409-49e6-ae8e-b337b5c8e859"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465f0d7-4ccc-4b2b-92e8-76e840bf3f8e" elementFormDefault="qualified">
    <xsd:import namespace="http://schemas.microsoft.com/office/2006/documentManagement/types"/>
    <xsd:import namespace="http://schemas.microsoft.com/office/infopath/2007/PartnerControls"/>
    <xsd:element name="SharedWithUsers" ma:index="10"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ingsdetaljer" ma:internalName="SharedWithDetails" ma:readOnly="true">
      <xsd:simpleType>
        <xsd:restriction base="dms:Note">
          <xsd:maxLength value="255"/>
        </xsd:restriction>
      </xsd:simpleType>
    </xsd:element>
    <xsd:element name="TaxCatchAll" ma:index="21" nillable="true" ma:displayName="Taxonomy Catch All Column" ma:hidden="true" ma:list="{4563fa90-0719-477b-bdcf-9c7c81e33ce4}" ma:internalName="TaxCatchAll" ma:showField="CatchAllData" ma:web="c465f0d7-4ccc-4b2b-92e8-76e840bf3f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02E2E0-EB00-45A9-92F9-5C3A9FC7EA0A}">
  <ds:schemaRefs>
    <ds:schemaRef ds:uri="http://schemas.microsoft.com/office/2006/metadata/properties"/>
    <ds:schemaRef ds:uri="http://schemas.microsoft.com/office/infopath/2007/PartnerControls"/>
    <ds:schemaRef ds:uri="c465f0d7-4ccc-4b2b-92e8-76e840bf3f8e"/>
    <ds:schemaRef ds:uri="73a48973-2333-4028-8119-5341acd52bde"/>
  </ds:schemaRefs>
</ds:datastoreItem>
</file>

<file path=customXml/itemProps2.xml><?xml version="1.0" encoding="utf-8"?>
<ds:datastoreItem xmlns:ds="http://schemas.openxmlformats.org/officeDocument/2006/customXml" ds:itemID="{2B6E386D-45C3-4422-A7AB-45C9366B2AC4}">
  <ds:schemaRefs>
    <ds:schemaRef ds:uri="http://schemas.microsoft.com/sharepoint/v3/contenttype/forms"/>
  </ds:schemaRefs>
</ds:datastoreItem>
</file>

<file path=customXml/itemProps3.xml><?xml version="1.0" encoding="utf-8"?>
<ds:datastoreItem xmlns:ds="http://schemas.openxmlformats.org/officeDocument/2006/customXml" ds:itemID="{F80AED46-E8E7-4621-BDC0-FE83B295BB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a48973-2333-4028-8119-5341acd52bde"/>
    <ds:schemaRef ds:uri="c465f0d7-4ccc-4b2b-92e8-76e840bf3f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6</vt:i4>
      </vt:variant>
    </vt:vector>
  </HeadingPairs>
  <TitlesOfParts>
    <vt:vector size="6" baseType="lpstr">
      <vt:lpstr>Cover page</vt:lpstr>
      <vt:lpstr>Selected subcategories</vt:lpstr>
      <vt:lpstr>Reference flow</vt:lpstr>
      <vt:lpstr>Table S1Scoring system</vt:lpstr>
      <vt:lpstr>Table S2 Results Baseline</vt:lpstr>
      <vt:lpstr>Table S3 Results scenarios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Hanne Møller</dc:creator>
  <cp:keywords/>
  <dc:description/>
  <cp:lastModifiedBy>Hanne Møller</cp:lastModifiedBy>
  <cp:revision/>
  <dcterms:created xsi:type="dcterms:W3CDTF">2022-07-24T08:12:25Z</dcterms:created>
  <dcterms:modified xsi:type="dcterms:W3CDTF">2024-07-07T14:00:57Z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0x010100623A607024F3F84D81BE98CDDB5F894E</vt:lpwstr>
  </property>
  <property fmtid="{D5CDD505-2E9C-101B-9397-08002B2CF9AE}" pid="3" name="MediaServiceImageTags">
    <vt:lpwstr/>
  </property>
</Properties>
</file>