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mseduculiegebe-my.sharepoint.com/personal/yperocillo_uliege_be/Documents/PhD Manuscripts/Kaye_First Manuscript/Revision_2/"/>
    </mc:Choice>
  </mc:AlternateContent>
  <xr:revisionPtr revIDLastSave="162" documentId="8_{D3C810F3-17BB-435F-B063-295FF6A9E3FC}" xr6:coauthVersionLast="47" xr6:coauthVersionMax="47" xr10:uidLastSave="{C7154F3C-1CF7-42E9-94E3-80BF812BAE55}"/>
  <bookViews>
    <workbookView xWindow="-120" yWindow="-120" windowWidth="29040" windowHeight="15720" tabRatio="676" firstSheet="1" activeTab="10" xr2:uid="{64ED34FD-2BAA-4562-B11A-EFFDBFC3EC3B}"/>
  </bookViews>
  <sheets>
    <sheet name="COVER" sheetId="40" r:id="rId1"/>
    <sheet name="Inventory-Case1" sheetId="41" r:id="rId2"/>
    <sheet name="Inventory-Case2" sheetId="42" r:id="rId3"/>
    <sheet name="Fig7" sheetId="24" r:id="rId4"/>
    <sheet name="Fig8" sheetId="37" r:id="rId5"/>
    <sheet name="NMC811" sheetId="38" r:id="rId6"/>
    <sheet name="Fig14" sheetId="39" r:id="rId7"/>
    <sheet name="Fig15" sheetId="36" r:id="rId8"/>
    <sheet name="NMC622-Ref" sheetId="43" r:id="rId9"/>
    <sheet name="LeachYields" sheetId="32" r:id="rId10"/>
    <sheet name="Coke+Air" sheetId="9" r:id="rId11"/>
    <sheet name="ElectricEst" sheetId="30" r:id="rId12"/>
    <sheet name="Calc-Pretreat" sheetId="19" r:id="rId13"/>
  </sheets>
  <externalReferences>
    <externalReference r:id="rId14"/>
  </externalReferences>
  <definedNames>
    <definedName name="_Toc192965611" localSheetId="0">COVER!$B$4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8" i="32" l="1"/>
  <c r="C3" i="32" s="1"/>
  <c r="D3" i="32" s="1"/>
  <c r="D17" i="32"/>
  <c r="D16" i="32"/>
  <c r="D15" i="32"/>
  <c r="D14" i="32"/>
  <c r="D13" i="32"/>
  <c r="D12" i="32"/>
  <c r="F61" i="39" l="1"/>
  <c r="E61" i="39"/>
  <c r="D61" i="39"/>
  <c r="C61" i="39"/>
  <c r="F60" i="39"/>
  <c r="E60" i="39"/>
  <c r="D60" i="39"/>
  <c r="C60" i="39"/>
  <c r="F59" i="39"/>
  <c r="E59" i="39"/>
  <c r="D59" i="39"/>
  <c r="C59" i="39"/>
  <c r="B59" i="39"/>
  <c r="F58" i="39"/>
  <c r="E58" i="39"/>
  <c r="D58" i="39"/>
  <c r="C58" i="39"/>
  <c r="F57" i="39"/>
  <c r="E57" i="39"/>
  <c r="D57" i="39"/>
  <c r="C57" i="39"/>
  <c r="I6" i="39"/>
  <c r="H5" i="39"/>
  <c r="H6" i="39" s="1"/>
  <c r="H9" i="39" s="1"/>
  <c r="H10" i="39" s="1"/>
  <c r="H11" i="39" s="1"/>
  <c r="H12" i="39" s="1"/>
  <c r="G5" i="39"/>
  <c r="G6" i="39" s="1"/>
  <c r="G9" i="39" s="1"/>
  <c r="G10" i="39" s="1"/>
  <c r="G11" i="39" s="1"/>
  <c r="G12" i="39" s="1"/>
  <c r="F5" i="39"/>
  <c r="F6" i="39" s="1"/>
  <c r="F9" i="39" s="1"/>
  <c r="F10" i="39" s="1"/>
  <c r="F11" i="39" s="1"/>
  <c r="F12" i="39" s="1"/>
  <c r="E5" i="39"/>
  <c r="E6" i="39" s="1"/>
  <c r="E9" i="39" s="1"/>
  <c r="E10" i="39" s="1"/>
  <c r="E11" i="39" s="1"/>
  <c r="E12" i="39" s="1"/>
  <c r="D5" i="39"/>
  <c r="D6" i="39" s="1"/>
  <c r="D9" i="39" s="1"/>
  <c r="D10" i="39" s="1"/>
  <c r="D11" i="39" s="1"/>
  <c r="D12" i="39" s="1"/>
  <c r="C5" i="39"/>
  <c r="C6" i="39" s="1"/>
  <c r="C9" i="39" s="1"/>
  <c r="C10" i="39" s="1"/>
  <c r="C11" i="39" s="1"/>
  <c r="C12" i="39" s="1"/>
  <c r="B5" i="39"/>
  <c r="B6" i="39" s="1"/>
  <c r="J6" i="39" l="1"/>
  <c r="B9" i="39"/>
  <c r="J5" i="39"/>
  <c r="B10" i="39" l="1"/>
  <c r="J9" i="39"/>
  <c r="B11" i="39" l="1"/>
  <c r="J10" i="39"/>
  <c r="B12" i="39" l="1"/>
  <c r="J12" i="39" s="1"/>
  <c r="J11" i="39"/>
  <c r="O24" i="30" l="1"/>
  <c r="N25" i="30"/>
  <c r="M7" i="30" l="1"/>
  <c r="D7" i="37"/>
  <c r="D8" i="37"/>
  <c r="D6" i="37"/>
  <c r="D19" i="37"/>
  <c r="C19" i="37"/>
  <c r="C7" i="37"/>
  <c r="C6" i="37"/>
  <c r="B7" i="37"/>
  <c r="B8" i="37"/>
  <c r="B6" i="37"/>
  <c r="B19" i="37"/>
  <c r="B13" i="37"/>
  <c r="C12" i="37" s="1"/>
  <c r="L5" i="24"/>
  <c r="L8" i="24"/>
  <c r="J5" i="19"/>
  <c r="C14" i="19"/>
  <c r="C13" i="19"/>
  <c r="C12" i="19"/>
  <c r="C11" i="19"/>
  <c r="C10" i="19"/>
  <c r="C9" i="19"/>
  <c r="C8" i="19"/>
  <c r="C7" i="19"/>
  <c r="C6" i="19"/>
  <c r="C5" i="19"/>
  <c r="C4" i="19"/>
  <c r="C3" i="19"/>
  <c r="C11" i="37" l="1"/>
  <c r="Q7" i="30" l="1"/>
  <c r="O8" i="30"/>
  <c r="N5" i="30" s="1"/>
  <c r="Q6" i="30"/>
  <c r="M6" i="30"/>
  <c r="I6" i="30"/>
  <c r="K8" i="30"/>
  <c r="I8" i="30"/>
  <c r="G9" i="30"/>
  <c r="E8" i="30"/>
  <c r="C4" i="32"/>
  <c r="D4" i="32" s="1"/>
  <c r="C5" i="32"/>
  <c r="D5" i="32" s="1"/>
  <c r="C8" i="32"/>
  <c r="D8" i="32" s="1"/>
  <c r="C7" i="32"/>
  <c r="D7" i="32" s="1"/>
  <c r="C6" i="32"/>
  <c r="D6" i="32" s="1"/>
  <c r="H5" i="30" l="1"/>
  <c r="P5" i="30"/>
  <c r="F5" i="30" l="1"/>
  <c r="C9" i="30"/>
  <c r="B5" i="30" s="1"/>
  <c r="J5" i="30"/>
  <c r="D5" i="30"/>
  <c r="L5" i="30"/>
  <c r="R5" i="30" l="1"/>
  <c r="B25" i="19" l="1"/>
  <c r="C24" i="19" s="1"/>
  <c r="J4" i="19" l="1"/>
  <c r="J7" i="19" s="1"/>
  <c r="J9" i="19" s="1"/>
  <c r="C15" i="19"/>
  <c r="C20" i="19"/>
  <c r="C21" i="19"/>
  <c r="C22" i="19"/>
  <c r="C23" i="19"/>
  <c r="C26" i="19" l="1"/>
  <c r="C25" i="19"/>
  <c r="H12" i="19" l="1"/>
  <c r="J8" i="19"/>
  <c r="B19" i="9" l="1"/>
  <c r="D10" i="9"/>
  <c r="D9" i="9"/>
  <c r="D8" i="9"/>
  <c r="D7" i="9"/>
  <c r="D4" i="9"/>
  <c r="D3" i="9"/>
  <c r="D12" i="9" s="1"/>
  <c r="C12" i="9"/>
  <c r="B12" i="9"/>
  <c r="F6" i="32" l="1"/>
  <c r="F4" i="32"/>
  <c r="F5" i="32"/>
  <c r="E4" i="9"/>
  <c r="E3" i="9"/>
  <c r="E8" i="9"/>
  <c r="E7" i="9"/>
  <c r="E9" i="9"/>
  <c r="E10" i="9"/>
  <c r="F3" i="32" l="1"/>
  <c r="E12" i="9"/>
</calcChain>
</file>

<file path=xl/sharedStrings.xml><?xml version="1.0" encoding="utf-8"?>
<sst xmlns="http://schemas.openxmlformats.org/spreadsheetml/2006/main" count="519" uniqueCount="352">
  <si>
    <t>Item</t>
  </si>
  <si>
    <t>C</t>
  </si>
  <si>
    <t>Cu</t>
  </si>
  <si>
    <t>Al</t>
  </si>
  <si>
    <t>TOTAL</t>
  </si>
  <si>
    <t>Co</t>
  </si>
  <si>
    <t>Fe</t>
  </si>
  <si>
    <t>Li</t>
  </si>
  <si>
    <t>Mn</t>
  </si>
  <si>
    <t>Ni</t>
  </si>
  <si>
    <t>Others</t>
  </si>
  <si>
    <t>LiPF6</t>
  </si>
  <si>
    <t>Unit</t>
  </si>
  <si>
    <t>kg</t>
  </si>
  <si>
    <t>PVDF</t>
  </si>
  <si>
    <t>Process</t>
  </si>
  <si>
    <t>Input</t>
  </si>
  <si>
    <t>Output</t>
  </si>
  <si>
    <t>%</t>
  </si>
  <si>
    <t>Screening</t>
  </si>
  <si>
    <t>Al2O3</t>
  </si>
  <si>
    <t>Moisture</t>
  </si>
  <si>
    <t>Volatiles</t>
  </si>
  <si>
    <t>kg/1 kg coke</t>
  </si>
  <si>
    <t>-SiO2</t>
  </si>
  <si>
    <t>-Fe2O3</t>
  </si>
  <si>
    <t>-Al2O3</t>
  </si>
  <si>
    <t>-CaO</t>
  </si>
  <si>
    <t>-Others</t>
  </si>
  <si>
    <t>Cold enriched air, mass</t>
  </si>
  <si>
    <t>kW</t>
  </si>
  <si>
    <t>Water</t>
  </si>
  <si>
    <t>Content</t>
  </si>
  <si>
    <t>% Adjusted</t>
  </si>
  <si>
    <t>Value</t>
  </si>
  <si>
    <t>Heat Flow</t>
  </si>
  <si>
    <t>kg/h</t>
  </si>
  <si>
    <t>Heat required</t>
  </si>
  <si>
    <t>kWh/kg</t>
  </si>
  <si>
    <t>Materials</t>
  </si>
  <si>
    <t>Precipitation 01</t>
  </si>
  <si>
    <t>Precipitation 02</t>
  </si>
  <si>
    <t>Black mass</t>
  </si>
  <si>
    <t>kWh</t>
  </si>
  <si>
    <t>Purification</t>
  </si>
  <si>
    <t>Graphite</t>
  </si>
  <si>
    <t>Total</t>
  </si>
  <si>
    <t>Shredding</t>
  </si>
  <si>
    <t>Waste cells</t>
  </si>
  <si>
    <t>Shredded Cells</t>
  </si>
  <si>
    <t>Waste Electrolyte</t>
  </si>
  <si>
    <t>Coarse Fraction</t>
  </si>
  <si>
    <t>LiNMC622</t>
  </si>
  <si>
    <t>Carbon black</t>
  </si>
  <si>
    <t>Binders</t>
  </si>
  <si>
    <t>Plastics</t>
  </si>
  <si>
    <t>&lt;0.5mm</t>
  </si>
  <si>
    <t>0.5mm-1mm</t>
  </si>
  <si>
    <t>1mm-2.5mm</t>
  </si>
  <si>
    <t>2.5mm-6mm</t>
  </si>
  <si>
    <t>&gt;6mm</t>
  </si>
  <si>
    <t>g</t>
  </si>
  <si>
    <t>Based on size distribution analysis from Wang et al (2016), about ~30% of the shredded LIBs belong at the target size.</t>
  </si>
  <si>
    <t>Wt (1000 kg)</t>
  </si>
  <si>
    <t>Based on total weight of LiPF6 and other electrolyte components (EC) (Wang et al, 2016) and assume only 60% hydrolises due to the slow kinetics (Malmgren et al., 2013). Assumed 5% of the shredded cells is lost into this flow, mostly the active materials.</t>
  </si>
  <si>
    <t>Ethylene carbonate (EC)/others</t>
  </si>
  <si>
    <t>Assumed &lt;=1mm size to be the target. Based on results from Wang et al (2016), it’s this size that visually has the highest effective concentration of the active materials vs Al/Cu/plastics/others</t>
  </si>
  <si>
    <t>Phases</t>
  </si>
  <si>
    <t>Base Scenario</t>
  </si>
  <si>
    <t>Wang et al (2016)</t>
  </si>
  <si>
    <t>&lt;1mm</t>
  </si>
  <si>
    <t>Process Steps</t>
  </si>
  <si>
    <t>Reductive Leaching</t>
  </si>
  <si>
    <t>FT01</t>
  </si>
  <si>
    <t>FT02</t>
  </si>
  <si>
    <t>FT03</t>
  </si>
  <si>
    <t>Tank Agitator</t>
  </si>
  <si>
    <t>Tank agitator</t>
  </si>
  <si>
    <t>Filter</t>
  </si>
  <si>
    <t>Lime pulping tank agitator</t>
  </si>
  <si>
    <t>Reactor agitator</t>
  </si>
  <si>
    <t>BM Feeding Conveyor Motor</t>
  </si>
  <si>
    <t>Heating*</t>
  </si>
  <si>
    <t>Pump-wash water</t>
  </si>
  <si>
    <t>Pump-lime pulp to reactor</t>
  </si>
  <si>
    <t>Pump-input precipitant</t>
  </si>
  <si>
    <t>Pump-output filtrate</t>
  </si>
  <si>
    <t>Pump-Input Water</t>
  </si>
  <si>
    <t>Pump-Output</t>
  </si>
  <si>
    <t>Pump-Output BM slurry</t>
  </si>
  <si>
    <t>Pump-Output solution</t>
  </si>
  <si>
    <t>Inputs</t>
  </si>
  <si>
    <t>BM Slurry</t>
  </si>
  <si>
    <t>Filter Power Estimate</t>
  </si>
  <si>
    <t>Pump Power estimate</t>
  </si>
  <si>
    <t>pH</t>
  </si>
  <si>
    <t>Li2CO3 Purity | Li recovery</t>
  </si>
  <si>
    <t>Ni Recovery</t>
  </si>
  <si>
    <t>Mn Recovery</t>
  </si>
  <si>
    <t>Co Recovery</t>
  </si>
  <si>
    <t>Li Recovery</t>
  </si>
  <si>
    <t>Mixed Hydroxide Purity</t>
  </si>
  <si>
    <t>Caustic soda actual mass</t>
  </si>
  <si>
    <t>0.13 kg/L purified PLS</t>
  </si>
  <si>
    <t>0.17 kg/L purified PLS</t>
  </si>
  <si>
    <t>Soda Ash Used (kg)</t>
  </si>
  <si>
    <t>Soda Ash Dosage</t>
  </si>
  <si>
    <t>Data on varying soda ash used for the hydrometallurgical treatment phase of waste Li-ion battery recycling</t>
  </si>
  <si>
    <t>Lithium tracking during hydrometallurgical treatment phase  of waste Li-ion battery recycling.</t>
  </si>
  <si>
    <t>%Li to next step</t>
  </si>
  <si>
    <t>%Li to solid residues</t>
  </si>
  <si>
    <t>%Li to used filter wash water</t>
  </si>
  <si>
    <t>Constant Values</t>
  </si>
  <si>
    <t>Gravitational accele., m/s2</t>
  </si>
  <si>
    <t>Total dynamic head, m</t>
  </si>
  <si>
    <t>Pump efficiency</t>
  </si>
  <si>
    <t>Motor efficiency</t>
  </si>
  <si>
    <t>Drive efficiency</t>
  </si>
  <si>
    <t>Rough electrical consumption estimate, kWh</t>
  </si>
  <si>
    <t>Estimated electricity consumption (kWh)</t>
  </si>
  <si>
    <t>Pump-output solution</t>
  </si>
  <si>
    <t>PLS1+Residues</t>
  </si>
  <si>
    <t>H2SO4</t>
  </si>
  <si>
    <t>Flowrate, m3/s</t>
  </si>
  <si>
    <t>Density, kg/m3</t>
  </si>
  <si>
    <t>Fine Fraction (BM)</t>
  </si>
  <si>
    <t>Black mass recovery, %</t>
  </si>
  <si>
    <t>Table S5. NMC cell composition by mass for 1000-kg cells based on Wang et al (2016).</t>
  </si>
  <si>
    <t>Table S6. Shredded waste battery size distribution based on Wang et al (2016).</t>
  </si>
  <si>
    <t>Table S7. Pretreatment calculation.</t>
  </si>
  <si>
    <t xml:space="preserve">Mn  </t>
  </si>
  <si>
    <t xml:space="preserve">Al  </t>
  </si>
  <si>
    <t xml:space="preserve">Cu  </t>
  </si>
  <si>
    <t>MOL. WEIGHTS</t>
  </si>
  <si>
    <t>Li, g/mol</t>
  </si>
  <si>
    <t>Ni, g/mol</t>
  </si>
  <si>
    <t>Co, g/mol</t>
  </si>
  <si>
    <t>Mn, g/mol</t>
  </si>
  <si>
    <t>Al, g/mol</t>
  </si>
  <si>
    <t>Fe, g/mol</t>
  </si>
  <si>
    <t>Cu, g/mol</t>
  </si>
  <si>
    <t>P, g/mol</t>
  </si>
  <si>
    <t>C, g/mol</t>
  </si>
  <si>
    <t>F, g/mol</t>
  </si>
  <si>
    <t>LiPF6, g/mol</t>
  </si>
  <si>
    <t>LiNMC622, g/mol</t>
  </si>
  <si>
    <t>Al2O3, g/mol</t>
  </si>
  <si>
    <t>g/L</t>
  </si>
  <si>
    <t>Simulated leaching PLS yield</t>
  </si>
  <si>
    <t>Leaching PLS volume, L</t>
  </si>
  <si>
    <t>Conversion</t>
  </si>
  <si>
    <t>g/kg</t>
  </si>
  <si>
    <t>L/m3</t>
  </si>
  <si>
    <t>%recovery, Guimaraes et al (2022)</t>
  </si>
  <si>
    <t>-</t>
  </si>
  <si>
    <t>Actual BM  recovery, %</t>
  </si>
  <si>
    <t>%diff</t>
  </si>
  <si>
    <t>Slurry Preparation</t>
  </si>
  <si>
    <t>Hydrated lime pulp</t>
  </si>
  <si>
    <t>Wash water</t>
  </si>
  <si>
    <t>Purified PLS+Residues</t>
  </si>
  <si>
    <t>FT01 Filtrate</t>
  </si>
  <si>
    <t>Pressure drop, Pa</t>
  </si>
  <si>
    <t>NaOH pulp</t>
  </si>
  <si>
    <t>FT02 Feed</t>
  </si>
  <si>
    <t>FT02 Filtrate</t>
  </si>
  <si>
    <t>FT03 Feed</t>
  </si>
  <si>
    <t>Na2CO3 pulp</t>
  </si>
  <si>
    <t>FT03 Filtrate</t>
  </si>
  <si>
    <t>Value/FU</t>
  </si>
  <si>
    <t>Unit/FU</t>
  </si>
  <si>
    <t>Dataset (Ecoinvent/Own)</t>
  </si>
  <si>
    <t>INPUTS</t>
  </si>
  <si>
    <t>Reference flow</t>
  </si>
  <si>
    <t>Electricity</t>
  </si>
  <si>
    <t>Water, unspecified natural origin, BE</t>
  </si>
  <si>
    <t>Steam</t>
  </si>
  <si>
    <t>Heating</t>
  </si>
  <si>
    <t>Sulfuric acid</t>
  </si>
  <si>
    <t>Sulfuric acid, RER, market, cut-off</t>
  </si>
  <si>
    <t>Hydrated lime</t>
  </si>
  <si>
    <t>OUTPUTS</t>
  </si>
  <si>
    <t>Directly cycled back to the process</t>
  </si>
  <si>
    <t>Emissions to air</t>
  </si>
  <si>
    <t>Carbon dioxide, high pop.</t>
  </si>
  <si>
    <t>Sulfur dioxide, high pop.</t>
  </si>
  <si>
    <t>Hydrogen, high pop.</t>
  </si>
  <si>
    <t>HF(g)</t>
  </si>
  <si>
    <t>POF3(g)</t>
  </si>
  <si>
    <t>CO2(g)</t>
  </si>
  <si>
    <t>SO2(g)</t>
  </si>
  <si>
    <t>O2(g)</t>
  </si>
  <si>
    <t>H2O(g)</t>
  </si>
  <si>
    <t>Graphite and  impurities</t>
  </si>
  <si>
    <t>Sodium hydroxide</t>
  </si>
  <si>
    <t>Mixed hydroxide salts (Ni, Co, Mn)</t>
  </si>
  <si>
    <t>Lithium carbonate</t>
  </si>
  <si>
    <t>Soda ash</t>
  </si>
  <si>
    <t>Process Water</t>
  </si>
  <si>
    <t>FU: treatment of 1 kg waste LIBs cells</t>
  </si>
  <si>
    <t>Transport</t>
  </si>
  <si>
    <t>Waste LIBs cells</t>
  </si>
  <si>
    <t>tkm</t>
  </si>
  <si>
    <t>Transport, freight, lorry 3.5-7.5 metric ton, EURO6, market, cut-off</t>
  </si>
  <si>
    <t>Electricity, medium voltage, BE, market, IEA2022</t>
  </si>
  <si>
    <t>Steam, in chemical industry, RER, market, cut-off</t>
  </si>
  <si>
    <t>Lime, hydrated, packed, RER, market, cut-off</t>
  </si>
  <si>
    <t>Sodium hydroxide, without water,50% solution, RER, market, cut-off</t>
  </si>
  <si>
    <t>Soda ash, light, RER, market, cut-off</t>
  </si>
  <si>
    <t>Products and co-products</t>
  </si>
  <si>
    <t>Waste electrolyte</t>
  </si>
  <si>
    <t>Recyclable</t>
  </si>
  <si>
    <t>Coarse fraction</t>
  </si>
  <si>
    <t>Waste for treatment</t>
  </si>
  <si>
    <t>Bottom ash, MSWI, residue from shredder fraction from manual dismantling, GLO, market, cut-off</t>
  </si>
  <si>
    <t>Assumed value</t>
  </si>
  <si>
    <t>Hydrogen fluoride, high pop.</t>
  </si>
  <si>
    <t>No equivalent dataset</t>
  </si>
  <si>
    <t>Heat, natural gas, EU w/o CH, market, cut-off</t>
  </si>
  <si>
    <t>Metallurgical coke</t>
  </si>
  <si>
    <t>Coke, CN, market, cut-off</t>
  </si>
  <si>
    <t>Air, sub-compartment: in air</t>
  </si>
  <si>
    <t>Oxygen, liquid, RER, market, cut-off</t>
  </si>
  <si>
    <t>Quicklime, milled, packed, RER, market, cut-off</t>
  </si>
  <si>
    <t>Air</t>
  </si>
  <si>
    <t>Oxygen</t>
  </si>
  <si>
    <t>Quicklime</t>
  </si>
  <si>
    <t>Carbon dioxide, sub-compartment: high pop.</t>
  </si>
  <si>
    <t>Carbon monoxide, sub-compartment: high pop.</t>
  </si>
  <si>
    <t>Water, sub-compartment: high pop.</t>
  </si>
  <si>
    <t>Ni-Co-Cu Alloy</t>
  </si>
  <si>
    <t>Slag</t>
  </si>
  <si>
    <t>CO (g)</t>
  </si>
  <si>
    <t>N2(g)</t>
  </si>
  <si>
    <t>NO(g)</t>
  </si>
  <si>
    <t>Nitrogen monoxide, BE</t>
  </si>
  <si>
    <t>Water (evapotranspiration)</t>
  </si>
  <si>
    <t>Hydrogen fluoride</t>
  </si>
  <si>
    <t>Elemental Recovery</t>
  </si>
  <si>
    <t>Purity (Cu-Co-Ni)</t>
  </si>
  <si>
    <t>%Ni</t>
  </si>
  <si>
    <t>%Co</t>
  </si>
  <si>
    <t>%Mn</t>
  </si>
  <si>
    <t>%Cu</t>
  </si>
  <si>
    <t>%Li</t>
  </si>
  <si>
    <t>Cell Cathode</t>
  </si>
  <si>
    <t>NMC622</t>
  </si>
  <si>
    <t>NMC333</t>
  </si>
  <si>
    <t>NMC532</t>
  </si>
  <si>
    <t>NMC721</t>
  </si>
  <si>
    <t>NMC811</t>
  </si>
  <si>
    <t>Nitrogen, atmospheric, sub-compartment: high pop.</t>
  </si>
  <si>
    <t>NMC622 Cells Composition Source</t>
  </si>
  <si>
    <t>Mohr et al (2020)</t>
  </si>
  <si>
    <t>Ni content</t>
  </si>
  <si>
    <t>Co content</t>
  </si>
  <si>
    <t>Cu content</t>
  </si>
  <si>
    <t>0.20 kg/L purified PLS | 419.94 kg</t>
  </si>
  <si>
    <t>45.97%| 70.99%</t>
  </si>
  <si>
    <t>44.94% | 70.82%</t>
  </si>
  <si>
    <t>45.52% |70.91%</t>
  </si>
  <si>
    <t>43.79% | 70.67%</t>
  </si>
  <si>
    <t>0.12 kg/L purified PLS</t>
  </si>
  <si>
    <t>Purity</t>
  </si>
  <si>
    <t>Li, black mass</t>
  </si>
  <si>
    <t>Li, process water</t>
  </si>
  <si>
    <t>Total, Li feed</t>
  </si>
  <si>
    <t>After FT01</t>
  </si>
  <si>
    <t>Filtrate</t>
  </si>
  <si>
    <t>After FT02</t>
  </si>
  <si>
    <t>After FT03</t>
  </si>
  <si>
    <t xml:space="preserve">Total Li Feed </t>
  </si>
  <si>
    <t>SIMULATION DATA</t>
  </si>
  <si>
    <t>Residue/Product</t>
  </si>
  <si>
    <t>After Precipitation 1-Filtration02</t>
  </si>
  <si>
    <t>After Purification-Filtration01</t>
  </si>
  <si>
    <t>After Precipitation 2-Filtration03</t>
  </si>
  <si>
    <t>Assumed to be inert material for landfill</t>
  </si>
  <si>
    <t>Ni(OH)2 content</t>
  </si>
  <si>
    <t>Co(OH)2 content</t>
  </si>
  <si>
    <t>Mn(OH)2 content</t>
  </si>
  <si>
    <t>Li2CO3 content</t>
  </si>
  <si>
    <t>Comparison of the original NMC811 hydroxide production data from Ecoinvent and the modified version for NMC622.</t>
  </si>
  <si>
    <t xml:space="preserve">Note that only the ratio of the sulfates fed was changed from Ni:Mn:Co ratio of 811 to 622. All other inputs and outputs were not changed. </t>
  </si>
  <si>
    <t>Once the target ratio for hydroxide is changed it is obvious that inputs and outputs should change too. But since the data is not avaialable, it was decided to keep the original values from Ecoinvent.</t>
  </si>
  <si>
    <t>Analysis results for sensitivity analysis of pyrometallurgical recycling process varying NMC type and NMC composition based on literature source.</t>
  </si>
  <si>
    <t>Black mass composition</t>
  </si>
  <si>
    <t>Base Scenario, BM Feed, kg</t>
  </si>
  <si>
    <t>Base Scenario, %</t>
  </si>
  <si>
    <t>Base Scenario, kg</t>
  </si>
  <si>
    <t>SC2 (15kg Fe)</t>
  </si>
  <si>
    <t>SC3 (30kg Fe)</t>
  </si>
  <si>
    <t>SC4 (45kg Fe)</t>
  </si>
  <si>
    <t>SC5 (60kg Fe)</t>
  </si>
  <si>
    <t>Hydrometallurgical Treatment</t>
  </si>
  <si>
    <t>Reagent Dosing</t>
  </si>
  <si>
    <t>Base SC</t>
  </si>
  <si>
    <t>SC2</t>
  </si>
  <si>
    <t>SC3</t>
  </si>
  <si>
    <t>SC4</t>
  </si>
  <si>
    <t>SC5</t>
  </si>
  <si>
    <t>6600 kg/ton BM</t>
  </si>
  <si>
    <t>6581 kg/ton BM</t>
  </si>
  <si>
    <t>6536 kg/ton BM</t>
  </si>
  <si>
    <t>6515 kg/ton BM</t>
  </si>
  <si>
    <t>6472 kg/ton BM</t>
  </si>
  <si>
    <t>Hydrated Lime (Ca(OH)2)</t>
  </si>
  <si>
    <t>0.34 kg/L leaching PLS sol'n</t>
  </si>
  <si>
    <t>0.33 kg/L leaching PLS sol'n</t>
  </si>
  <si>
    <t>0.32 kg/L leaching PLS sol'n</t>
  </si>
  <si>
    <t>0.31 kg/L leaching PLS sol'n</t>
  </si>
  <si>
    <t>NaOH</t>
  </si>
  <si>
    <t>0.20 kg/L purified PLS</t>
  </si>
  <si>
    <t>Soda ash (Na2CO3)</t>
  </si>
  <si>
    <t>0.13 kg/L PLS</t>
  </si>
  <si>
    <t>0.14 kg/L PLS</t>
  </si>
  <si>
    <t>Fe content (kg)</t>
  </si>
  <si>
    <t>Mixed NiMnCo hydroxide</t>
  </si>
  <si>
    <t>%Ni Recovery</t>
  </si>
  <si>
    <t>%Mn Recovery</t>
  </si>
  <si>
    <t>%Co Recovery</t>
  </si>
  <si>
    <t>%Purity</t>
  </si>
  <si>
    <t xml:space="preserve">Mixed NiMnCo </t>
  </si>
  <si>
    <t>Scenario</t>
  </si>
  <si>
    <t>Fe content</t>
  </si>
  <si>
    <t>Recovery</t>
  </si>
  <si>
    <t>Li2CO3 Recovery</t>
  </si>
  <si>
    <t>SC1</t>
  </si>
  <si>
    <t>BM</t>
  </si>
  <si>
    <t>Feed element content (kg)</t>
  </si>
  <si>
    <t>Reused Water</t>
  </si>
  <si>
    <t>Process simulation-based LCA: Li-ion battery recycling case study</t>
  </si>
  <si>
    <t>Supplementary Information</t>
  </si>
  <si>
    <t>*Corresponding author. Email: yperocillo@uliege.be</t>
  </si>
  <si>
    <t>Yvonne Kaye Perocillo*1, Eric Pirard2 and Angélique Léonard1</t>
  </si>
  <si>
    <t>Data are based on the process simulation conducted using HSC Chemistry Sim® module.</t>
  </si>
  <si>
    <t>Sensitivity Analysis for Case Study No.1 : Variable Fe content in the Black Mass</t>
  </si>
  <si>
    <t>0 kg Fe</t>
  </si>
  <si>
    <t>15 kg Fe</t>
  </si>
  <si>
    <t>30 kg Fe</t>
  </si>
  <si>
    <t>45 kg Fe</t>
  </si>
  <si>
    <t>60 kg Fe</t>
  </si>
  <si>
    <t>Other Scenarios</t>
  </si>
  <si>
    <t>Other data during simulation of other scenarios.</t>
  </si>
  <si>
    <t>Data used for Figure 14.</t>
  </si>
  <si>
    <t>Recovery for the simulated pyrometallurgical processes varying the composition of the LIBs cells based on literature.</t>
  </si>
  <si>
    <t>Inventory of case study no.1 used in Simapro.</t>
  </si>
  <si>
    <t>Inventory of case study no.2 used in Simapro.</t>
  </si>
  <si>
    <t>Hydrometallurgical recycling yields from the simulation.</t>
  </si>
  <si>
    <t>Metallurgical coke composition used in the simulation based on data from Colorado-Arango et al (2021).</t>
  </si>
  <si>
    <t>Enriched air heating calculation.</t>
  </si>
  <si>
    <t xml:space="preserve"> Electrical consumption calculation for case study no.1.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</si>
</sst>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00%"/>
    <numFmt numFmtId="166" formatCode="0.00000"/>
    <numFmt numFmtId="167" formatCode="0.000"/>
    <numFmt numFmtId="168" formatCode="0.0000"/>
    <numFmt numFmtId="169" formatCode="0.0"/>
    <numFmt numFmtId="170" formatCode="#0.00"/>
    <numFmt numFmtId="172" formatCode="0.000000"/>
  </numFmts>
  <fonts count="60" x14ac:knownFonts="1">
    <font>
      <sz val="11"/>
      <color theme="1"/>
      <name val="Calibri"/>
      <family val="2"/>
      <scheme val="minor"/>
    </font>
    <font>
      <sz val="11"/>
      <color theme="1"/>
      <name val="Calibri"/>
      <family val="2"/>
      <scheme val="minor"/>
    </font>
    <font>
      <sz val="12"/>
      <color theme="1"/>
      <name val="Calibri"/>
      <family val="2"/>
      <scheme val="minor"/>
    </font>
    <font>
      <sz val="12"/>
      <color theme="1"/>
      <name val="Times New Roman"/>
      <family val="1"/>
    </font>
    <font>
      <b/>
      <sz val="12"/>
      <color theme="1"/>
      <name val="Times New Roman"/>
      <family val="1"/>
    </font>
    <font>
      <b/>
      <sz val="14"/>
      <name val="Times New Roman"/>
      <family val="1"/>
    </font>
    <font>
      <sz val="14"/>
      <color theme="1"/>
      <name val="Calibri"/>
      <family val="2"/>
      <scheme val="minor"/>
    </font>
    <font>
      <b/>
      <sz val="14"/>
      <color rgb="FF000000"/>
      <name val="Times New Roman"/>
      <family val="1"/>
    </font>
    <font>
      <sz val="14"/>
      <color rgb="FF000000"/>
      <name val="Times New Roman"/>
      <family val="1"/>
    </font>
    <font>
      <sz val="14"/>
      <color theme="1"/>
      <name val="Times New Roman"/>
      <family val="1"/>
    </font>
    <font>
      <b/>
      <i/>
      <sz val="14"/>
      <color rgb="FFFF0000"/>
      <name val="Times New Roman"/>
      <family val="1"/>
    </font>
    <font>
      <i/>
      <sz val="14"/>
      <color rgb="FF000000"/>
      <name val="Times New Roman"/>
      <family val="1"/>
    </font>
    <font>
      <i/>
      <sz val="14"/>
      <color theme="1"/>
      <name val="Times New Roman"/>
      <family val="1"/>
    </font>
    <font>
      <b/>
      <sz val="14"/>
      <color theme="1"/>
      <name val="Times New Roman"/>
      <family val="1"/>
    </font>
    <font>
      <b/>
      <i/>
      <sz val="14"/>
      <color theme="1"/>
      <name val="Times New Roman"/>
      <family val="1"/>
    </font>
    <font>
      <u/>
      <sz val="11"/>
      <color theme="10"/>
      <name val="Calibri"/>
      <family val="2"/>
      <scheme val="minor"/>
    </font>
    <font>
      <sz val="11"/>
      <color rgb="FFFF0000"/>
      <name val="Calibri"/>
      <family val="2"/>
      <scheme val="minor"/>
    </font>
    <font>
      <sz val="14"/>
      <color rgb="FFFF0000"/>
      <name val="Calibri"/>
      <family val="2"/>
      <scheme val="minor"/>
    </font>
    <font>
      <b/>
      <sz val="11"/>
      <color theme="1"/>
      <name val="Calibri"/>
      <family val="2"/>
      <scheme val="minor"/>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libri Light"/>
      <family val="2"/>
      <scheme val="major"/>
    </font>
    <font>
      <sz val="11"/>
      <color rgb="FFFF0000"/>
      <name val="Calibri"/>
      <family val="2"/>
      <scheme val="minor"/>
    </font>
    <font>
      <sz val="11"/>
      <color theme="1"/>
      <name val="Calibri"/>
      <family val="2"/>
    </font>
    <font>
      <i/>
      <sz val="10"/>
      <color theme="1"/>
      <name val="Calibri"/>
      <family val="2"/>
      <scheme val="minor"/>
    </font>
    <font>
      <b/>
      <i/>
      <sz val="11"/>
      <color theme="1"/>
      <name val="Calibri"/>
      <family val="2"/>
      <scheme val="minor"/>
    </font>
    <font>
      <b/>
      <sz val="11"/>
      <color rgb="FFFF0000"/>
      <name val="Calibri"/>
      <family val="2"/>
      <scheme val="minor"/>
    </font>
    <font>
      <b/>
      <sz val="14"/>
      <color theme="0"/>
      <name val="Times New Roman"/>
      <family val="1"/>
    </font>
    <font>
      <sz val="11"/>
      <color theme="1"/>
      <name val="Times New Roman"/>
      <family val="1"/>
    </font>
    <font>
      <b/>
      <i/>
      <sz val="12"/>
      <color theme="1"/>
      <name val="Times New Roman"/>
      <family val="1"/>
    </font>
    <font>
      <sz val="12"/>
      <color rgb="FFFF0000"/>
      <name val="Times New Roman"/>
      <family val="1"/>
    </font>
    <font>
      <b/>
      <i/>
      <u/>
      <sz val="14"/>
      <color theme="1"/>
      <name val="Times New Roman"/>
      <family val="1"/>
    </font>
    <font>
      <i/>
      <sz val="14"/>
      <color theme="2" tint="-0.249977111117893"/>
      <name val="Times New Roman"/>
      <family val="1"/>
    </font>
    <font>
      <i/>
      <sz val="14"/>
      <color theme="2" tint="-9.9978637043366805E-2"/>
      <name val="Times New Roman"/>
      <family val="1"/>
    </font>
    <font>
      <sz val="14"/>
      <color rgb="FFFF0000"/>
      <name val="Times New Roman"/>
      <family val="1"/>
    </font>
    <font>
      <sz val="11"/>
      <color theme="1"/>
      <name val="Calibri"/>
      <family val="2"/>
      <scheme val="minor"/>
    </font>
    <font>
      <b/>
      <sz val="11"/>
      <color theme="1"/>
      <name val="Calibri"/>
      <family val="2"/>
      <scheme val="minor"/>
    </font>
    <font>
      <b/>
      <sz val="12"/>
      <color rgb="FF000000"/>
      <name val="Times New Roman"/>
      <family val="1"/>
    </font>
    <font>
      <sz val="12"/>
      <color rgb="FF000000"/>
      <name val="Times New Roman"/>
      <family val="1"/>
    </font>
    <font>
      <sz val="11"/>
      <color rgb="FFFF0000"/>
      <name val="Times New Roman"/>
      <family val="1"/>
    </font>
    <font>
      <u/>
      <sz val="11"/>
      <color theme="10"/>
      <name val="Times New Roman"/>
      <family val="1"/>
    </font>
    <font>
      <sz val="14"/>
      <color theme="0"/>
      <name val="Times New Roman"/>
      <family val="1"/>
    </font>
    <font>
      <sz val="14"/>
      <color theme="0"/>
      <name val="Calibri"/>
      <family val="2"/>
      <scheme val="minor"/>
    </font>
    <font>
      <b/>
      <i/>
      <sz val="14"/>
      <color theme="0"/>
      <name val="Times New Roman"/>
      <family val="1"/>
    </font>
    <font>
      <b/>
      <i/>
      <sz val="11"/>
      <color rgb="FFFF0000"/>
      <name val="Times New Roman"/>
      <family val="1"/>
    </font>
    <font>
      <sz val="8"/>
      <color rgb="FF1F1F1F"/>
      <name val="Times New Roman"/>
      <family val="1"/>
    </font>
    <font>
      <sz val="11"/>
      <color theme="0"/>
      <name val="Times New Roman"/>
      <family val="1"/>
    </font>
    <font>
      <b/>
      <i/>
      <sz val="11"/>
      <color theme="1"/>
      <name val="Times New Roman"/>
      <family val="1"/>
    </font>
  </fonts>
  <fills count="30">
    <fill>
      <patternFill patternType="none"/>
    </fill>
    <fill>
      <patternFill patternType="gray125"/>
    </fill>
    <fill>
      <patternFill patternType="solid">
        <fgColor rgb="FFEEECE0"/>
        <bgColor indexed="64"/>
      </patternFill>
    </fill>
    <fill>
      <patternFill patternType="solid">
        <fgColor theme="4" tint="0.80001220740379042"/>
        <bgColor indexed="64"/>
      </patternFill>
    </fill>
    <fill>
      <patternFill patternType="solid">
        <fgColor theme="5" tint="0.80001220740379042"/>
        <bgColor indexed="64"/>
      </patternFill>
    </fill>
    <fill>
      <patternFill patternType="solid">
        <fgColor theme="6" tint="0.80001220740379042"/>
        <bgColor indexed="64"/>
      </patternFill>
    </fill>
    <fill>
      <patternFill patternType="solid">
        <fgColor theme="7" tint="0.80001220740379042"/>
        <bgColor indexed="64"/>
      </patternFill>
    </fill>
    <fill>
      <patternFill patternType="solid">
        <fgColor theme="8" tint="0.80001220740379042"/>
        <bgColor indexed="64"/>
      </patternFill>
    </fill>
    <fill>
      <patternFill patternType="solid">
        <fgColor theme="9" tint="0.80001220740379042"/>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4" tint="0.40000610370189521"/>
        <bgColor indexed="64"/>
      </patternFill>
    </fill>
    <fill>
      <patternFill patternType="solid">
        <fgColor theme="5" tint="0.40000610370189521"/>
        <bgColor indexed="64"/>
      </patternFill>
    </fill>
    <fill>
      <patternFill patternType="solid">
        <fgColor theme="6" tint="0.40000610370189521"/>
        <bgColor indexed="64"/>
      </patternFill>
    </fill>
    <fill>
      <patternFill patternType="solid">
        <fgColor theme="7" tint="0.40000610370189521"/>
        <bgColor indexed="64"/>
      </patternFill>
    </fill>
    <fill>
      <patternFill patternType="solid">
        <fgColor theme="8" tint="0.40000610370189521"/>
        <bgColor indexed="64"/>
      </patternFill>
    </fill>
    <fill>
      <patternFill patternType="solid">
        <fgColor theme="9" tint="0.40000610370189521"/>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0"/>
        <bgColor indexed="64"/>
      </patternFill>
    </fill>
  </fills>
  <borders count="53">
    <border>
      <left/>
      <right/>
      <top/>
      <bottom/>
      <diagonal/>
    </border>
    <border>
      <left/>
      <right/>
      <top/>
      <bottom style="double">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style="double">
        <color indexed="64"/>
      </bottom>
      <diagonal/>
    </border>
    <border>
      <left/>
      <right/>
      <top style="double">
        <color indexed="64"/>
      </top>
      <bottom style="medium">
        <color indexed="64"/>
      </bottom>
      <diagonal/>
    </border>
    <border>
      <left/>
      <right/>
      <top style="thin">
        <color indexed="64"/>
      </top>
      <bottom/>
      <diagonal/>
    </border>
    <border>
      <left/>
      <right/>
      <top style="double">
        <color indexed="64"/>
      </top>
      <bottom style="thin">
        <color indexed="64"/>
      </bottom>
      <diagonal/>
    </border>
    <border>
      <left/>
      <right/>
      <top/>
      <bottom style="medium">
        <color indexed="64"/>
      </bottom>
      <diagonal/>
    </border>
    <border>
      <left/>
      <right/>
      <top style="thin">
        <color indexed="64"/>
      </top>
      <bottom style="medium">
        <color indexed="64"/>
      </bottom>
      <diagonal/>
    </border>
    <border>
      <left style="thin">
        <color indexed="64"/>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double">
        <color indexed="64"/>
      </bottom>
      <diagonal/>
    </border>
    <border>
      <left style="medium">
        <color indexed="64"/>
      </left>
      <right/>
      <top style="medium">
        <color indexed="64"/>
      </top>
      <bottom style="double">
        <color indexed="64"/>
      </bottom>
      <diagonal/>
    </border>
    <border>
      <left style="medium">
        <color indexed="64"/>
      </left>
      <right style="medium">
        <color indexed="64"/>
      </right>
      <top style="medium">
        <color indexed="64"/>
      </top>
      <bottom style="double">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style="double">
        <color indexed="64"/>
      </bottom>
      <diagonal/>
    </border>
    <border>
      <left/>
      <right/>
      <top style="medium">
        <color indexed="64"/>
      </top>
      <bottom style="double">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double">
        <color indexed="64"/>
      </bottom>
      <diagonal/>
    </border>
    <border>
      <left style="medium">
        <color indexed="64"/>
      </left>
      <right/>
      <top/>
      <bottom style="double">
        <color indexed="64"/>
      </bottom>
      <diagonal/>
    </border>
    <border>
      <left/>
      <right/>
      <top style="thick">
        <color indexed="64"/>
      </top>
      <bottom/>
      <diagonal/>
    </border>
    <border>
      <left/>
      <right/>
      <top/>
      <bottom style="thick">
        <color indexed="64"/>
      </bottom>
      <diagonal/>
    </border>
    <border>
      <left/>
      <right/>
      <top style="thick">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bottom/>
      <diagonal/>
    </border>
    <border>
      <left/>
      <right style="thin">
        <color indexed="64"/>
      </right>
      <top/>
      <bottom/>
      <diagonal/>
    </border>
  </borders>
  <cellStyleXfs count="42">
    <xf numFmtId="0" fontId="0" fillId="0" borderId="0"/>
    <xf numFmtId="9" fontId="1" fillId="0" borderId="0" applyFont="0" applyFill="0" applyBorder="0" applyAlignment="0" applyProtection="0"/>
    <xf numFmtId="0" fontId="1" fillId="0" borderId="0"/>
    <xf numFmtId="0" fontId="15" fillId="0" borderId="0" applyNumberFormat="0" applyFill="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19" fillId="8" borderId="0" applyNumberFormat="0" applyBorder="0" applyAlignment="0" applyProtection="0"/>
    <xf numFmtId="0" fontId="19" fillId="9"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13" borderId="0" applyNumberFormat="0" applyBorder="0" applyAlignment="0" applyProtection="0"/>
    <xf numFmtId="0" fontId="19" fillId="1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0" fillId="17" borderId="0" applyNumberFormat="0" applyBorder="0" applyAlignment="0" applyProtection="0"/>
    <xf numFmtId="0" fontId="20"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1" fillId="21" borderId="0" applyNumberFormat="0" applyBorder="0" applyAlignment="0" applyProtection="0"/>
    <xf numFmtId="0" fontId="22" fillId="22" borderId="14" applyNumberFormat="0" applyAlignment="0" applyProtection="0"/>
    <xf numFmtId="0" fontId="23" fillId="23" borderId="17" applyNumberFormat="0" applyAlignment="0" applyProtection="0"/>
    <xf numFmtId="0" fontId="24" fillId="0" borderId="0" applyNumberFormat="0" applyFill="0" applyBorder="0" applyAlignment="0" applyProtection="0"/>
    <xf numFmtId="0" fontId="25" fillId="24" borderId="0" applyNumberFormat="0" applyBorder="0" applyAlignment="0" applyProtection="0"/>
    <xf numFmtId="0" fontId="26" fillId="0" borderId="11" applyNumberFormat="0" applyFill="0" applyAlignment="0" applyProtection="0"/>
    <xf numFmtId="0" fontId="27" fillId="0" borderId="12" applyNumberFormat="0" applyFill="0" applyAlignment="0" applyProtection="0"/>
    <xf numFmtId="0" fontId="28" fillId="0" borderId="13" applyNumberFormat="0" applyFill="0" applyAlignment="0" applyProtection="0"/>
    <xf numFmtId="0" fontId="28" fillId="0" borderId="0" applyNumberFormat="0" applyFill="0" applyBorder="0" applyAlignment="0" applyProtection="0"/>
    <xf numFmtId="0" fontId="29" fillId="25" borderId="14" applyNumberFormat="0" applyAlignment="0" applyProtection="0"/>
    <xf numFmtId="0" fontId="30" fillId="0" borderId="16" applyNumberFormat="0" applyFill="0" applyAlignment="0" applyProtection="0"/>
    <xf numFmtId="0" fontId="31" fillId="26" borderId="0" applyNumberFormat="0" applyBorder="0" applyAlignment="0" applyProtection="0"/>
    <xf numFmtId="0" fontId="32" fillId="22" borderId="15" applyNumberFormat="0" applyAlignment="0" applyProtection="0"/>
    <xf numFmtId="0" fontId="33" fillId="0" borderId="0" applyNumberFormat="0" applyFill="0" applyBorder="0" applyAlignment="0" applyProtection="0"/>
    <xf numFmtId="0" fontId="34" fillId="0" borderId="0" applyNumberFormat="0" applyFill="0" applyBorder="0" applyAlignment="0" applyProtection="0"/>
    <xf numFmtId="0" fontId="1" fillId="0" borderId="0"/>
    <xf numFmtId="0" fontId="1" fillId="0" borderId="0"/>
    <xf numFmtId="0" fontId="35" fillId="0" borderId="0"/>
    <xf numFmtId="0" fontId="47" fillId="0" borderId="0"/>
    <xf numFmtId="0" fontId="47" fillId="0" borderId="0"/>
  </cellStyleXfs>
  <cellXfs count="352">
    <xf numFmtId="0" fontId="0" fillId="0" borderId="0" xfId="0"/>
    <xf numFmtId="0" fontId="6" fillId="0" borderId="0" xfId="2" applyFont="1"/>
    <xf numFmtId="0" fontId="7" fillId="0" borderId="1" xfId="2" applyFont="1" applyBorder="1" applyAlignment="1">
      <alignment horizontal="center" vertical="center"/>
    </xf>
    <xf numFmtId="0" fontId="7" fillId="0" borderId="1" xfId="2" applyFont="1" applyBorder="1" applyAlignment="1">
      <alignment horizontal="center" vertical="center" wrapText="1"/>
    </xf>
    <xf numFmtId="0" fontId="5" fillId="0" borderId="0" xfId="2" applyFont="1" applyAlignment="1">
      <alignment horizontal="left"/>
    </xf>
    <xf numFmtId="0" fontId="0" fillId="0" borderId="0" xfId="0" applyAlignment="1">
      <alignment horizontal="center" vertical="center"/>
    </xf>
    <xf numFmtId="0" fontId="6" fillId="0" borderId="0" xfId="2" applyFont="1" applyAlignment="1">
      <alignment horizontal="center" vertical="center"/>
    </xf>
    <xf numFmtId="0" fontId="8" fillId="0" borderId="2" xfId="2" applyFont="1" applyBorder="1" applyAlignment="1">
      <alignment vertical="top"/>
    </xf>
    <xf numFmtId="0" fontId="8" fillId="0" borderId="3" xfId="2" applyFont="1" applyBorder="1" applyAlignment="1">
      <alignment vertical="top"/>
    </xf>
    <xf numFmtId="0" fontId="8" fillId="0" borderId="5" xfId="2" applyFont="1" applyBorder="1" applyAlignment="1">
      <alignment vertical="top"/>
    </xf>
    <xf numFmtId="2" fontId="0" fillId="0" borderId="0" xfId="0" applyNumberFormat="1"/>
    <xf numFmtId="9" fontId="0" fillId="0" borderId="0" xfId="1" applyFont="1"/>
    <xf numFmtId="10" fontId="0" fillId="0" borderId="0" xfId="1" applyNumberFormat="1" applyFont="1"/>
    <xf numFmtId="0" fontId="13" fillId="0" borderId="1" xfId="2" applyFont="1" applyBorder="1" applyAlignment="1">
      <alignment horizontal="center" vertical="center"/>
    </xf>
    <xf numFmtId="0" fontId="9" fillId="0" borderId="2" xfId="2" applyFont="1" applyBorder="1" applyAlignment="1">
      <alignment horizontal="center" vertical="center"/>
    </xf>
    <xf numFmtId="0" fontId="9" fillId="0" borderId="3" xfId="2" applyFont="1" applyBorder="1" applyAlignment="1">
      <alignment horizontal="center" vertical="center"/>
    </xf>
    <xf numFmtId="2" fontId="9" fillId="0" borderId="3" xfId="2" applyNumberFormat="1" applyFont="1" applyBorder="1" applyAlignment="1">
      <alignment horizontal="center" vertical="center"/>
    </xf>
    <xf numFmtId="10" fontId="9" fillId="0" borderId="3" xfId="1" applyNumberFormat="1" applyFont="1" applyBorder="1" applyAlignment="1">
      <alignment horizontal="center" vertical="center"/>
    </xf>
    <xf numFmtId="2" fontId="9" fillId="0" borderId="3" xfId="1" applyNumberFormat="1" applyFont="1" applyBorder="1" applyAlignment="1">
      <alignment horizontal="center" vertical="center"/>
    </xf>
    <xf numFmtId="165" fontId="9" fillId="0" borderId="3" xfId="1" applyNumberFormat="1" applyFont="1" applyBorder="1" applyAlignment="1">
      <alignment horizontal="center" vertical="center"/>
    </xf>
    <xf numFmtId="10" fontId="0" fillId="0" borderId="0" xfId="0" applyNumberFormat="1"/>
    <xf numFmtId="166" fontId="0" fillId="0" borderId="0" xfId="0" applyNumberFormat="1"/>
    <xf numFmtId="0" fontId="0" fillId="0" borderId="0" xfId="0" quotePrefix="1"/>
    <xf numFmtId="165" fontId="0" fillId="0" borderId="0" xfId="1" applyNumberFormat="1" applyFont="1"/>
    <xf numFmtId="0" fontId="9" fillId="0" borderId="3" xfId="2" applyFont="1" applyBorder="1" applyAlignment="1">
      <alignment vertical="center"/>
    </xf>
    <xf numFmtId="2" fontId="9" fillId="0" borderId="3" xfId="2" quotePrefix="1" applyNumberFormat="1" applyFont="1" applyBorder="1" applyAlignment="1">
      <alignment horizontal="center" vertical="center"/>
    </xf>
    <xf numFmtId="0" fontId="12" fillId="0" borderId="3" xfId="2" applyFont="1" applyBorder="1" applyAlignment="1">
      <alignment vertical="center"/>
    </xf>
    <xf numFmtId="10" fontId="9" fillId="0" borderId="3" xfId="1" quotePrefix="1" applyNumberFormat="1" applyFont="1" applyBorder="1" applyAlignment="1">
      <alignment horizontal="center" vertical="center"/>
    </xf>
    <xf numFmtId="168" fontId="9" fillId="0" borderId="3" xfId="2" applyNumberFormat="1" applyFont="1" applyBorder="1" applyAlignment="1">
      <alignment horizontal="center" vertical="center"/>
    </xf>
    <xf numFmtId="0" fontId="9" fillId="0" borderId="1" xfId="2" applyFont="1" applyBorder="1" applyAlignment="1">
      <alignment vertical="center"/>
    </xf>
    <xf numFmtId="164" fontId="9" fillId="0" borderId="1" xfId="1" applyNumberFormat="1" applyFont="1" applyBorder="1" applyAlignment="1">
      <alignment vertical="center" wrapText="1"/>
    </xf>
    <xf numFmtId="0" fontId="12" fillId="0" borderId="9" xfId="2" applyFont="1" applyBorder="1" applyAlignment="1">
      <alignment vertical="center"/>
    </xf>
    <xf numFmtId="10" fontId="9" fillId="0" borderId="9" xfId="1" applyNumberFormat="1" applyFont="1" applyBorder="1" applyAlignment="1">
      <alignment horizontal="center" vertical="center"/>
    </xf>
    <xf numFmtId="168" fontId="9" fillId="0" borderId="9" xfId="2" applyNumberFormat="1" applyFont="1" applyBorder="1" applyAlignment="1">
      <alignment horizontal="center" vertical="center"/>
    </xf>
    <xf numFmtId="9" fontId="9" fillId="0" borderId="9" xfId="1" applyFont="1" applyBorder="1" applyAlignment="1">
      <alignment horizontal="center" vertical="center"/>
    </xf>
    <xf numFmtId="167" fontId="9" fillId="0" borderId="1" xfId="2" applyNumberFormat="1" applyFont="1" applyBorder="1" applyAlignment="1">
      <alignment horizontal="center" vertical="center" wrapText="1"/>
    </xf>
    <xf numFmtId="10" fontId="14" fillId="0" borderId="3" xfId="1" quotePrefix="1" applyNumberFormat="1" applyFont="1" applyBorder="1" applyAlignment="1">
      <alignment horizontal="center" vertical="center"/>
    </xf>
    <xf numFmtId="10" fontId="9" fillId="0" borderId="1" xfId="1" applyNumberFormat="1" applyFont="1" applyBorder="1" applyAlignment="1">
      <alignment horizontal="center" vertical="center" wrapText="1"/>
    </xf>
    <xf numFmtId="0" fontId="13" fillId="0" borderId="3" xfId="2" applyFont="1" applyBorder="1" applyAlignment="1">
      <alignment vertical="center"/>
    </xf>
    <xf numFmtId="2" fontId="13" fillId="0" borderId="3" xfId="2" quotePrefix="1" applyNumberFormat="1" applyFont="1" applyBorder="1" applyAlignment="1">
      <alignment horizontal="center" vertical="center"/>
    </xf>
    <xf numFmtId="167" fontId="13" fillId="0" borderId="3" xfId="1" applyNumberFormat="1" applyFont="1" applyBorder="1" applyAlignment="1">
      <alignment horizontal="center" vertical="center"/>
    </xf>
    <xf numFmtId="0" fontId="0" fillId="0" borderId="1" xfId="0" applyBorder="1"/>
    <xf numFmtId="0" fontId="17" fillId="0" borderId="0" xfId="2" applyFont="1"/>
    <xf numFmtId="0" fontId="16" fillId="0" borderId="0" xfId="0" applyFont="1"/>
    <xf numFmtId="0" fontId="16" fillId="0" borderId="0" xfId="0" applyFont="1" applyAlignment="1">
      <alignment horizontal="center" vertical="center"/>
    </xf>
    <xf numFmtId="0" fontId="8" fillId="0" borderId="0" xfId="2" applyFont="1" applyAlignment="1">
      <alignment vertical="top"/>
    </xf>
    <xf numFmtId="2" fontId="11" fillId="0" borderId="3" xfId="2" applyNumberFormat="1" applyFont="1" applyBorder="1" applyAlignment="1">
      <alignment horizontal="center"/>
    </xf>
    <xf numFmtId="0" fontId="11" fillId="0" borderId="3" xfId="2" applyFont="1" applyBorder="1" applyAlignment="1">
      <alignment horizontal="center"/>
    </xf>
    <xf numFmtId="2" fontId="9" fillId="0" borderId="3" xfId="0" applyNumberFormat="1" applyFont="1" applyBorder="1" applyAlignment="1">
      <alignment horizontal="center"/>
    </xf>
    <xf numFmtId="0" fontId="11" fillId="0" borderId="2" xfId="2" applyFont="1" applyBorder="1" applyAlignment="1">
      <alignment horizontal="center"/>
    </xf>
    <xf numFmtId="0" fontId="9" fillId="0" borderId="0" xfId="2" applyFont="1" applyAlignment="1">
      <alignment horizontal="center" vertical="center"/>
    </xf>
    <xf numFmtId="0" fontId="8" fillId="0" borderId="9" xfId="2" applyFont="1" applyBorder="1" applyAlignment="1">
      <alignment vertical="top"/>
    </xf>
    <xf numFmtId="0" fontId="11" fillId="0" borderId="9" xfId="2" applyFont="1" applyBorder="1" applyAlignment="1">
      <alignment horizontal="center"/>
    </xf>
    <xf numFmtId="2" fontId="10" fillId="0" borderId="2" xfId="0" applyNumberFormat="1" applyFont="1" applyBorder="1" applyAlignment="1">
      <alignment horizontal="center"/>
    </xf>
    <xf numFmtId="0" fontId="8" fillId="0" borderId="6" xfId="2" applyFont="1" applyBorder="1" applyAlignment="1">
      <alignment vertical="top"/>
    </xf>
    <xf numFmtId="10" fontId="11" fillId="0" borderId="2" xfId="1" applyNumberFormat="1" applyFont="1" applyBorder="1" applyAlignment="1">
      <alignment horizontal="center" vertical="center"/>
    </xf>
    <xf numFmtId="10" fontId="11" fillId="0" borderId="3" xfId="1" applyNumberFormat="1" applyFont="1" applyBorder="1" applyAlignment="1">
      <alignment horizontal="center" vertical="center"/>
    </xf>
    <xf numFmtId="10" fontId="8" fillId="0" borderId="3" xfId="1" applyNumberFormat="1" applyFont="1" applyBorder="1" applyAlignment="1">
      <alignment horizontal="center" vertical="center"/>
    </xf>
    <xf numFmtId="10" fontId="11" fillId="0" borderId="6" xfId="1" applyNumberFormat="1" applyFont="1" applyBorder="1" applyAlignment="1">
      <alignment horizontal="center" vertical="center"/>
    </xf>
    <xf numFmtId="10" fontId="8" fillId="0" borderId="5" xfId="1" applyNumberFormat="1" applyFont="1" applyBorder="1" applyAlignment="1">
      <alignment horizontal="center" vertical="center"/>
    </xf>
    <xf numFmtId="2" fontId="11" fillId="0" borderId="2" xfId="1" applyNumberFormat="1" applyFont="1" applyBorder="1" applyAlignment="1">
      <alignment horizontal="center" vertical="center"/>
    </xf>
    <xf numFmtId="2" fontId="11" fillId="0" borderId="3" xfId="1" applyNumberFormat="1" applyFont="1" applyBorder="1" applyAlignment="1">
      <alignment horizontal="center" vertical="center"/>
    </xf>
    <xf numFmtId="2" fontId="8" fillId="0" borderId="3" xfId="1" applyNumberFormat="1" applyFont="1" applyBorder="1" applyAlignment="1">
      <alignment horizontal="center" vertical="center"/>
    </xf>
    <xf numFmtId="2" fontId="11" fillId="0" borderId="6" xfId="1" applyNumberFormat="1" applyFont="1" applyBorder="1" applyAlignment="1">
      <alignment horizontal="center" vertical="center"/>
    </xf>
    <xf numFmtId="2" fontId="8" fillId="0" borderId="5" xfId="1" applyNumberFormat="1" applyFont="1" applyBorder="1" applyAlignment="1">
      <alignment horizontal="center" vertical="center"/>
    </xf>
    <xf numFmtId="2" fontId="11" fillId="0" borderId="0" xfId="1" applyNumberFormat="1" applyFont="1" applyFill="1" applyBorder="1" applyAlignment="1">
      <alignment horizontal="center" vertical="center"/>
    </xf>
    <xf numFmtId="0" fontId="7" fillId="0" borderId="0" xfId="2" applyFont="1" applyAlignment="1">
      <alignment horizontal="center" vertical="center"/>
    </xf>
    <xf numFmtId="2" fontId="11" fillId="0" borderId="0" xfId="1" applyNumberFormat="1" applyFont="1" applyBorder="1" applyAlignment="1">
      <alignment horizontal="center" vertical="center"/>
    </xf>
    <xf numFmtId="2" fontId="8" fillId="0" borderId="0" xfId="1" applyNumberFormat="1" applyFont="1" applyBorder="1" applyAlignment="1">
      <alignment horizontal="center" vertical="center"/>
    </xf>
    <xf numFmtId="0" fontId="9" fillId="0" borderId="0" xfId="0" applyFont="1"/>
    <xf numFmtId="0" fontId="9" fillId="0" borderId="0" xfId="0" applyFont="1" applyAlignment="1">
      <alignment horizontal="center" vertical="center"/>
    </xf>
    <xf numFmtId="10" fontId="9" fillId="0" borderId="0" xfId="1" applyNumberFormat="1" applyFont="1"/>
    <xf numFmtId="0" fontId="9" fillId="0" borderId="1" xfId="0" applyFont="1" applyBorder="1"/>
    <xf numFmtId="0" fontId="9" fillId="0" borderId="1" xfId="0" applyFont="1" applyBorder="1" applyAlignment="1">
      <alignment horizontal="center" vertical="center"/>
    </xf>
    <xf numFmtId="10" fontId="9" fillId="0" borderId="1" xfId="1" applyNumberFormat="1" applyFont="1" applyBorder="1"/>
    <xf numFmtId="0" fontId="9" fillId="0" borderId="5" xfId="0" applyFont="1" applyBorder="1" applyAlignment="1">
      <alignment vertical="center"/>
    </xf>
    <xf numFmtId="0" fontId="9" fillId="0" borderId="5" xfId="0" applyFont="1" applyBorder="1" applyAlignment="1">
      <alignment horizontal="center" vertical="center"/>
    </xf>
    <xf numFmtId="10" fontId="9" fillId="0" borderId="5" xfId="0" applyNumberFormat="1" applyFont="1" applyBorder="1" applyAlignment="1">
      <alignment horizontal="center" vertical="center"/>
    </xf>
    <xf numFmtId="0" fontId="14" fillId="0" borderId="0" xfId="0" applyFont="1" applyAlignment="1">
      <alignment vertical="center"/>
    </xf>
    <xf numFmtId="10" fontId="14" fillId="0" borderId="0" xfId="0" applyNumberFormat="1" applyFont="1" applyAlignment="1">
      <alignment horizontal="center" vertical="center"/>
    </xf>
    <xf numFmtId="0" fontId="13" fillId="0" borderId="0" xfId="2" applyFont="1" applyAlignment="1">
      <alignment horizontal="center" vertical="center"/>
    </xf>
    <xf numFmtId="0" fontId="13" fillId="0" borderId="0" xfId="2" quotePrefix="1" applyFont="1" applyAlignment="1">
      <alignment horizontal="left"/>
    </xf>
    <xf numFmtId="0" fontId="9" fillId="0" borderId="0" xfId="2" applyFont="1"/>
    <xf numFmtId="0" fontId="2" fillId="0" borderId="0" xfId="0" applyFont="1"/>
    <xf numFmtId="0" fontId="36" fillId="0" borderId="25" xfId="0" applyFont="1" applyBorder="1" applyAlignment="1">
      <alignment horizontal="center" vertical="center"/>
    </xf>
    <xf numFmtId="0" fontId="36" fillId="0" borderId="26" xfId="0" applyFont="1" applyBorder="1" applyAlignment="1">
      <alignment horizontal="center"/>
    </xf>
    <xf numFmtId="0" fontId="36" fillId="0" borderId="27" xfId="0" applyFont="1" applyBorder="1" applyAlignment="1">
      <alignment horizontal="left" vertical="center"/>
    </xf>
    <xf numFmtId="0" fontId="36" fillId="27" borderId="26" xfId="0" applyFont="1" applyFill="1" applyBorder="1" applyAlignment="1">
      <alignment horizontal="center"/>
    </xf>
    <xf numFmtId="0" fontId="36" fillId="27" borderId="27" xfId="0" applyFont="1" applyFill="1" applyBorder="1" applyAlignment="1">
      <alignment horizontal="left" vertical="center"/>
    </xf>
    <xf numFmtId="0" fontId="36" fillId="0" borderId="0" xfId="0" applyFont="1"/>
    <xf numFmtId="0" fontId="0" fillId="0" borderId="8" xfId="0" applyBorder="1"/>
    <xf numFmtId="0" fontId="0" fillId="0" borderId="28" xfId="0" applyBorder="1"/>
    <xf numFmtId="0" fontId="38" fillId="28" borderId="30" xfId="0" applyFont="1" applyFill="1" applyBorder="1" applyAlignment="1">
      <alignment horizontal="center"/>
    </xf>
    <xf numFmtId="0" fontId="0" fillId="0" borderId="24" xfId="0" applyBorder="1"/>
    <xf numFmtId="2" fontId="38" fillId="28" borderId="33" xfId="0" applyNumberFormat="1" applyFont="1" applyFill="1" applyBorder="1" applyAlignment="1">
      <alignment horizontal="center" vertical="center"/>
    </xf>
    <xf numFmtId="0" fontId="0" fillId="0" borderId="22" xfId="0" applyBorder="1"/>
    <xf numFmtId="2" fontId="37" fillId="0" borderId="22" xfId="0" applyNumberFormat="1" applyFont="1" applyBorder="1" applyAlignment="1">
      <alignment horizontal="center" vertical="center"/>
    </xf>
    <xf numFmtId="0" fontId="37" fillId="0" borderId="22" xfId="0" applyFont="1" applyBorder="1" applyAlignment="1">
      <alignment horizontal="center" vertical="center"/>
    </xf>
    <xf numFmtId="0" fontId="16" fillId="28" borderId="34" xfId="0" applyFont="1" applyFill="1" applyBorder="1"/>
    <xf numFmtId="168" fontId="0" fillId="0" borderId="22" xfId="0" applyNumberFormat="1" applyBorder="1"/>
    <xf numFmtId="168" fontId="37" fillId="0" borderId="22" xfId="0" applyNumberFormat="1" applyFont="1" applyBorder="1" applyAlignment="1">
      <alignment horizontal="center" vertical="center"/>
    </xf>
    <xf numFmtId="2" fontId="37" fillId="0" borderId="24" xfId="0" applyNumberFormat="1" applyFont="1" applyBorder="1" applyAlignment="1">
      <alignment horizontal="center" vertical="center"/>
    </xf>
    <xf numFmtId="0" fontId="37" fillId="0" borderId="24" xfId="0" applyFont="1" applyBorder="1" applyAlignment="1">
      <alignment horizontal="center" vertical="center"/>
    </xf>
    <xf numFmtId="0" fontId="16" fillId="28" borderId="33" xfId="0" applyFont="1" applyFill="1" applyBorder="1"/>
    <xf numFmtId="0" fontId="0" fillId="0" borderId="20" xfId="0" applyBorder="1"/>
    <xf numFmtId="0" fontId="0" fillId="27" borderId="19" xfId="0" applyFill="1" applyBorder="1"/>
    <xf numFmtId="2" fontId="0" fillId="27" borderId="20" xfId="0" applyNumberFormat="1" applyFill="1" applyBorder="1" applyAlignment="1">
      <alignment horizontal="center" vertical="center"/>
    </xf>
    <xf numFmtId="0" fontId="0" fillId="27" borderId="20" xfId="0" applyFill="1" applyBorder="1"/>
    <xf numFmtId="0" fontId="16" fillId="28" borderId="35" xfId="0" applyFont="1" applyFill="1" applyBorder="1"/>
    <xf numFmtId="0" fontId="0" fillId="0" borderId="19" xfId="0" applyBorder="1"/>
    <xf numFmtId="0" fontId="0" fillId="27" borderId="0" xfId="0" applyFill="1"/>
    <xf numFmtId="2" fontId="0" fillId="27" borderId="22" xfId="0" applyNumberFormat="1" applyFill="1" applyBorder="1" applyAlignment="1">
      <alignment horizontal="center" vertical="center"/>
    </xf>
    <xf numFmtId="0" fontId="0" fillId="27" borderId="22" xfId="0" applyFill="1" applyBorder="1"/>
    <xf numFmtId="11" fontId="0" fillId="27" borderId="0" xfId="0" applyNumberFormat="1" applyFill="1" applyAlignment="1">
      <alignment horizontal="center" vertical="center"/>
    </xf>
    <xf numFmtId="11" fontId="0" fillId="27" borderId="22" xfId="0" applyNumberFormat="1" applyFill="1" applyBorder="1"/>
    <xf numFmtId="0" fontId="0" fillId="27" borderId="8" xfId="0" applyFill="1" applyBorder="1"/>
    <xf numFmtId="2" fontId="0" fillId="27" borderId="24" xfId="0" applyNumberFormat="1" applyFill="1" applyBorder="1" applyAlignment="1">
      <alignment horizontal="center" vertical="center"/>
    </xf>
    <xf numFmtId="0" fontId="0" fillId="27" borderId="24" xfId="0" applyFill="1" applyBorder="1"/>
    <xf numFmtId="0" fontId="0" fillId="27" borderId="0" xfId="0" applyFill="1" applyAlignment="1">
      <alignment horizontal="center"/>
    </xf>
    <xf numFmtId="2" fontId="0" fillId="27" borderId="0" xfId="0" applyNumberFormat="1" applyFill="1" applyAlignment="1">
      <alignment horizontal="center" vertical="center"/>
    </xf>
    <xf numFmtId="2" fontId="0" fillId="27" borderId="22" xfId="0" applyNumberFormat="1" applyFill="1" applyBorder="1"/>
    <xf numFmtId="11" fontId="0" fillId="27" borderId="22" xfId="0" applyNumberFormat="1" applyFill="1" applyBorder="1" applyAlignment="1">
      <alignment horizontal="center" vertical="center"/>
    </xf>
    <xf numFmtId="0" fontId="0" fillId="0" borderId="36" xfId="0" applyBorder="1"/>
    <xf numFmtId="0" fontId="0" fillId="27" borderId="1" xfId="0" applyFill="1" applyBorder="1"/>
    <xf numFmtId="2" fontId="0" fillId="27" borderId="36" xfId="0" applyNumberFormat="1" applyFill="1" applyBorder="1" applyAlignment="1">
      <alignment horizontal="center" vertical="center"/>
    </xf>
    <xf numFmtId="0" fontId="0" fillId="27" borderId="36" xfId="0" applyFill="1" applyBorder="1"/>
    <xf numFmtId="2" fontId="9" fillId="0" borderId="9" xfId="0" applyNumberFormat="1" applyFont="1" applyBorder="1" applyAlignment="1">
      <alignment horizontal="center"/>
    </xf>
    <xf numFmtId="10" fontId="0" fillId="0" borderId="0" xfId="1" applyNumberFormat="1" applyFont="1" applyAlignment="1">
      <alignment horizontal="center" vertical="center"/>
    </xf>
    <xf numFmtId="0" fontId="7" fillId="0" borderId="0" xfId="2" applyFont="1" applyAlignment="1">
      <alignment horizontal="center" vertical="center" wrapText="1"/>
    </xf>
    <xf numFmtId="10" fontId="9" fillId="0" borderId="0" xfId="1" applyNumberFormat="1" applyFont="1" applyBorder="1"/>
    <xf numFmtId="10" fontId="9" fillId="0" borderId="0" xfId="0" applyNumberFormat="1" applyFont="1" applyAlignment="1">
      <alignment horizontal="center" vertical="center"/>
    </xf>
    <xf numFmtId="0" fontId="6" fillId="0" borderId="0" xfId="0" applyFont="1"/>
    <xf numFmtId="10" fontId="9" fillId="0" borderId="3" xfId="1" applyNumberFormat="1" applyFont="1" applyFill="1" applyBorder="1" applyAlignment="1">
      <alignment horizontal="center" vertical="center"/>
    </xf>
    <xf numFmtId="2" fontId="9" fillId="0" borderId="3" xfId="1" applyNumberFormat="1" applyFont="1" applyFill="1" applyBorder="1" applyAlignment="1">
      <alignment horizontal="center" vertical="center"/>
    </xf>
    <xf numFmtId="0" fontId="9" fillId="0" borderId="38" xfId="2" applyFont="1" applyBorder="1" applyAlignment="1">
      <alignment horizontal="center" vertical="center"/>
    </xf>
    <xf numFmtId="0" fontId="9" fillId="0" borderId="39" xfId="2" applyFont="1" applyBorder="1" applyAlignment="1">
      <alignment horizontal="center" vertical="center"/>
    </xf>
    <xf numFmtId="10" fontId="9" fillId="0" borderId="2" xfId="1" applyNumberFormat="1" applyFont="1" applyFill="1" applyBorder="1" applyAlignment="1">
      <alignment horizontal="center" vertical="center"/>
    </xf>
    <xf numFmtId="0" fontId="9" fillId="0" borderId="40" xfId="2" applyFont="1" applyBorder="1" applyAlignment="1">
      <alignment horizontal="center" vertical="center"/>
    </xf>
    <xf numFmtId="11" fontId="9" fillId="0" borderId="4" xfId="1" applyNumberFormat="1" applyFont="1" applyFill="1" applyBorder="1" applyAlignment="1">
      <alignment horizontal="center" vertical="center"/>
    </xf>
    <xf numFmtId="0" fontId="14" fillId="0" borderId="41" xfId="2" applyFont="1" applyBorder="1" applyAlignment="1">
      <alignment vertical="center"/>
    </xf>
    <xf numFmtId="0" fontId="9" fillId="0" borderId="1" xfId="1" applyNumberFormat="1" applyFont="1" applyFill="1" applyBorder="1" applyAlignment="1">
      <alignment horizontal="center" vertical="center"/>
    </xf>
    <xf numFmtId="2" fontId="9" fillId="0" borderId="2" xfId="1" applyNumberFormat="1" applyFont="1" applyFill="1" applyBorder="1" applyAlignment="1">
      <alignment horizontal="center" vertical="center"/>
    </xf>
    <xf numFmtId="2" fontId="6" fillId="0" borderId="0" xfId="0" applyNumberFormat="1" applyFont="1"/>
    <xf numFmtId="9" fontId="9" fillId="0" borderId="3" xfId="1" applyFont="1" applyFill="1" applyBorder="1" applyAlignment="1">
      <alignment horizontal="center" vertical="center"/>
    </xf>
    <xf numFmtId="9" fontId="9" fillId="0" borderId="4" xfId="1" applyFont="1" applyFill="1" applyBorder="1" applyAlignment="1">
      <alignment horizontal="center" vertical="center"/>
    </xf>
    <xf numFmtId="0" fontId="1" fillId="0" borderId="8" xfId="0" applyFont="1" applyBorder="1" applyAlignment="1">
      <alignment horizontal="center" vertical="center"/>
    </xf>
    <xf numFmtId="0" fontId="1" fillId="0" borderId="8" xfId="0" applyFont="1" applyBorder="1"/>
    <xf numFmtId="11" fontId="13" fillId="0" borderId="1" xfId="2" applyNumberFormat="1" applyFont="1" applyBorder="1" applyAlignment="1">
      <alignment horizontal="center" vertical="center"/>
    </xf>
    <xf numFmtId="0" fontId="13" fillId="0" borderId="1" xfId="2" applyFont="1" applyBorder="1" applyAlignment="1">
      <alignment horizontal="center" vertical="center" wrapText="1"/>
    </xf>
    <xf numFmtId="0" fontId="13" fillId="0" borderId="0" xfId="2" applyFont="1" applyAlignment="1">
      <alignment horizontal="left" vertical="center"/>
    </xf>
    <xf numFmtId="11" fontId="13" fillId="0" borderId="0" xfId="2" applyNumberFormat="1" applyFont="1" applyAlignment="1">
      <alignment horizontal="center" vertical="center"/>
    </xf>
    <xf numFmtId="0" fontId="13" fillId="0" borderId="0" xfId="2" applyFont="1" applyAlignment="1">
      <alignment horizontal="center" vertical="center" wrapText="1"/>
    </xf>
    <xf numFmtId="0" fontId="13" fillId="0" borderId="5" xfId="2" applyFont="1" applyBorder="1" applyAlignment="1">
      <alignment vertical="center"/>
    </xf>
    <xf numFmtId="11" fontId="9" fillId="0" borderId="5" xfId="2" applyNumberFormat="1" applyFont="1" applyBorder="1" applyAlignment="1">
      <alignment horizontal="center" vertical="center"/>
    </xf>
    <xf numFmtId="0" fontId="9" fillId="0" borderId="5" xfId="2" applyFont="1" applyBorder="1" applyAlignment="1">
      <alignment horizontal="center" vertical="center"/>
    </xf>
    <xf numFmtId="0" fontId="9" fillId="0" borderId="5" xfId="2" applyFont="1" applyBorder="1" applyAlignment="1">
      <alignment vertical="top" wrapText="1"/>
    </xf>
    <xf numFmtId="0" fontId="9" fillId="0" borderId="0" xfId="2" applyFont="1" applyAlignment="1">
      <alignment vertical="center"/>
    </xf>
    <xf numFmtId="168" fontId="9" fillId="0" borderId="0" xfId="2" applyNumberFormat="1" applyFont="1" applyAlignment="1">
      <alignment horizontal="center" vertical="center"/>
    </xf>
    <xf numFmtId="0" fontId="9" fillId="0" borderId="0" xfId="2" applyFont="1" applyAlignment="1">
      <alignment vertical="top" wrapText="1"/>
    </xf>
    <xf numFmtId="0" fontId="9" fillId="0" borderId="2" xfId="2" applyFont="1" applyBorder="1" applyAlignment="1">
      <alignment vertical="center"/>
    </xf>
    <xf numFmtId="0" fontId="9" fillId="0" borderId="2" xfId="2" applyFont="1" applyBorder="1" applyAlignment="1">
      <alignment vertical="center" wrapText="1"/>
    </xf>
    <xf numFmtId="0" fontId="9" fillId="0" borderId="3" xfId="2" applyFont="1" applyBorder="1" applyAlignment="1">
      <alignment vertical="center" wrapText="1"/>
    </xf>
    <xf numFmtId="10" fontId="9" fillId="0" borderId="3" xfId="2" applyNumberFormat="1" applyFont="1" applyBorder="1" applyAlignment="1">
      <alignment vertical="center"/>
    </xf>
    <xf numFmtId="10" fontId="9" fillId="0" borderId="4" xfId="2" applyNumberFormat="1" applyFont="1" applyBorder="1" applyAlignment="1">
      <alignment vertical="center"/>
    </xf>
    <xf numFmtId="168" fontId="9" fillId="0" borderId="4" xfId="2" applyNumberFormat="1" applyFont="1" applyBorder="1" applyAlignment="1">
      <alignment horizontal="center" vertical="center"/>
    </xf>
    <xf numFmtId="0" fontId="9" fillId="0" borderId="4" xfId="2" applyFont="1" applyBorder="1" applyAlignment="1">
      <alignment horizontal="center" vertical="center"/>
    </xf>
    <xf numFmtId="0" fontId="9" fillId="0" borderId="4" xfId="2" applyFont="1" applyBorder="1" applyAlignment="1">
      <alignment vertical="center"/>
    </xf>
    <xf numFmtId="0" fontId="13" fillId="0" borderId="8" xfId="2" applyFont="1" applyBorder="1" applyAlignment="1">
      <alignment vertical="center"/>
    </xf>
    <xf numFmtId="168" fontId="9" fillId="0" borderId="8" xfId="2" applyNumberFormat="1" applyFont="1" applyBorder="1" applyAlignment="1">
      <alignment horizontal="center" vertical="center"/>
    </xf>
    <xf numFmtId="0" fontId="9" fillId="0" borderId="8" xfId="2" applyFont="1" applyBorder="1" applyAlignment="1">
      <alignment horizontal="center" vertical="center"/>
    </xf>
    <xf numFmtId="0" fontId="9" fillId="0" borderId="8" xfId="2" applyFont="1" applyBorder="1" applyAlignment="1">
      <alignment vertical="top" wrapText="1"/>
    </xf>
    <xf numFmtId="0" fontId="43" fillId="0" borderId="0" xfId="2" applyFont="1" applyAlignment="1">
      <alignment vertical="center"/>
    </xf>
    <xf numFmtId="0" fontId="9" fillId="0" borderId="4" xfId="2" applyFont="1" applyBorder="1" applyAlignment="1">
      <alignment vertical="center" wrapText="1"/>
    </xf>
    <xf numFmtId="0" fontId="9" fillId="0" borderId="0" xfId="2" applyFont="1" applyAlignment="1">
      <alignment vertical="center" wrapText="1"/>
    </xf>
    <xf numFmtId="10" fontId="12" fillId="0" borderId="4" xfId="2" applyNumberFormat="1" applyFont="1" applyBorder="1" applyAlignment="1">
      <alignment vertical="center"/>
    </xf>
    <xf numFmtId="0" fontId="12" fillId="0" borderId="4" xfId="2" applyFont="1" applyBorder="1" applyAlignment="1">
      <alignment horizontal="center" vertical="center"/>
    </xf>
    <xf numFmtId="0" fontId="12" fillId="0" borderId="4" xfId="2" applyFont="1" applyBorder="1" applyAlignment="1">
      <alignment vertical="center" wrapText="1"/>
    </xf>
    <xf numFmtId="0" fontId="43" fillId="0" borderId="7" xfId="2" applyFont="1" applyBorder="1" applyAlignment="1">
      <alignment vertical="center"/>
    </xf>
    <xf numFmtId="0" fontId="6" fillId="0" borderId="7" xfId="0" applyFont="1" applyBorder="1" applyAlignment="1">
      <alignment horizontal="center" vertical="center"/>
    </xf>
    <xf numFmtId="0" fontId="6" fillId="0" borderId="7" xfId="0" applyFont="1" applyBorder="1"/>
    <xf numFmtId="10" fontId="9" fillId="0" borderId="2" xfId="2" applyNumberFormat="1" applyFont="1" applyBorder="1" applyAlignment="1">
      <alignment vertical="center"/>
    </xf>
    <xf numFmtId="0" fontId="14" fillId="0" borderId="5" xfId="2" applyFont="1" applyBorder="1" applyAlignment="1">
      <alignment vertical="center"/>
    </xf>
    <xf numFmtId="168" fontId="9" fillId="0" borderId="5" xfId="2" applyNumberFormat="1" applyFont="1" applyBorder="1" applyAlignment="1">
      <alignment horizontal="center" vertical="center"/>
    </xf>
    <xf numFmtId="10" fontId="44" fillId="0" borderId="3" xfId="2" applyNumberFormat="1" applyFont="1" applyBorder="1" applyAlignment="1">
      <alignment vertical="center"/>
    </xf>
    <xf numFmtId="0" fontId="44" fillId="0" borderId="3" xfId="2" applyFont="1" applyBorder="1" applyAlignment="1">
      <alignment horizontal="center" vertical="center"/>
    </xf>
    <xf numFmtId="0" fontId="44" fillId="0" borderId="3" xfId="2" applyFont="1" applyBorder="1" applyAlignment="1">
      <alignment vertical="center" wrapText="1"/>
    </xf>
    <xf numFmtId="10" fontId="9" fillId="0" borderId="9" xfId="2" applyNumberFormat="1" applyFont="1" applyBorder="1" applyAlignment="1">
      <alignment vertical="center"/>
    </xf>
    <xf numFmtId="0" fontId="9" fillId="0" borderId="9" xfId="2" applyFont="1" applyBorder="1" applyAlignment="1">
      <alignment horizontal="center" vertical="center"/>
    </xf>
    <xf numFmtId="0" fontId="9" fillId="0" borderId="9" xfId="2" applyFont="1" applyBorder="1" applyAlignment="1">
      <alignment vertical="center" wrapText="1"/>
    </xf>
    <xf numFmtId="10" fontId="9" fillId="0" borderId="6" xfId="2" applyNumberFormat="1" applyFont="1" applyBorder="1" applyAlignment="1">
      <alignment vertical="center"/>
    </xf>
    <xf numFmtId="0" fontId="9" fillId="0" borderId="6" xfId="2" applyFont="1" applyBorder="1" applyAlignment="1">
      <alignment vertical="center"/>
    </xf>
    <xf numFmtId="172" fontId="9" fillId="0" borderId="3" xfId="2" applyNumberFormat="1" applyFont="1" applyBorder="1" applyAlignment="1">
      <alignment horizontal="center" vertical="center"/>
    </xf>
    <xf numFmtId="10" fontId="45" fillId="0" borderId="3" xfId="2" applyNumberFormat="1" applyFont="1" applyBorder="1" applyAlignment="1">
      <alignment vertical="center"/>
    </xf>
    <xf numFmtId="172" fontId="45" fillId="0" borderId="3" xfId="2" applyNumberFormat="1" applyFont="1" applyBorder="1" applyAlignment="1">
      <alignment horizontal="center" vertical="center"/>
    </xf>
    <xf numFmtId="0" fontId="45" fillId="0" borderId="3" xfId="2" applyFont="1" applyBorder="1" applyAlignment="1">
      <alignment horizontal="center" vertical="center"/>
    </xf>
    <xf numFmtId="0" fontId="45" fillId="0" borderId="3" xfId="2" applyFont="1" applyBorder="1" applyAlignment="1">
      <alignment vertical="center" wrapText="1"/>
    </xf>
    <xf numFmtId="11" fontId="9" fillId="0" borderId="3" xfId="2" applyNumberFormat="1" applyFont="1" applyBorder="1" applyAlignment="1">
      <alignment horizontal="center" vertical="center"/>
    </xf>
    <xf numFmtId="0" fontId="8" fillId="0" borderId="37" xfId="0" applyFont="1" applyBorder="1" applyAlignment="1">
      <alignment horizontal="center" vertical="center" wrapText="1"/>
    </xf>
    <xf numFmtId="0" fontId="8" fillId="0" borderId="0" xfId="0" applyFont="1" applyAlignment="1">
      <alignment horizontal="left" vertical="center" wrapText="1"/>
    </xf>
    <xf numFmtId="10" fontId="8" fillId="0" borderId="0" xfId="0" applyNumberFormat="1" applyFont="1" applyAlignment="1">
      <alignment horizontal="center" vertical="center" wrapText="1"/>
    </xf>
    <xf numFmtId="0" fontId="8" fillId="0" borderId="43" xfId="0" applyFont="1" applyBorder="1" applyAlignment="1">
      <alignment horizontal="left" vertical="center" wrapText="1"/>
    </xf>
    <xf numFmtId="2" fontId="46" fillId="0" borderId="0" xfId="0" applyNumberFormat="1" applyFont="1"/>
    <xf numFmtId="0" fontId="9" fillId="0" borderId="0" xfId="0" applyFont="1" applyAlignment="1">
      <alignment horizontal="left" vertical="center"/>
    </xf>
    <xf numFmtId="9" fontId="8" fillId="0" borderId="0" xfId="1" applyFont="1" applyAlignment="1">
      <alignment horizontal="center" vertical="center" wrapText="1"/>
    </xf>
    <xf numFmtId="10" fontId="8" fillId="0" borderId="43" xfId="1" applyNumberFormat="1" applyFont="1" applyBorder="1" applyAlignment="1">
      <alignment horizontal="center" vertical="center" wrapText="1"/>
    </xf>
    <xf numFmtId="9" fontId="8" fillId="0" borderId="43" xfId="1" applyFont="1" applyBorder="1" applyAlignment="1">
      <alignment horizontal="center" vertical="center" wrapText="1"/>
    </xf>
    <xf numFmtId="0" fontId="8" fillId="0" borderId="8" xfId="0" applyFont="1" applyBorder="1" applyAlignment="1">
      <alignment horizontal="left" vertical="center" wrapText="1"/>
    </xf>
    <xf numFmtId="9" fontId="8" fillId="0" borderId="8" xfId="1" applyFont="1" applyBorder="1" applyAlignment="1">
      <alignment horizontal="center" vertical="center" wrapText="1"/>
    </xf>
    <xf numFmtId="10" fontId="8" fillId="0" borderId="8" xfId="0" applyNumberFormat="1" applyFont="1" applyBorder="1" applyAlignment="1">
      <alignment horizontal="center" vertical="center" wrapText="1"/>
    </xf>
    <xf numFmtId="10" fontId="8" fillId="0" borderId="8" xfId="1" applyNumberFormat="1" applyFont="1" applyBorder="1" applyAlignment="1">
      <alignment horizontal="center" vertical="center" wrapText="1"/>
    </xf>
    <xf numFmtId="10" fontId="9" fillId="0" borderId="3" xfId="2" applyNumberFormat="1" applyFont="1" applyBorder="1" applyAlignment="1">
      <alignment horizontal="right" vertical="center"/>
    </xf>
    <xf numFmtId="10" fontId="9" fillId="0" borderId="4" xfId="2" applyNumberFormat="1" applyFont="1" applyBorder="1" applyAlignment="1">
      <alignment horizontal="right" vertical="center"/>
    </xf>
    <xf numFmtId="172" fontId="9" fillId="0" borderId="0" xfId="2" applyNumberFormat="1" applyFont="1" applyAlignment="1">
      <alignment horizontal="center" vertical="center"/>
    </xf>
    <xf numFmtId="172" fontId="9" fillId="0" borderId="4" xfId="2" applyNumberFormat="1" applyFont="1" applyBorder="1" applyAlignment="1">
      <alignment horizontal="center" vertical="center"/>
    </xf>
    <xf numFmtId="172" fontId="9" fillId="0" borderId="8" xfId="2" applyNumberFormat="1" applyFont="1" applyBorder="1" applyAlignment="1">
      <alignment horizontal="center" vertical="center"/>
    </xf>
    <xf numFmtId="172" fontId="12" fillId="0" borderId="4" xfId="2" applyNumberFormat="1" applyFont="1" applyBorder="1" applyAlignment="1">
      <alignment horizontal="center" vertical="center"/>
    </xf>
    <xf numFmtId="172" fontId="6" fillId="0" borderId="7" xfId="0" applyNumberFormat="1" applyFont="1" applyBorder="1" applyAlignment="1">
      <alignment horizontal="center" vertical="center"/>
    </xf>
    <xf numFmtId="172" fontId="9" fillId="0" borderId="2" xfId="2" applyNumberFormat="1" applyFont="1" applyBorder="1" applyAlignment="1">
      <alignment horizontal="center" vertical="center"/>
    </xf>
    <xf numFmtId="172" fontId="9" fillId="0" borderId="5" xfId="2" applyNumberFormat="1" applyFont="1" applyBorder="1" applyAlignment="1">
      <alignment horizontal="center" vertical="center"/>
    </xf>
    <xf numFmtId="172" fontId="44" fillId="0" borderId="3" xfId="2" applyNumberFormat="1" applyFont="1" applyBorder="1" applyAlignment="1">
      <alignment horizontal="center" vertical="center"/>
    </xf>
    <xf numFmtId="172" fontId="9" fillId="0" borderId="9" xfId="2" applyNumberFormat="1" applyFont="1" applyBorder="1" applyAlignment="1">
      <alignment horizontal="center" vertical="center"/>
    </xf>
    <xf numFmtId="172" fontId="9" fillId="0" borderId="6" xfId="2" applyNumberFormat="1" applyFont="1" applyBorder="1" applyAlignment="1">
      <alignment horizontal="center" vertical="center"/>
    </xf>
    <xf numFmtId="0" fontId="9" fillId="0" borderId="6" xfId="2" applyFont="1" applyBorder="1" applyAlignment="1">
      <alignment horizontal="center" vertical="center"/>
    </xf>
    <xf numFmtId="0" fontId="9" fillId="0" borderId="6" xfId="2" applyFont="1" applyBorder="1" applyAlignment="1">
      <alignment vertical="center" wrapText="1"/>
    </xf>
    <xf numFmtId="10" fontId="12" fillId="0" borderId="6" xfId="2" applyNumberFormat="1" applyFont="1" applyBorder="1" applyAlignment="1">
      <alignment horizontal="right" vertical="center"/>
    </xf>
    <xf numFmtId="10" fontId="12" fillId="0" borderId="4" xfId="2" applyNumberFormat="1" applyFont="1" applyBorder="1" applyAlignment="1">
      <alignment horizontal="right" vertical="center"/>
    </xf>
    <xf numFmtId="0" fontId="12" fillId="0" borderId="6" xfId="2" applyFont="1" applyBorder="1" applyAlignment="1">
      <alignment horizontal="center" vertical="center"/>
    </xf>
    <xf numFmtId="170" fontId="48" fillId="2" borderId="10" xfId="41" applyNumberFormat="1" applyFont="1" applyFill="1" applyBorder="1"/>
    <xf numFmtId="0" fontId="9" fillId="0" borderId="0" xfId="1" applyNumberFormat="1" applyFont="1" applyFill="1" applyBorder="1" applyAlignment="1">
      <alignment horizontal="center" vertical="center"/>
    </xf>
    <xf numFmtId="10" fontId="9" fillId="0" borderId="0" xfId="1" applyNumberFormat="1" applyFont="1" applyFill="1" applyBorder="1" applyAlignment="1">
      <alignment horizontal="center" vertical="center"/>
    </xf>
    <xf numFmtId="9" fontId="9" fillId="0" borderId="0" xfId="1" applyFont="1" applyFill="1" applyBorder="1" applyAlignment="1">
      <alignment horizontal="center" vertical="center"/>
    </xf>
    <xf numFmtId="164" fontId="9" fillId="0" borderId="3" xfId="1" applyNumberFormat="1" applyFont="1" applyFill="1" applyBorder="1" applyAlignment="1">
      <alignment horizontal="center" vertical="center"/>
    </xf>
    <xf numFmtId="10" fontId="9" fillId="0" borderId="4" xfId="1" applyNumberFormat="1" applyFont="1" applyFill="1" applyBorder="1" applyAlignment="1">
      <alignment horizontal="center" vertical="center"/>
    </xf>
    <xf numFmtId="0" fontId="0" fillId="29" borderId="0" xfId="0" applyFill="1"/>
    <xf numFmtId="0" fontId="40" fillId="29" borderId="0" xfId="0" applyFont="1" applyFill="1"/>
    <xf numFmtId="0" fontId="50" fillId="29" borderId="0" xfId="0" applyFont="1" applyFill="1" applyAlignment="1">
      <alignment vertical="center"/>
    </xf>
    <xf numFmtId="0" fontId="49" fillId="29" borderId="0" xfId="0" applyFont="1" applyFill="1" applyAlignment="1">
      <alignment vertical="center"/>
    </xf>
    <xf numFmtId="0" fontId="7" fillId="29" borderId="0" xfId="0" applyFont="1" applyFill="1" applyAlignment="1">
      <alignment horizontal="left" vertical="center" wrapText="1"/>
    </xf>
    <xf numFmtId="0" fontId="37" fillId="0" borderId="29" xfId="0" applyFont="1" applyBorder="1" applyAlignment="1">
      <alignment horizontal="center"/>
    </xf>
    <xf numFmtId="0" fontId="37" fillId="0" borderId="28" xfId="0" applyFont="1" applyBorder="1" applyAlignment="1">
      <alignment horizontal="center"/>
    </xf>
    <xf numFmtId="2" fontId="37" fillId="0" borderId="31" xfId="0" applyNumberFormat="1" applyFont="1" applyBorder="1" applyAlignment="1">
      <alignment horizontal="center"/>
    </xf>
    <xf numFmtId="2" fontId="37" fillId="0" borderId="32" xfId="0" applyNumberFormat="1" applyFont="1" applyBorder="1" applyAlignment="1">
      <alignment horizontal="center"/>
    </xf>
    <xf numFmtId="0" fontId="18" fillId="0" borderId="29" xfId="0" applyFont="1" applyBorder="1" applyAlignment="1">
      <alignment horizontal="center"/>
    </xf>
    <xf numFmtId="0" fontId="18" fillId="0" borderId="28" xfId="0" applyFont="1" applyBorder="1" applyAlignment="1">
      <alignment horizontal="center"/>
    </xf>
    <xf numFmtId="0" fontId="8" fillId="0" borderId="42" xfId="0" applyFont="1" applyBorder="1" applyAlignment="1">
      <alignment horizontal="center" vertical="center" wrapText="1"/>
    </xf>
    <xf numFmtId="0" fontId="8" fillId="0" borderId="1" xfId="0" applyFont="1" applyBorder="1" applyAlignment="1">
      <alignment horizontal="center" vertical="center" wrapText="1"/>
    </xf>
    <xf numFmtId="0" fontId="8" fillId="0" borderId="44" xfId="0" applyFont="1" applyBorder="1" applyAlignment="1">
      <alignment horizontal="center" vertical="center" wrapText="1"/>
    </xf>
    <xf numFmtId="0" fontId="0" fillId="0" borderId="2" xfId="0" applyBorder="1"/>
    <xf numFmtId="0" fontId="13" fillId="0" borderId="2" xfId="2" applyFont="1" applyBorder="1" applyAlignment="1">
      <alignment horizontal="left"/>
    </xf>
    <xf numFmtId="0" fontId="13" fillId="0" borderId="8" xfId="2" applyFont="1" applyBorder="1" applyAlignment="1">
      <alignment horizontal="left"/>
    </xf>
    <xf numFmtId="0" fontId="4" fillId="0" borderId="0" xfId="0" applyFont="1"/>
    <xf numFmtId="0" fontId="3" fillId="0" borderId="0" xfId="0" applyFont="1" applyAlignment="1">
      <alignment horizontal="center" vertical="center"/>
    </xf>
    <xf numFmtId="0" fontId="42" fillId="0" borderId="0" xfId="0" applyFont="1" applyAlignment="1">
      <alignment horizontal="center" vertical="center"/>
    </xf>
    <xf numFmtId="0" fontId="3" fillId="0" borderId="0" xfId="0" applyFont="1"/>
    <xf numFmtId="0" fontId="3" fillId="0" borderId="0" xfId="0" applyFont="1" applyAlignment="1">
      <alignment horizontal="left" vertical="center"/>
    </xf>
    <xf numFmtId="0" fontId="40" fillId="0" borderId="0" xfId="0" applyFont="1" applyAlignment="1">
      <alignment horizontal="center" vertical="center"/>
    </xf>
    <xf numFmtId="0" fontId="51" fillId="0" borderId="0" xfId="0" applyFont="1" applyAlignment="1">
      <alignment horizontal="center" vertical="center"/>
    </xf>
    <xf numFmtId="0" fontId="40" fillId="0" borderId="0" xfId="0" applyFont="1"/>
    <xf numFmtId="0" fontId="40" fillId="0" borderId="0" xfId="0" applyFont="1" applyAlignment="1">
      <alignment horizontal="left" vertical="center"/>
    </xf>
    <xf numFmtId="0" fontId="52" fillId="0" borderId="0" xfId="3" applyFont="1"/>
    <xf numFmtId="0" fontId="40" fillId="0" borderId="18" xfId="0" applyFont="1" applyBorder="1" applyAlignment="1">
      <alignment horizontal="center" vertical="center"/>
    </xf>
    <xf numFmtId="0" fontId="40" fillId="0" borderId="19" xfId="0" applyFont="1" applyBorder="1" applyAlignment="1">
      <alignment horizontal="center" vertical="center"/>
    </xf>
    <xf numFmtId="0" fontId="40" fillId="0" borderId="19" xfId="0" applyFont="1" applyBorder="1" applyAlignment="1">
      <alignment horizontal="left" vertical="center"/>
    </xf>
    <xf numFmtId="0" fontId="40" fillId="0" borderId="20" xfId="0" applyFont="1" applyBorder="1" applyAlignment="1">
      <alignment horizontal="center" vertical="center"/>
    </xf>
    <xf numFmtId="0" fontId="40" fillId="0" borderId="20" xfId="0" applyFont="1" applyBorder="1" applyAlignment="1">
      <alignment horizontal="left" vertical="center"/>
    </xf>
    <xf numFmtId="0" fontId="40" fillId="0" borderId="21" xfId="0" applyFont="1" applyBorder="1" applyAlignment="1">
      <alignment horizontal="center" vertical="center"/>
    </xf>
    <xf numFmtId="10" fontId="40" fillId="0" borderId="0" xfId="1" applyNumberFormat="1" applyFont="1" applyBorder="1" applyAlignment="1">
      <alignment horizontal="left" vertical="center"/>
    </xf>
    <xf numFmtId="10" fontId="40" fillId="0" borderId="22" xfId="0" applyNumberFormat="1" applyFont="1" applyBorder="1" applyAlignment="1">
      <alignment horizontal="center" vertical="center"/>
    </xf>
    <xf numFmtId="0" fontId="40" fillId="0" borderId="0" xfId="0" applyFont="1" applyAlignment="1">
      <alignment horizontal="left"/>
    </xf>
    <xf numFmtId="10" fontId="40" fillId="0" borderId="22" xfId="1" applyNumberFormat="1" applyFont="1" applyBorder="1" applyAlignment="1">
      <alignment horizontal="left" vertical="center"/>
    </xf>
    <xf numFmtId="10" fontId="40" fillId="0" borderId="0" xfId="1" applyNumberFormat="1" applyFont="1" applyBorder="1" applyAlignment="1">
      <alignment horizontal="center" vertical="center"/>
    </xf>
    <xf numFmtId="10" fontId="40" fillId="0" borderId="0" xfId="0" applyNumberFormat="1" applyFont="1"/>
    <xf numFmtId="10" fontId="40" fillId="0" borderId="22" xfId="0" applyNumberFormat="1" applyFont="1" applyBorder="1"/>
    <xf numFmtId="10" fontId="40" fillId="0" borderId="0" xfId="0" applyNumberFormat="1" applyFont="1" applyAlignment="1">
      <alignment horizontal="left" vertical="center"/>
    </xf>
    <xf numFmtId="10" fontId="40" fillId="0" borderId="22" xfId="0" applyNumberFormat="1" applyFont="1" applyBorder="1" applyAlignment="1">
      <alignment horizontal="left" vertical="center"/>
    </xf>
    <xf numFmtId="0" fontId="40" fillId="0" borderId="21" xfId="0" applyFont="1" applyBorder="1"/>
    <xf numFmtId="0" fontId="40" fillId="0" borderId="23" xfId="0" applyFont="1" applyBorder="1"/>
    <xf numFmtId="0" fontId="40" fillId="0" borderId="8" xfId="0" applyFont="1" applyBorder="1" applyAlignment="1">
      <alignment horizontal="center" vertical="center"/>
    </xf>
    <xf numFmtId="0" fontId="40" fillId="0" borderId="8" xfId="0" applyFont="1" applyBorder="1" applyAlignment="1">
      <alignment horizontal="left" vertical="center"/>
    </xf>
    <xf numFmtId="10" fontId="40" fillId="0" borderId="8" xfId="0" applyNumberFormat="1" applyFont="1" applyBorder="1" applyAlignment="1">
      <alignment horizontal="left" vertical="center"/>
    </xf>
    <xf numFmtId="2" fontId="40" fillId="0" borderId="8" xfId="0" applyNumberFormat="1" applyFont="1" applyBorder="1" applyAlignment="1">
      <alignment horizontal="center" vertical="center"/>
    </xf>
    <xf numFmtId="10" fontId="40" fillId="0" borderId="24" xfId="0" applyNumberFormat="1" applyFont="1" applyBorder="1" applyAlignment="1">
      <alignment horizontal="center" vertical="center"/>
    </xf>
    <xf numFmtId="0" fontId="40" fillId="0" borderId="8" xfId="0" applyFont="1" applyBorder="1" applyAlignment="1">
      <alignment horizontal="left"/>
    </xf>
    <xf numFmtId="10" fontId="40" fillId="0" borderId="24" xfId="0" applyNumberFormat="1" applyFont="1" applyBorder="1" applyAlignment="1">
      <alignment horizontal="left" vertical="center"/>
    </xf>
    <xf numFmtId="10" fontId="40" fillId="0" borderId="8" xfId="1" applyNumberFormat="1" applyFont="1" applyBorder="1" applyAlignment="1">
      <alignment horizontal="center" vertical="center"/>
    </xf>
    <xf numFmtId="10" fontId="40" fillId="0" borderId="8" xfId="0" applyNumberFormat="1" applyFont="1" applyBorder="1"/>
    <xf numFmtId="10" fontId="40" fillId="0" borderId="24" xfId="0" applyNumberFormat="1" applyFont="1" applyBorder="1"/>
    <xf numFmtId="2" fontId="51" fillId="0" borderId="0" xfId="0" applyNumberFormat="1" applyFont="1"/>
    <xf numFmtId="2" fontId="40" fillId="0" borderId="0" xfId="0" applyNumberFormat="1" applyFont="1"/>
    <xf numFmtId="10" fontId="40" fillId="0" borderId="0" xfId="1" applyNumberFormat="1" applyFont="1"/>
    <xf numFmtId="0" fontId="40" fillId="0" borderId="0" xfId="40" applyFont="1"/>
    <xf numFmtId="10" fontId="40" fillId="0" borderId="0" xfId="1" applyNumberFormat="1" applyFont="1" applyAlignment="1">
      <alignment horizontal="left"/>
    </xf>
    <xf numFmtId="172" fontId="40" fillId="0" borderId="0" xfId="40" applyNumberFormat="1" applyFont="1"/>
    <xf numFmtId="172" fontId="40" fillId="0" borderId="0" xfId="0" applyNumberFormat="1" applyFont="1"/>
    <xf numFmtId="0" fontId="39" fillId="0" borderId="0" xfId="0" applyFont="1" applyAlignment="1">
      <alignment vertical="center"/>
    </xf>
    <xf numFmtId="0" fontId="53" fillId="0" borderId="0" xfId="0" applyFont="1" applyAlignment="1">
      <alignment vertical="center"/>
    </xf>
    <xf numFmtId="2" fontId="53" fillId="0" borderId="0" xfId="0" applyNumberFormat="1" applyFont="1" applyAlignment="1">
      <alignment horizontal="left" vertical="center"/>
    </xf>
    <xf numFmtId="0" fontId="54" fillId="0" borderId="0" xfId="0" applyFont="1"/>
    <xf numFmtId="0" fontId="53" fillId="0" borderId="0" xfId="0" applyFont="1"/>
    <xf numFmtId="2" fontId="53" fillId="0" borderId="0" xfId="1" applyNumberFormat="1" applyFont="1" applyFill="1" applyBorder="1" applyAlignment="1">
      <alignment horizontal="center" vertical="center"/>
    </xf>
    <xf numFmtId="0" fontId="55" fillId="0" borderId="0" xfId="2" applyFont="1" applyBorder="1" applyAlignment="1">
      <alignment vertical="center"/>
    </xf>
    <xf numFmtId="0" fontId="53" fillId="0" borderId="0" xfId="1" applyNumberFormat="1" applyFont="1" applyFill="1" applyBorder="1" applyAlignment="1">
      <alignment horizontal="center" vertical="center"/>
    </xf>
    <xf numFmtId="0" fontId="53" fillId="0" borderId="0" xfId="2" applyFont="1" applyBorder="1" applyAlignment="1">
      <alignment horizontal="center" vertical="center"/>
    </xf>
    <xf numFmtId="0" fontId="55" fillId="0" borderId="0" xfId="2" applyFont="1" applyBorder="1" applyAlignment="1">
      <alignment horizontal="left" vertical="center"/>
    </xf>
    <xf numFmtId="0" fontId="54" fillId="0" borderId="0" xfId="0" applyFont="1" applyBorder="1"/>
    <xf numFmtId="169" fontId="40" fillId="0" borderId="0" xfId="0" applyNumberFormat="1" applyFont="1" applyAlignment="1">
      <alignment horizontal="center" vertical="center"/>
    </xf>
    <xf numFmtId="10" fontId="40" fillId="0" borderId="0" xfId="0" applyNumberFormat="1" applyFont="1" applyAlignment="1">
      <alignment horizontal="center" vertical="center"/>
    </xf>
    <xf numFmtId="10" fontId="40" fillId="0" borderId="0" xfId="0" quotePrefix="1" applyNumberFormat="1" applyFont="1" applyAlignment="1">
      <alignment horizontal="center" vertical="center"/>
    </xf>
    <xf numFmtId="167" fontId="40" fillId="0" borderId="0" xfId="0" applyNumberFormat="1" applyFont="1" applyAlignment="1">
      <alignment horizontal="center" vertical="center"/>
    </xf>
    <xf numFmtId="2" fontId="40" fillId="0" borderId="0" xfId="0" applyNumberFormat="1" applyFont="1" applyAlignment="1">
      <alignment horizontal="center" vertical="center"/>
    </xf>
    <xf numFmtId="0" fontId="56" fillId="0" borderId="0" xfId="0" applyFont="1" applyAlignment="1">
      <alignment horizontal="center" vertical="center"/>
    </xf>
    <xf numFmtId="2" fontId="56" fillId="0" borderId="0" xfId="0" applyNumberFormat="1" applyFont="1" applyAlignment="1">
      <alignment horizontal="center" vertical="center"/>
    </xf>
    <xf numFmtId="1" fontId="40" fillId="0" borderId="0" xfId="0" applyNumberFormat="1" applyFont="1" applyAlignment="1">
      <alignment horizontal="center" vertical="center"/>
    </xf>
    <xf numFmtId="1" fontId="40" fillId="0" borderId="0" xfId="0" applyNumberFormat="1" applyFont="1"/>
    <xf numFmtId="1" fontId="40" fillId="0" borderId="0" xfId="0" applyNumberFormat="1" applyFont="1" applyAlignment="1">
      <alignment horizontal="left" vertical="center"/>
    </xf>
    <xf numFmtId="10" fontId="51" fillId="0" borderId="0" xfId="0" applyNumberFormat="1" applyFont="1" applyAlignment="1">
      <alignment horizontal="center" vertical="center"/>
    </xf>
    <xf numFmtId="0" fontId="40" fillId="0" borderId="35" xfId="0" applyFont="1" applyBorder="1" applyAlignment="1">
      <alignment horizontal="center" vertical="center"/>
    </xf>
    <xf numFmtId="0" fontId="40" fillId="0" borderId="45" xfId="0" applyFont="1" applyBorder="1" applyAlignment="1">
      <alignment horizontal="center" vertical="center"/>
    </xf>
    <xf numFmtId="0" fontId="40" fillId="0" borderId="46" xfId="0" applyFont="1" applyBorder="1" applyAlignment="1">
      <alignment horizontal="center" vertical="center"/>
    </xf>
    <xf numFmtId="0" fontId="40" fillId="0" borderId="47" xfId="0" applyFont="1" applyBorder="1" applyAlignment="1">
      <alignment horizontal="center" vertical="center"/>
    </xf>
    <xf numFmtId="0" fontId="40" fillId="0" borderId="0" xfId="0" applyFont="1" applyAlignment="1">
      <alignment vertical="center"/>
    </xf>
    <xf numFmtId="0" fontId="40" fillId="0" borderId="33" xfId="0" applyFont="1" applyBorder="1" applyAlignment="1">
      <alignment horizontal="center" vertical="center"/>
    </xf>
    <xf numFmtId="0" fontId="40" fillId="0" borderId="48" xfId="0" applyFont="1" applyBorder="1" applyAlignment="1">
      <alignment horizontal="center" vertical="center"/>
    </xf>
    <xf numFmtId="0" fontId="40" fillId="0" borderId="49" xfId="0" applyFont="1" applyBorder="1" applyAlignment="1">
      <alignment horizontal="center" vertical="center"/>
    </xf>
    <xf numFmtId="0" fontId="40" fillId="0" borderId="50" xfId="0" applyFont="1" applyBorder="1" applyAlignment="1">
      <alignment horizontal="center" vertical="center"/>
    </xf>
    <xf numFmtId="0" fontId="40" fillId="0" borderId="24" xfId="0" applyFont="1" applyBorder="1" applyAlignment="1">
      <alignment horizontal="center" vertical="center"/>
    </xf>
    <xf numFmtId="0" fontId="40" fillId="0" borderId="34" xfId="0" applyFont="1" applyBorder="1" applyAlignment="1">
      <alignment horizontal="right" vertical="center"/>
    </xf>
    <xf numFmtId="10" fontId="40" fillId="0" borderId="51" xfId="0" applyNumberFormat="1" applyFont="1" applyBorder="1" applyAlignment="1">
      <alignment horizontal="center" vertical="center"/>
    </xf>
    <xf numFmtId="10" fontId="40" fillId="0" borderId="10" xfId="0" applyNumberFormat="1" applyFont="1" applyBorder="1" applyAlignment="1">
      <alignment horizontal="center" vertical="center"/>
    </xf>
    <xf numFmtId="10" fontId="40" fillId="0" borderId="52" xfId="0" applyNumberFormat="1" applyFont="1" applyBorder="1" applyAlignment="1">
      <alignment horizontal="center" vertical="center"/>
    </xf>
    <xf numFmtId="0" fontId="40" fillId="0" borderId="34" xfId="0" applyFont="1" applyBorder="1" applyAlignment="1">
      <alignment horizontal="right"/>
    </xf>
    <xf numFmtId="10" fontId="40" fillId="0" borderId="51" xfId="1" applyNumberFormat="1" applyFont="1" applyBorder="1" applyAlignment="1">
      <alignment horizontal="center" vertical="center"/>
    </xf>
    <xf numFmtId="10" fontId="40" fillId="0" borderId="22" xfId="1" applyNumberFormat="1" applyFont="1" applyBorder="1" applyAlignment="1">
      <alignment horizontal="center" vertical="center"/>
    </xf>
    <xf numFmtId="0" fontId="40" fillId="0" borderId="33" xfId="0" applyFont="1" applyBorder="1" applyAlignment="1">
      <alignment horizontal="right"/>
    </xf>
    <xf numFmtId="10" fontId="40" fillId="0" borderId="48" xfId="1" applyNumberFormat="1" applyFont="1" applyBorder="1" applyAlignment="1">
      <alignment horizontal="center" vertical="center"/>
    </xf>
    <xf numFmtId="10" fontId="40" fillId="0" borderId="24" xfId="1" applyNumberFormat="1" applyFont="1" applyBorder="1" applyAlignment="1">
      <alignment horizontal="center" vertical="center"/>
    </xf>
    <xf numFmtId="10" fontId="40" fillId="0" borderId="48" xfId="0" applyNumberFormat="1" applyFont="1" applyBorder="1" applyAlignment="1">
      <alignment horizontal="center" vertical="center"/>
    </xf>
    <xf numFmtId="10" fontId="40" fillId="0" borderId="0" xfId="1" applyNumberFormat="1" applyFont="1" applyAlignment="1">
      <alignment horizontal="center" vertical="center"/>
    </xf>
    <xf numFmtId="0" fontId="57" fillId="0" borderId="0" xfId="0" applyFont="1" applyAlignment="1">
      <alignment horizontal="left" vertical="top" wrapText="1"/>
    </xf>
    <xf numFmtId="0" fontId="58" fillId="0" borderId="0" xfId="0" applyFont="1"/>
    <xf numFmtId="2" fontId="58" fillId="0" borderId="0" xfId="0" applyNumberFormat="1" applyFont="1"/>
    <xf numFmtId="2" fontId="58" fillId="0" borderId="0" xfId="1" applyNumberFormat="1" applyFont="1" applyAlignment="1">
      <alignment horizontal="center" vertical="center"/>
    </xf>
    <xf numFmtId="2" fontId="58" fillId="0" borderId="0" xfId="1" applyNumberFormat="1" applyFont="1" applyAlignment="1">
      <alignment horizontal="center"/>
    </xf>
    <xf numFmtId="2" fontId="58" fillId="0" borderId="0" xfId="0" applyNumberFormat="1" applyFont="1" applyAlignment="1">
      <alignment horizontal="center" vertical="center"/>
    </xf>
    <xf numFmtId="2" fontId="58" fillId="0" borderId="0" xfId="0" applyNumberFormat="1" applyFont="1" applyAlignment="1">
      <alignment horizontal="center"/>
    </xf>
    <xf numFmtId="2" fontId="51" fillId="0" borderId="0" xfId="0" applyNumberFormat="1" applyFont="1" applyAlignment="1">
      <alignment horizontal="center" vertical="center"/>
    </xf>
    <xf numFmtId="0" fontId="51" fillId="0" borderId="0" xfId="0" applyFont="1" applyAlignment="1">
      <alignment horizontal="left" vertical="center"/>
    </xf>
    <xf numFmtId="0" fontId="51" fillId="0" borderId="0" xfId="0" applyFont="1"/>
    <xf numFmtId="10" fontId="51" fillId="0" borderId="0" xfId="1" applyNumberFormat="1" applyFont="1" applyAlignment="1">
      <alignment horizontal="center" vertical="center"/>
    </xf>
    <xf numFmtId="0" fontId="59" fillId="0" borderId="0" xfId="0" applyFont="1"/>
    <xf numFmtId="0" fontId="41" fillId="0" borderId="0" xfId="0" applyFont="1"/>
    <xf numFmtId="0" fontId="13" fillId="0" borderId="0" xfId="0" applyFont="1"/>
  </cellXfs>
  <cellStyles count="42">
    <cellStyle name="20% - Accent1" xfId="4" xr:uid="{94632246-5F1A-410B-9136-A357038BCB01}"/>
    <cellStyle name="20% - Accent2" xfId="5" xr:uid="{F9CF67D4-054E-423C-97BB-8AA8F33940E1}"/>
    <cellStyle name="20% - Accent3" xfId="6" xr:uid="{625AE084-A3B2-4B41-968B-EB969B25D22E}"/>
    <cellStyle name="20% - Accent4" xfId="7" xr:uid="{ED5439CD-9F53-4374-A6CA-6BB6D6B949D6}"/>
    <cellStyle name="20% - Accent5" xfId="8" xr:uid="{D058BDBE-3FFD-4A6E-95AF-1CFA0CA2A3C5}"/>
    <cellStyle name="20% - Accent6" xfId="9" xr:uid="{694CE803-D3B2-471E-A599-E7C7521B58DE}"/>
    <cellStyle name="40% - Accent1" xfId="10" xr:uid="{85FA4679-7CA0-4807-BB89-16E46DEBD819}"/>
    <cellStyle name="40% - Accent2" xfId="11" xr:uid="{E92AFBEA-BE7B-4172-ABD1-1C3C75736FF4}"/>
    <cellStyle name="40% - Accent3" xfId="12" xr:uid="{747287DF-B2E3-4A72-B9BB-A272B27912CE}"/>
    <cellStyle name="40% - Accent4" xfId="13" xr:uid="{E10CD21B-B9FF-4355-AD09-69FFB6D9259E}"/>
    <cellStyle name="40% - Accent5" xfId="14" xr:uid="{A799F10F-2BD3-418B-8D52-9FC174774E3A}"/>
    <cellStyle name="40% - Accent6" xfId="15" xr:uid="{7992F2D6-36DF-4AEC-AFFC-08A1163AC765}"/>
    <cellStyle name="60% - Accent1" xfId="16" xr:uid="{36D17B65-E1FA-4882-A79D-67DA60C9C205}"/>
    <cellStyle name="60% - Accent2" xfId="17" xr:uid="{872A6516-F9F3-4B7F-AE0B-86A4926FBED0}"/>
    <cellStyle name="60% - Accent3" xfId="18" xr:uid="{9F908B49-4917-4737-951A-2E43D2868B3F}"/>
    <cellStyle name="60% - Accent4" xfId="19" xr:uid="{9EF608D0-02A5-4F87-B096-AB4BA8E35B16}"/>
    <cellStyle name="60% - Accent5" xfId="20" xr:uid="{140A579E-9E86-4400-9D43-EF45531979B2}"/>
    <cellStyle name="60% - Accent6" xfId="21" xr:uid="{C2005B1A-5962-4BF6-BF82-2B2D7B1720A4}"/>
    <cellStyle name="Bad" xfId="22" xr:uid="{8C108DF1-041B-4B2D-A87A-6493EBE47215}"/>
    <cellStyle name="Calculation" xfId="23" xr:uid="{8B0373F3-648A-4204-A7C1-AC5126729D8C}"/>
    <cellStyle name="Check Cell" xfId="24" xr:uid="{9A8D3CA7-A31D-47FC-828B-26283C0AF7E0}"/>
    <cellStyle name="Explanatory Text" xfId="25" xr:uid="{9F9768D5-728D-43F5-A6C4-B41AD9FAB807}"/>
    <cellStyle name="Good" xfId="26" xr:uid="{B68F2AA9-93D1-4A70-81AD-76D36F6A1969}"/>
    <cellStyle name="Heading 1" xfId="27" xr:uid="{1AC7520D-2B51-4ED2-B3E8-9BE02273EDDF}"/>
    <cellStyle name="Heading 2" xfId="28" xr:uid="{1C5662E2-85F8-4BCC-AAFE-F5A853DBDCCD}"/>
    <cellStyle name="Heading 3" xfId="29" xr:uid="{94F45279-FC39-4A93-8DAC-08A5EC84A8CA}"/>
    <cellStyle name="Heading 4" xfId="30" xr:uid="{A54B9EF0-2777-47E1-8447-B121A1F4EA30}"/>
    <cellStyle name="Input" xfId="31" xr:uid="{48016089-80CE-4D17-B43C-FE2967483A9D}"/>
    <cellStyle name="Lien hypertexte" xfId="3" builtinId="8"/>
    <cellStyle name="Linked Cell" xfId="32" xr:uid="{A3D88B2A-7286-4B5A-B03E-32295DD977E4}"/>
    <cellStyle name="Neutral" xfId="33" xr:uid="{FA75078B-8596-41B2-98D9-70804B23F9BF}"/>
    <cellStyle name="Normal" xfId="0" builtinId="0"/>
    <cellStyle name="Normal 2" xfId="39" xr:uid="{10A07723-0829-4914-BDE6-F404C8C6C067}"/>
    <cellStyle name="Normal 2 2" xfId="38" xr:uid="{7C654E3E-631A-49F1-A19F-DC0EB3C202EE}"/>
    <cellStyle name="Normal 3" xfId="37" xr:uid="{51A69779-FBBA-4884-8E0D-8BEA9A5B052D}"/>
    <cellStyle name="Normal_ElectricEst" xfId="41" xr:uid="{0E899D55-6A64-4CD9-BD88-9D188AAE7D00}"/>
    <cellStyle name="Normal_Feuil1" xfId="40" xr:uid="{814FD80F-6E8F-4D54-9DD9-112B23FD1BAB}"/>
    <cellStyle name="Output" xfId="34" xr:uid="{6F50E524-227E-482C-963B-F2F6C867E337}"/>
    <cellStyle name="Pourcentage" xfId="1" builtinId="5"/>
    <cellStyle name="Standard 4" xfId="2" xr:uid="{3804344E-84AA-41B1-906E-460D8AFD3AFB}"/>
    <cellStyle name="Title" xfId="35" xr:uid="{5FF2D5EB-0031-42C6-9C55-2ED9F05AA4D0}"/>
    <cellStyle name="Warning Text" xfId="36" xr:uid="{BFA29978-38F1-4EEB-80A5-D4C6F73AF5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'Fig7'!$D$4</c:f>
              <c:strCache>
                <c:ptCount val="1"/>
                <c:pt idx="0">
                  <c:v>Purity</c:v>
                </c:pt>
              </c:strCache>
            </c:strRef>
          </c:tx>
          <c:spPr>
            <a:ln w="19050" cap="rnd">
              <a:no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'Fig7'!$C$5:$C$9</c:f>
              <c:numCache>
                <c:formatCode>General</c:formatCode>
                <c:ptCount val="5"/>
                <c:pt idx="0">
                  <c:v>300</c:v>
                </c:pt>
                <c:pt idx="1">
                  <c:v>290</c:v>
                </c:pt>
                <c:pt idx="2">
                  <c:v>286.5</c:v>
                </c:pt>
                <c:pt idx="3">
                  <c:v>280</c:v>
                </c:pt>
                <c:pt idx="4">
                  <c:v>275</c:v>
                </c:pt>
              </c:numCache>
            </c:numRef>
          </c:xVal>
          <c:yVal>
            <c:numRef>
              <c:f>'Fig7'!$D$5:$D$9</c:f>
              <c:numCache>
                <c:formatCode>0.00%</c:formatCode>
                <c:ptCount val="5"/>
                <c:pt idx="0">
                  <c:v>0.43790000000000001</c:v>
                </c:pt>
                <c:pt idx="1">
                  <c:v>0.44350000000000001</c:v>
                </c:pt>
                <c:pt idx="2">
                  <c:v>0.44940000000000002</c:v>
                </c:pt>
                <c:pt idx="3">
                  <c:v>0.45519999999999999</c:v>
                </c:pt>
                <c:pt idx="4">
                  <c:v>0.46110000000000001</c:v>
                </c:pt>
              </c:numCache>
            </c:numRef>
          </c:yVal>
          <c:smooth val="0"/>
          <c:extLst>
            <c:ext xmlns:c16="http://schemas.microsoft.com/office/drawing/2014/chart" uri="{C3380CC4-5D6E-409C-BE32-E72D297353CC}">
              <c16:uniqueId val="{00000000-A887-4F25-A861-D23BAE3C43DB}"/>
            </c:ext>
          </c:extLst>
        </c:ser>
        <c:ser>
          <c:idx val="1"/>
          <c:order val="1"/>
          <c:tx>
            <c:strRef>
              <c:f>'Fig7'!$F$4</c:f>
              <c:strCache>
                <c:ptCount val="1"/>
                <c:pt idx="0">
                  <c:v>Li Recovery</c:v>
                </c:pt>
              </c:strCache>
            </c:strRef>
          </c:tx>
          <c:spPr>
            <a:ln w="25400" cap="rnd">
              <a:no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05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numRef>
              <c:f>'Fig7'!$C$5:$C$9</c:f>
              <c:numCache>
                <c:formatCode>General</c:formatCode>
                <c:ptCount val="5"/>
                <c:pt idx="0">
                  <c:v>300</c:v>
                </c:pt>
                <c:pt idx="1">
                  <c:v>290</c:v>
                </c:pt>
                <c:pt idx="2">
                  <c:v>286.5</c:v>
                </c:pt>
                <c:pt idx="3">
                  <c:v>280</c:v>
                </c:pt>
                <c:pt idx="4">
                  <c:v>275</c:v>
                </c:pt>
              </c:numCache>
            </c:numRef>
          </c:xVal>
          <c:yVal>
            <c:numRef>
              <c:f>'Fig7'!$F$5:$F$9</c:f>
              <c:numCache>
                <c:formatCode>0.00%</c:formatCode>
                <c:ptCount val="5"/>
                <c:pt idx="0">
                  <c:v>0.70669999999999999</c:v>
                </c:pt>
                <c:pt idx="1">
                  <c:v>0.70960000000000001</c:v>
                </c:pt>
                <c:pt idx="2">
                  <c:v>0.70820000000000005</c:v>
                </c:pt>
                <c:pt idx="3">
                  <c:v>0.70909999999999995</c:v>
                </c:pt>
                <c:pt idx="4">
                  <c:v>0.70889999999999997</c:v>
                </c:pt>
              </c:numCache>
            </c:numRef>
          </c:yVal>
          <c:smooth val="0"/>
          <c:extLst>
            <c:ext xmlns:c16="http://schemas.microsoft.com/office/drawing/2014/chart" uri="{C3380CC4-5D6E-409C-BE32-E72D297353CC}">
              <c16:uniqueId val="{00000001-A887-4F25-A861-D23BAE3C43DB}"/>
            </c:ext>
          </c:extLst>
        </c:ser>
        <c:dLbls>
          <c:showLegendKey val="0"/>
          <c:showVal val="0"/>
          <c:showCatName val="0"/>
          <c:showSerName val="0"/>
          <c:showPercent val="0"/>
          <c:showBubbleSize val="0"/>
        </c:dLbls>
        <c:axId val="1618637007"/>
        <c:axId val="1618647087"/>
      </c:scatterChart>
      <c:valAx>
        <c:axId val="1618637007"/>
        <c:scaling>
          <c:orientation val="minMax"/>
          <c:min val="270"/>
        </c:scaling>
        <c:delete val="0"/>
        <c:axPos val="b"/>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r>
                  <a:rPr lang="en-GB" sz="1200">
                    <a:solidFill>
                      <a:schemeClr val="tx1"/>
                    </a:solidFill>
                    <a:latin typeface="Arial" panose="020B0604020202020204" pitchFamily="34" charset="0"/>
                    <a:cs typeface="Arial" panose="020B0604020202020204" pitchFamily="34" charset="0"/>
                  </a:rPr>
                  <a:t>Soda Ash Used (kg)</a:t>
                </a:r>
              </a:p>
            </c:rich>
          </c:tx>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618647087"/>
        <c:crosses val="autoZero"/>
        <c:crossBetween val="midCat"/>
        <c:majorUnit val="5"/>
        <c:minorUnit val="5"/>
      </c:valAx>
      <c:valAx>
        <c:axId val="1618647087"/>
        <c:scaling>
          <c:orientation val="minMax"/>
          <c:max val="1"/>
          <c:min val="0.30000000000000004"/>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1618637007"/>
        <c:crosses val="autoZero"/>
        <c:crossBetween val="midCat"/>
        <c:majorUnit val="5.000000000000001E-2"/>
        <c:minorUnit val="5.000000000000001E-2"/>
      </c:valAx>
      <c:spPr>
        <a:noFill/>
        <a:ln>
          <a:noFill/>
        </a:ln>
        <a:effectLst/>
      </c:spPr>
    </c:plotArea>
    <c:legend>
      <c:legendPos val="t"/>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9.1632536982722376E-2"/>
          <c:y val="0.1064259072879048"/>
          <c:w val="0.87337626824134595"/>
          <c:h val="0.76496214749812907"/>
        </c:manualLayout>
      </c:layout>
      <c:scatterChart>
        <c:scatterStyle val="smoothMarker"/>
        <c:varyColors val="0"/>
        <c:ser>
          <c:idx val="0"/>
          <c:order val="0"/>
          <c:tx>
            <c:v>Mixed NiMnCo, Recovery</c:v>
          </c:tx>
          <c:spPr>
            <a:ln w="19050" cap="rnd">
              <a:solidFill>
                <a:schemeClr val="accent6">
                  <a:lumMod val="50000"/>
                </a:schemeClr>
              </a:solidFill>
              <a:round/>
            </a:ln>
            <a:effectLst/>
          </c:spPr>
          <c:marker>
            <c:symbol val="square"/>
            <c:size val="5"/>
            <c:spPr>
              <a:solidFill>
                <a:schemeClr val="accent6">
                  <a:lumMod val="75000"/>
                </a:schemeClr>
              </a:solidFill>
              <a:ln w="9525">
                <a:solidFill>
                  <a:schemeClr val="accent6">
                    <a:lumMod val="50000"/>
                  </a:schemeClr>
                </a:solidFill>
              </a:ln>
              <a:effectLst/>
            </c:spPr>
          </c:marker>
          <c:dLbls>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6576" tIns="18288" rIns="36576" bIns="18288" anchor="ctr" anchorCtr="1">
                <a:spAutoFit/>
              </a:bodyPr>
              <a:lstStyle/>
              <a:p>
                <a:pPr>
                  <a:defRPr sz="900" b="1" i="0" u="none" strike="noStrike" kern="1200" baseline="0">
                    <a:solidFill>
                      <a:schemeClr val="dk1">
                        <a:lumMod val="65000"/>
                        <a:lumOff val="3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oundRectCallout">
                    <a:avLst/>
                  </a:prstGeom>
                  <a:noFill/>
                  <a:ln>
                    <a:noFill/>
                  </a:ln>
                </c15:spPr>
                <c15:showLeaderLines val="1"/>
                <c15:leaderLines>
                  <c:spPr>
                    <a:ln w="9525" cap="flat" cmpd="sng" algn="ctr">
                      <a:solidFill>
                        <a:schemeClr val="tx1">
                          <a:lumMod val="35000"/>
                          <a:lumOff val="65000"/>
                        </a:schemeClr>
                      </a:solidFill>
                      <a:round/>
                    </a:ln>
                    <a:effectLst/>
                  </c:spPr>
                </c15:leaderLines>
              </c:ext>
            </c:extLst>
          </c:dLbls>
          <c:xVal>
            <c:numRef>
              <c:f>'Fig14'!$B$57:$B$61</c:f>
              <c:numCache>
                <c:formatCode>0.00</c:formatCode>
                <c:ptCount val="5"/>
                <c:pt idx="0">
                  <c:v>0</c:v>
                </c:pt>
                <c:pt idx="1">
                  <c:v>15</c:v>
                </c:pt>
                <c:pt idx="2">
                  <c:v>30</c:v>
                </c:pt>
                <c:pt idx="3">
                  <c:v>45</c:v>
                </c:pt>
                <c:pt idx="4">
                  <c:v>60</c:v>
                </c:pt>
              </c:numCache>
            </c:numRef>
          </c:xVal>
          <c:yVal>
            <c:numRef>
              <c:f>'Fig14'!$C$57:$C$61</c:f>
              <c:numCache>
                <c:formatCode>0.00</c:formatCode>
                <c:ptCount val="5"/>
                <c:pt idx="0">
                  <c:v>81.11</c:v>
                </c:pt>
                <c:pt idx="1">
                  <c:v>80.23</c:v>
                </c:pt>
                <c:pt idx="2">
                  <c:v>79.53</c:v>
                </c:pt>
                <c:pt idx="3">
                  <c:v>78.66</c:v>
                </c:pt>
                <c:pt idx="4">
                  <c:v>77.959999999999994</c:v>
                </c:pt>
              </c:numCache>
            </c:numRef>
          </c:yVal>
          <c:smooth val="1"/>
          <c:extLst>
            <c:ext xmlns:c16="http://schemas.microsoft.com/office/drawing/2014/chart" uri="{C3380CC4-5D6E-409C-BE32-E72D297353CC}">
              <c16:uniqueId val="{00000000-394B-4FAA-907C-58C127BF1E13}"/>
            </c:ext>
          </c:extLst>
        </c:ser>
        <c:ser>
          <c:idx val="1"/>
          <c:order val="1"/>
          <c:tx>
            <c:v>Mixed NiMnCo, Purity</c:v>
          </c:tx>
          <c:spPr>
            <a:ln w="19050" cap="rnd">
              <a:solidFill>
                <a:srgbClr val="92D050"/>
              </a:solidFill>
              <a:round/>
            </a:ln>
            <a:effectLst/>
          </c:spPr>
          <c:marker>
            <c:symbol val="circle"/>
            <c:size val="5"/>
            <c:spPr>
              <a:solidFill>
                <a:srgbClr val="00B050"/>
              </a:solidFill>
              <a:ln w="9525">
                <a:solidFill>
                  <a:srgbClr val="92D050"/>
                </a:solidFill>
              </a:ln>
              <a:effectLst/>
            </c:spPr>
          </c:marker>
          <c:dLbls>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6576" tIns="18288" rIns="36576" bIns="18288" anchor="ctr" anchorCtr="1">
                <a:spAutoFit/>
              </a:bodyPr>
              <a:lstStyle/>
              <a:p>
                <a:pPr>
                  <a:defRPr sz="900" b="1" i="0" u="none" strike="noStrike" kern="1200" baseline="0">
                    <a:solidFill>
                      <a:schemeClr val="dk1">
                        <a:lumMod val="65000"/>
                        <a:lumOff val="3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oundRectCallout">
                    <a:avLst/>
                  </a:prstGeom>
                  <a:noFill/>
                  <a:ln>
                    <a:noFill/>
                  </a:ln>
                </c15:spPr>
                <c15:showLeaderLines val="1"/>
                <c15:leaderLines>
                  <c:spPr>
                    <a:ln w="9525" cap="flat" cmpd="sng" algn="ctr">
                      <a:solidFill>
                        <a:schemeClr val="tx1">
                          <a:lumMod val="35000"/>
                          <a:lumOff val="65000"/>
                        </a:schemeClr>
                      </a:solidFill>
                      <a:round/>
                    </a:ln>
                    <a:effectLst/>
                  </c:spPr>
                </c15:leaderLines>
              </c:ext>
            </c:extLst>
          </c:dLbls>
          <c:xVal>
            <c:numRef>
              <c:f>'Fig14'!$B$57:$B$61</c:f>
              <c:numCache>
                <c:formatCode>0.00</c:formatCode>
                <c:ptCount val="5"/>
                <c:pt idx="0">
                  <c:v>0</c:v>
                </c:pt>
                <c:pt idx="1">
                  <c:v>15</c:v>
                </c:pt>
                <c:pt idx="2">
                  <c:v>30</c:v>
                </c:pt>
                <c:pt idx="3">
                  <c:v>45</c:v>
                </c:pt>
                <c:pt idx="4">
                  <c:v>60</c:v>
                </c:pt>
              </c:numCache>
            </c:numRef>
          </c:xVal>
          <c:yVal>
            <c:numRef>
              <c:f>'Fig14'!$D$57:$D$61</c:f>
              <c:numCache>
                <c:formatCode>0.00</c:formatCode>
                <c:ptCount val="5"/>
                <c:pt idx="0">
                  <c:v>61.79</c:v>
                </c:pt>
                <c:pt idx="1">
                  <c:v>61.57</c:v>
                </c:pt>
                <c:pt idx="2">
                  <c:v>61.94</c:v>
                </c:pt>
                <c:pt idx="3">
                  <c:v>61.71</c:v>
                </c:pt>
                <c:pt idx="4">
                  <c:v>62.07</c:v>
                </c:pt>
              </c:numCache>
            </c:numRef>
          </c:yVal>
          <c:smooth val="1"/>
          <c:extLst>
            <c:ext xmlns:c16="http://schemas.microsoft.com/office/drawing/2014/chart" uri="{C3380CC4-5D6E-409C-BE32-E72D297353CC}">
              <c16:uniqueId val="{00000001-394B-4FAA-907C-58C127BF1E13}"/>
            </c:ext>
          </c:extLst>
        </c:ser>
        <c:ser>
          <c:idx val="2"/>
          <c:order val="2"/>
          <c:tx>
            <c:v>Li carbonate, Recovery</c:v>
          </c:tx>
          <c:spPr>
            <a:ln w="19050" cap="rnd">
              <a:solidFill>
                <a:schemeClr val="accent3"/>
              </a:solidFill>
              <a:round/>
            </a:ln>
            <a:effectLst/>
          </c:spPr>
          <c:marker>
            <c:symbol val="square"/>
            <c:size val="5"/>
            <c:spPr>
              <a:solidFill>
                <a:srgbClr val="FFC000"/>
              </a:solidFill>
              <a:ln w="9525">
                <a:solidFill>
                  <a:srgbClr val="FFC000"/>
                </a:solidFill>
              </a:ln>
              <a:effectLst/>
            </c:spPr>
          </c:marker>
          <c:dPt>
            <c:idx val="1"/>
            <c:marker>
              <c:symbol val="square"/>
              <c:size val="5"/>
              <c:spPr>
                <a:solidFill>
                  <a:srgbClr val="FFC000"/>
                </a:solidFill>
                <a:ln w="9525">
                  <a:solidFill>
                    <a:schemeClr val="accent4">
                      <a:lumMod val="75000"/>
                    </a:schemeClr>
                  </a:solidFill>
                </a:ln>
                <a:effectLst/>
              </c:spPr>
            </c:marker>
            <c:bubble3D val="0"/>
            <c:spPr>
              <a:ln w="19050" cap="rnd">
                <a:solidFill>
                  <a:schemeClr val="accent4">
                    <a:lumMod val="75000"/>
                  </a:schemeClr>
                </a:solidFill>
                <a:round/>
              </a:ln>
              <a:effectLst/>
            </c:spPr>
            <c:extLst>
              <c:ext xmlns:c16="http://schemas.microsoft.com/office/drawing/2014/chart" uri="{C3380CC4-5D6E-409C-BE32-E72D297353CC}">
                <c16:uniqueId val="{00000003-394B-4FAA-907C-58C127BF1E13}"/>
              </c:ext>
            </c:extLst>
          </c:dPt>
          <c:dLbls>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6576" tIns="18288" rIns="36576" bIns="18288" anchor="ctr" anchorCtr="1">
                <a:spAutoFit/>
              </a:bodyPr>
              <a:lstStyle/>
              <a:p>
                <a:pPr>
                  <a:defRPr sz="900" b="1" i="0" u="none" strike="noStrike" kern="1200" baseline="0">
                    <a:solidFill>
                      <a:schemeClr val="dk1">
                        <a:lumMod val="65000"/>
                        <a:lumOff val="3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oundRectCallout">
                    <a:avLst/>
                  </a:prstGeom>
                  <a:noFill/>
                  <a:ln>
                    <a:noFill/>
                  </a:ln>
                </c15:spPr>
                <c15:showLeaderLines val="1"/>
                <c15:leaderLines>
                  <c:spPr>
                    <a:ln w="9525" cap="flat" cmpd="sng" algn="ctr">
                      <a:solidFill>
                        <a:schemeClr val="tx1">
                          <a:lumMod val="35000"/>
                          <a:lumOff val="65000"/>
                        </a:schemeClr>
                      </a:solidFill>
                      <a:round/>
                    </a:ln>
                    <a:effectLst/>
                  </c:spPr>
                </c15:leaderLines>
              </c:ext>
            </c:extLst>
          </c:dLbls>
          <c:xVal>
            <c:numRef>
              <c:f>'Fig14'!$B$57:$B$61</c:f>
              <c:numCache>
                <c:formatCode>0.00</c:formatCode>
                <c:ptCount val="5"/>
                <c:pt idx="0">
                  <c:v>0</c:v>
                </c:pt>
                <c:pt idx="1">
                  <c:v>15</c:v>
                </c:pt>
                <c:pt idx="2">
                  <c:v>30</c:v>
                </c:pt>
                <c:pt idx="3">
                  <c:v>45</c:v>
                </c:pt>
                <c:pt idx="4">
                  <c:v>60</c:v>
                </c:pt>
              </c:numCache>
            </c:numRef>
          </c:xVal>
          <c:yVal>
            <c:numRef>
              <c:f>'Fig14'!$E$57:$E$61</c:f>
              <c:numCache>
                <c:formatCode>0.00</c:formatCode>
                <c:ptCount val="5"/>
                <c:pt idx="0">
                  <c:v>70.820000000000007</c:v>
                </c:pt>
                <c:pt idx="1">
                  <c:v>70.05</c:v>
                </c:pt>
                <c:pt idx="2">
                  <c:v>69.45</c:v>
                </c:pt>
                <c:pt idx="3">
                  <c:v>68.710000000000008</c:v>
                </c:pt>
                <c:pt idx="4">
                  <c:v>68.11</c:v>
                </c:pt>
              </c:numCache>
            </c:numRef>
          </c:yVal>
          <c:smooth val="1"/>
          <c:extLst>
            <c:ext xmlns:c16="http://schemas.microsoft.com/office/drawing/2014/chart" uri="{C3380CC4-5D6E-409C-BE32-E72D297353CC}">
              <c16:uniqueId val="{00000004-394B-4FAA-907C-58C127BF1E13}"/>
            </c:ext>
          </c:extLst>
        </c:ser>
        <c:ser>
          <c:idx val="3"/>
          <c:order val="3"/>
          <c:tx>
            <c:v>Li carbonate, Purity</c:v>
          </c:tx>
          <c:spPr>
            <a:ln w="19050" cap="rnd">
              <a:solidFill>
                <a:schemeClr val="accent4"/>
              </a:solidFill>
              <a:round/>
            </a:ln>
            <a:effectLst/>
          </c:spPr>
          <c:marker>
            <c:symbol val="circle"/>
            <c:size val="5"/>
            <c:spPr>
              <a:solidFill>
                <a:schemeClr val="accent2"/>
              </a:solidFill>
              <a:ln w="9525">
                <a:solidFill>
                  <a:schemeClr val="accent2"/>
                </a:solidFill>
              </a:ln>
              <a:effectLst/>
            </c:spPr>
          </c:marker>
          <c:dPt>
            <c:idx val="1"/>
            <c:marker>
              <c:symbol val="circle"/>
              <c:size val="5"/>
              <c:spPr>
                <a:solidFill>
                  <a:schemeClr val="accent2"/>
                </a:solidFill>
                <a:ln w="9525">
                  <a:solidFill>
                    <a:schemeClr val="accent2">
                      <a:lumMod val="75000"/>
                    </a:schemeClr>
                  </a:solidFill>
                </a:ln>
                <a:effectLst/>
              </c:spPr>
            </c:marker>
            <c:bubble3D val="0"/>
            <c:spPr>
              <a:ln w="19050" cap="rnd">
                <a:solidFill>
                  <a:schemeClr val="accent2">
                    <a:lumMod val="75000"/>
                  </a:schemeClr>
                </a:solidFill>
                <a:round/>
              </a:ln>
              <a:effectLst/>
            </c:spPr>
            <c:extLst>
              <c:ext xmlns:c16="http://schemas.microsoft.com/office/drawing/2014/chart" uri="{C3380CC4-5D6E-409C-BE32-E72D297353CC}">
                <c16:uniqueId val="{00000006-394B-4FAA-907C-58C127BF1E13}"/>
              </c:ext>
            </c:extLst>
          </c:dPt>
          <c:dPt>
            <c:idx val="2"/>
            <c:marker>
              <c:symbol val="circle"/>
              <c:size val="5"/>
              <c:spPr>
                <a:solidFill>
                  <a:schemeClr val="accent2"/>
                </a:solidFill>
                <a:ln w="9525">
                  <a:solidFill>
                    <a:schemeClr val="accent2">
                      <a:lumMod val="75000"/>
                    </a:schemeClr>
                  </a:solidFill>
                </a:ln>
                <a:effectLst/>
              </c:spPr>
            </c:marker>
            <c:bubble3D val="0"/>
            <c:spPr>
              <a:ln w="19050" cap="rnd">
                <a:solidFill>
                  <a:schemeClr val="accent2">
                    <a:lumMod val="75000"/>
                  </a:schemeClr>
                </a:solidFill>
                <a:round/>
              </a:ln>
              <a:effectLst/>
            </c:spPr>
            <c:extLst>
              <c:ext xmlns:c16="http://schemas.microsoft.com/office/drawing/2014/chart" uri="{C3380CC4-5D6E-409C-BE32-E72D297353CC}">
                <c16:uniqueId val="{00000008-394B-4FAA-907C-58C127BF1E13}"/>
              </c:ext>
            </c:extLst>
          </c:dPt>
          <c:dPt>
            <c:idx val="3"/>
            <c:marker>
              <c:symbol val="circle"/>
              <c:size val="5"/>
              <c:spPr>
                <a:solidFill>
                  <a:schemeClr val="accent2"/>
                </a:solidFill>
                <a:ln w="9525">
                  <a:solidFill>
                    <a:schemeClr val="accent2">
                      <a:lumMod val="75000"/>
                    </a:schemeClr>
                  </a:solidFill>
                </a:ln>
                <a:effectLst/>
              </c:spPr>
            </c:marker>
            <c:bubble3D val="0"/>
            <c:spPr>
              <a:ln w="19050" cap="rnd">
                <a:solidFill>
                  <a:schemeClr val="accent2">
                    <a:lumMod val="75000"/>
                  </a:schemeClr>
                </a:solidFill>
                <a:round/>
              </a:ln>
              <a:effectLst/>
            </c:spPr>
            <c:extLst>
              <c:ext xmlns:c16="http://schemas.microsoft.com/office/drawing/2014/chart" uri="{C3380CC4-5D6E-409C-BE32-E72D297353CC}">
                <c16:uniqueId val="{0000000A-394B-4FAA-907C-58C127BF1E13}"/>
              </c:ext>
            </c:extLst>
          </c:dPt>
          <c:dPt>
            <c:idx val="4"/>
            <c:marker>
              <c:symbol val="circle"/>
              <c:size val="5"/>
              <c:spPr>
                <a:solidFill>
                  <a:schemeClr val="accent2"/>
                </a:solidFill>
                <a:ln w="9525">
                  <a:solidFill>
                    <a:schemeClr val="accent2">
                      <a:lumMod val="75000"/>
                    </a:schemeClr>
                  </a:solidFill>
                </a:ln>
                <a:effectLst/>
              </c:spPr>
            </c:marker>
            <c:bubble3D val="0"/>
            <c:spPr>
              <a:ln w="19050" cap="rnd">
                <a:solidFill>
                  <a:schemeClr val="accent2">
                    <a:lumMod val="75000"/>
                  </a:schemeClr>
                </a:solidFill>
                <a:round/>
              </a:ln>
              <a:effectLst/>
            </c:spPr>
            <c:extLst>
              <c:ext xmlns:c16="http://schemas.microsoft.com/office/drawing/2014/chart" uri="{C3380CC4-5D6E-409C-BE32-E72D297353CC}">
                <c16:uniqueId val="{0000000C-394B-4FAA-907C-58C127BF1E13}"/>
              </c:ext>
            </c:extLst>
          </c:dPt>
          <c:dLbls>
            <c:spPr>
              <a:solidFill>
                <a:sysClr val="window" lastClr="FFFFFF"/>
              </a:solidFill>
              <a:ln>
                <a:solidFill>
                  <a:sysClr val="windowText" lastClr="000000">
                    <a:lumMod val="25000"/>
                    <a:lumOff val="75000"/>
                  </a:sysClr>
                </a:solidFill>
              </a:ln>
              <a:effectLst/>
            </c:spPr>
            <c:txPr>
              <a:bodyPr rot="0" spcFirstLastPara="1" vertOverflow="clip" horzOverflow="clip" vert="horz" wrap="square" lIns="36576" tIns="18288" rIns="36576" bIns="18288" anchor="ctr" anchorCtr="1">
                <a:spAutoFit/>
              </a:bodyPr>
              <a:lstStyle/>
              <a:p>
                <a:pPr>
                  <a:defRPr sz="900" b="1" i="0" u="none" strike="noStrike" kern="1200" baseline="0">
                    <a:solidFill>
                      <a:schemeClr val="dk1">
                        <a:lumMod val="65000"/>
                        <a:lumOff val="35000"/>
                      </a:schemeClr>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wedgeRoundRectCallout">
                    <a:avLst/>
                  </a:prstGeom>
                  <a:noFill/>
                  <a:ln>
                    <a:noFill/>
                  </a:ln>
                </c15:spPr>
                <c15:showLeaderLines val="1"/>
                <c15:leaderLines>
                  <c:spPr>
                    <a:ln w="9525" cap="flat" cmpd="sng" algn="ctr">
                      <a:solidFill>
                        <a:schemeClr val="tx1">
                          <a:lumMod val="35000"/>
                          <a:lumOff val="65000"/>
                        </a:schemeClr>
                      </a:solidFill>
                      <a:round/>
                    </a:ln>
                    <a:effectLst/>
                  </c:spPr>
                </c15:leaderLines>
              </c:ext>
            </c:extLst>
          </c:dLbls>
          <c:xVal>
            <c:numRef>
              <c:f>'Fig14'!$B$57:$B$61</c:f>
              <c:numCache>
                <c:formatCode>0.00</c:formatCode>
                <c:ptCount val="5"/>
                <c:pt idx="0">
                  <c:v>0</c:v>
                </c:pt>
                <c:pt idx="1">
                  <c:v>15</c:v>
                </c:pt>
                <c:pt idx="2">
                  <c:v>30</c:v>
                </c:pt>
                <c:pt idx="3">
                  <c:v>45</c:v>
                </c:pt>
                <c:pt idx="4">
                  <c:v>60</c:v>
                </c:pt>
              </c:numCache>
            </c:numRef>
          </c:xVal>
          <c:yVal>
            <c:numRef>
              <c:f>'Fig14'!$F$57:$F$61</c:f>
              <c:numCache>
                <c:formatCode>0.00</c:formatCode>
                <c:ptCount val="5"/>
                <c:pt idx="0">
                  <c:v>44.940000000000005</c:v>
                </c:pt>
                <c:pt idx="1">
                  <c:v>44.690000000000005</c:v>
                </c:pt>
                <c:pt idx="2">
                  <c:v>44.71</c:v>
                </c:pt>
                <c:pt idx="3">
                  <c:v>44.48</c:v>
                </c:pt>
                <c:pt idx="4">
                  <c:v>44.529999999999994</c:v>
                </c:pt>
              </c:numCache>
            </c:numRef>
          </c:yVal>
          <c:smooth val="1"/>
          <c:extLst>
            <c:ext xmlns:c16="http://schemas.microsoft.com/office/drawing/2014/chart" uri="{C3380CC4-5D6E-409C-BE32-E72D297353CC}">
              <c16:uniqueId val="{0000000D-394B-4FAA-907C-58C127BF1E13}"/>
            </c:ext>
          </c:extLst>
        </c:ser>
        <c:dLbls>
          <c:dLblPos val="t"/>
          <c:showLegendKey val="0"/>
          <c:showVal val="1"/>
          <c:showCatName val="0"/>
          <c:showSerName val="0"/>
          <c:showPercent val="0"/>
          <c:showBubbleSize val="0"/>
        </c:dLbls>
        <c:axId val="1248044768"/>
        <c:axId val="1248016928"/>
      </c:scatterChart>
      <c:valAx>
        <c:axId val="1248044768"/>
        <c:scaling>
          <c:orientation val="minMax"/>
          <c:max val="65"/>
          <c:min val="0"/>
        </c:scaling>
        <c:delete val="0"/>
        <c:axPos val="b"/>
        <c:majorGridlines>
          <c:spPr>
            <a:ln w="9525" cap="flat" cmpd="sng" algn="ctr">
              <a:solidFill>
                <a:schemeClr val="tx1"/>
              </a:solidFill>
              <a:round/>
            </a:ln>
            <a:effectLst/>
          </c:spPr>
        </c:majorGridlines>
        <c:minorGridlines>
          <c:spPr>
            <a:ln w="9525" cap="flat" cmpd="sng" algn="ctr">
              <a:solidFill>
                <a:schemeClr val="bg2">
                  <a:lumMod val="75000"/>
                </a:schemeClr>
              </a:solidFill>
              <a:round/>
            </a:ln>
            <a:effectLst/>
          </c:spPr>
        </c:minorGridlines>
        <c:title>
          <c:tx>
            <c:rich>
              <a:bodyPr rot="0" spcFirstLastPara="1" vertOverflow="ellipsis" vert="horz" wrap="square" anchor="ctr" anchorCtr="1"/>
              <a:lstStyle/>
              <a:p>
                <a:pPr>
                  <a:defRPr sz="1400" b="0" i="0" u="none" strike="noStrike" kern="1200" baseline="0">
                    <a:solidFill>
                      <a:schemeClr val="tx1"/>
                    </a:solidFill>
                    <a:latin typeface="+mn-lt"/>
                    <a:ea typeface="+mn-ea"/>
                    <a:cs typeface="+mn-cs"/>
                  </a:defRPr>
                </a:pPr>
                <a:r>
                  <a:rPr lang="en-US" sz="1400">
                    <a:solidFill>
                      <a:schemeClr val="tx1"/>
                    </a:solidFill>
                  </a:rPr>
                  <a:t>Fe content</a:t>
                </a:r>
                <a:r>
                  <a:rPr lang="en-US" sz="1400" baseline="0">
                    <a:solidFill>
                      <a:schemeClr val="tx1"/>
                    </a:solidFill>
                  </a:rPr>
                  <a:t> (kg)</a:t>
                </a:r>
              </a:p>
            </c:rich>
          </c:tx>
          <c:overlay val="0"/>
          <c:spPr>
            <a:noFill/>
            <a:ln>
              <a:noFill/>
            </a:ln>
            <a:effectLst/>
          </c:spPr>
          <c:txPr>
            <a:bodyPr rot="0" spcFirstLastPara="1" vertOverflow="ellipsis" vert="horz" wrap="square" anchor="ctr" anchorCtr="1"/>
            <a:lstStyle/>
            <a:p>
              <a:pPr>
                <a:defRPr sz="1400" b="0" i="0" u="none" strike="noStrike" kern="1200" baseline="0">
                  <a:solidFill>
                    <a:schemeClr val="tx1"/>
                  </a:solidFill>
                  <a:latin typeface="+mn-lt"/>
                  <a:ea typeface="+mn-ea"/>
                  <a:cs typeface="+mn-cs"/>
                </a:defRPr>
              </a:pPr>
              <a:endParaRPr lang="en-US"/>
            </a:p>
          </c:txPr>
        </c:title>
        <c:numFmt formatCode="0.00"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400" b="0" i="0" u="none" strike="noStrike" kern="1200" baseline="0">
                <a:solidFill>
                  <a:schemeClr val="tx1"/>
                </a:solidFill>
                <a:latin typeface="+mn-lt"/>
                <a:ea typeface="+mn-ea"/>
                <a:cs typeface="+mn-cs"/>
              </a:defRPr>
            </a:pPr>
            <a:endParaRPr lang="en-US"/>
          </a:p>
        </c:txPr>
        <c:crossAx val="1248016928"/>
        <c:crosses val="autoZero"/>
        <c:crossBetween val="midCat"/>
        <c:majorUnit val="10"/>
        <c:minorUnit val="5"/>
      </c:valAx>
      <c:valAx>
        <c:axId val="1248016928"/>
        <c:scaling>
          <c:orientation val="minMax"/>
          <c:max val="100"/>
          <c:min val="20"/>
        </c:scaling>
        <c:delete val="0"/>
        <c:axPos val="l"/>
        <c:majorGridlines>
          <c:spPr>
            <a:ln w="9525" cap="flat" cmpd="sng" algn="ctr">
              <a:solidFill>
                <a:schemeClr val="bg2">
                  <a:lumMod val="7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5400000" spcFirstLastPara="1" vertOverflow="ellipsis" vert="horz" wrap="square" anchor="ctr" anchorCtr="1"/>
              <a:lstStyle/>
              <a:p>
                <a:pPr>
                  <a:defRPr sz="1400" b="0" i="0" u="none" strike="noStrike" kern="1200" baseline="0">
                    <a:solidFill>
                      <a:schemeClr val="tx1"/>
                    </a:solidFill>
                    <a:latin typeface="+mn-lt"/>
                    <a:ea typeface="+mn-ea"/>
                    <a:cs typeface="+mn-cs"/>
                  </a:defRPr>
                </a:pPr>
                <a:r>
                  <a:rPr lang="en-GB" sz="1400">
                    <a:solidFill>
                      <a:schemeClr val="tx1"/>
                    </a:solidFill>
                  </a:rPr>
                  <a:t>Percentage (%)</a:t>
                </a:r>
              </a:p>
            </c:rich>
          </c:tx>
          <c:layout>
            <c:manualLayout>
              <c:xMode val="edge"/>
              <c:yMode val="edge"/>
              <c:x val="2.0204942176163861E-2"/>
              <c:y val="0.37643672815879881"/>
            </c:manualLayout>
          </c:layout>
          <c:overlay val="0"/>
          <c:spPr>
            <a:noFill/>
            <a:ln>
              <a:noFill/>
            </a:ln>
            <a:effectLst/>
          </c:spPr>
          <c:txPr>
            <a:bodyPr rot="-5400000" spcFirstLastPara="1" vertOverflow="ellipsis" vert="horz" wrap="square" anchor="ctr" anchorCtr="1"/>
            <a:lstStyle/>
            <a:p>
              <a:pPr>
                <a:defRPr sz="14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1400" b="0" i="0" u="none" strike="noStrike" kern="1200" baseline="0">
                <a:solidFill>
                  <a:schemeClr val="tx1"/>
                </a:solidFill>
                <a:latin typeface="+mn-lt"/>
                <a:ea typeface="+mn-ea"/>
                <a:cs typeface="+mn-cs"/>
              </a:defRPr>
            </a:pPr>
            <a:endParaRPr lang="en-US"/>
          </a:p>
        </c:txPr>
        <c:crossAx val="1248044768"/>
        <c:crosses val="autoZero"/>
        <c:crossBetween val="midCat"/>
        <c:majorUnit val="10"/>
        <c:minorUnit val="1"/>
      </c:valAx>
      <c:spPr>
        <a:noFill/>
        <a:ln>
          <a:solidFill>
            <a:schemeClr val="tx1"/>
          </a:solidFill>
        </a:ln>
        <a:effectLst/>
      </c:spPr>
    </c:plotArea>
    <c:legend>
      <c:legendPos val="t"/>
      <c:layout>
        <c:manualLayout>
          <c:xMode val="edge"/>
          <c:yMode val="edge"/>
          <c:x val="5.3181759220160579E-2"/>
          <c:y val="1.5037593984962405E-2"/>
          <c:w val="0.89999996093511947"/>
          <c:h val="5.2058994386869596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1</xdr:col>
      <xdr:colOff>165735</xdr:colOff>
      <xdr:row>9</xdr:row>
      <xdr:rowOff>154305</xdr:rowOff>
    </xdr:from>
    <xdr:to>
      <xdr:col>6</xdr:col>
      <xdr:colOff>641985</xdr:colOff>
      <xdr:row>37</xdr:row>
      <xdr:rowOff>20955</xdr:rowOff>
    </xdr:to>
    <xdr:graphicFrame macro="">
      <xdr:nvGraphicFramePr>
        <xdr:cNvPr id="3" name="Graphique 2">
          <a:extLst>
            <a:ext uri="{FF2B5EF4-FFF2-40B4-BE49-F238E27FC236}">
              <a16:creationId xmlns:a16="http://schemas.microsoft.com/office/drawing/2014/main" id="{14BDCD84-ECE4-DA8F-55AC-B1F06453169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24765</xdr:colOff>
      <xdr:row>3</xdr:row>
      <xdr:rowOff>113807</xdr:rowOff>
    </xdr:from>
    <xdr:to>
      <xdr:col>20</xdr:col>
      <xdr:colOff>126490</xdr:colOff>
      <xdr:row>39</xdr:row>
      <xdr:rowOff>174143</xdr:rowOff>
    </xdr:to>
    <xdr:pic>
      <xdr:nvPicPr>
        <xdr:cNvPr id="2" name="Image 1">
          <a:extLst>
            <a:ext uri="{FF2B5EF4-FFF2-40B4-BE49-F238E27FC236}">
              <a16:creationId xmlns:a16="http://schemas.microsoft.com/office/drawing/2014/main" id="{77B10FF2-265D-A175-17D6-C6FFF59874A8}"/>
            </a:ext>
          </a:extLst>
        </xdr:cNvPr>
        <xdr:cNvPicPr>
          <a:picLocks noChangeAspect="1"/>
        </xdr:cNvPicPr>
      </xdr:nvPicPr>
      <xdr:blipFill>
        <a:blip xmlns:r="http://schemas.openxmlformats.org/officeDocument/2006/relationships" r:embed="rId1"/>
        <a:stretch>
          <a:fillRect/>
        </a:stretch>
      </xdr:blipFill>
      <xdr:spPr>
        <a:xfrm>
          <a:off x="24765" y="694832"/>
          <a:ext cx="15913225" cy="657543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485774</xdr:colOff>
      <xdr:row>30</xdr:row>
      <xdr:rowOff>104774</xdr:rowOff>
    </xdr:from>
    <xdr:to>
      <xdr:col>6</xdr:col>
      <xdr:colOff>495300</xdr:colOff>
      <xdr:row>59</xdr:row>
      <xdr:rowOff>171450</xdr:rowOff>
    </xdr:to>
    <xdr:graphicFrame macro="">
      <xdr:nvGraphicFramePr>
        <xdr:cNvPr id="2" name="Graphique 1">
          <a:extLst>
            <a:ext uri="{FF2B5EF4-FFF2-40B4-BE49-F238E27FC236}">
              <a16:creationId xmlns:a16="http://schemas.microsoft.com/office/drawing/2014/main" id="{B468B82B-2286-40B5-8D8D-376307488BB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30480</xdr:colOff>
      <xdr:row>20</xdr:row>
      <xdr:rowOff>129872</xdr:rowOff>
    </xdr:from>
    <xdr:to>
      <xdr:col>2</xdr:col>
      <xdr:colOff>605810</xdr:colOff>
      <xdr:row>28</xdr:row>
      <xdr:rowOff>187556</xdr:rowOff>
    </xdr:to>
    <xdr:pic>
      <xdr:nvPicPr>
        <xdr:cNvPr id="2" name="Image 1">
          <a:extLst>
            <a:ext uri="{FF2B5EF4-FFF2-40B4-BE49-F238E27FC236}">
              <a16:creationId xmlns:a16="http://schemas.microsoft.com/office/drawing/2014/main" id="{50F0B75B-17F0-46FF-887A-E5E1CE475145}"/>
            </a:ext>
          </a:extLst>
        </xdr:cNvPr>
        <xdr:cNvPicPr>
          <a:picLocks noChangeAspect="1"/>
        </xdr:cNvPicPr>
      </xdr:nvPicPr>
      <xdr:blipFill rotWithShape="1">
        <a:blip xmlns:r="http://schemas.openxmlformats.org/officeDocument/2006/relationships" r:embed="rId1"/>
        <a:srcRect t="37852"/>
        <a:stretch/>
      </xdr:blipFill>
      <xdr:spPr>
        <a:xfrm>
          <a:off x="30480" y="3815633"/>
          <a:ext cx="4947305" cy="1568349"/>
        </a:xfrm>
        <a:prstGeom prst="rect">
          <a:avLst/>
        </a:prstGeom>
      </xdr:spPr>
    </xdr:pic>
    <xdr:clientData/>
  </xdr:twoCellAnchor>
  <xdr:twoCellAnchor editAs="oneCell">
    <xdr:from>
      <xdr:col>0</xdr:col>
      <xdr:colOff>25842</xdr:colOff>
      <xdr:row>30</xdr:row>
      <xdr:rowOff>80285</xdr:rowOff>
    </xdr:from>
    <xdr:to>
      <xdr:col>2</xdr:col>
      <xdr:colOff>233122</xdr:colOff>
      <xdr:row>43</xdr:row>
      <xdr:rowOff>41164</xdr:rowOff>
    </xdr:to>
    <xdr:pic>
      <xdr:nvPicPr>
        <xdr:cNvPr id="3" name="Image 2">
          <a:extLst>
            <a:ext uri="{FF2B5EF4-FFF2-40B4-BE49-F238E27FC236}">
              <a16:creationId xmlns:a16="http://schemas.microsoft.com/office/drawing/2014/main" id="{DD6B4F4B-3089-418F-9517-1C554DBB08EF}"/>
            </a:ext>
          </a:extLst>
        </xdr:cNvPr>
        <xdr:cNvPicPr>
          <a:picLocks noChangeAspect="1"/>
        </xdr:cNvPicPr>
      </xdr:nvPicPr>
      <xdr:blipFill>
        <a:blip xmlns:r="http://schemas.openxmlformats.org/officeDocument/2006/relationships" r:embed="rId2"/>
        <a:stretch>
          <a:fillRect/>
        </a:stretch>
      </xdr:blipFill>
      <xdr:spPr>
        <a:xfrm>
          <a:off x="25842" y="5444765"/>
          <a:ext cx="4710700" cy="2340224"/>
        </a:xfrm>
        <a:prstGeom prst="rect">
          <a:avLst/>
        </a:prstGeom>
      </xdr:spPr>
    </xdr:pic>
    <xdr:clientData/>
  </xdr:twoCellAnchor>
  <xdr:twoCellAnchor editAs="oneCell">
    <xdr:from>
      <xdr:col>0</xdr:col>
      <xdr:colOff>0</xdr:colOff>
      <xdr:row>43</xdr:row>
      <xdr:rowOff>68580</xdr:rowOff>
    </xdr:from>
    <xdr:to>
      <xdr:col>2</xdr:col>
      <xdr:colOff>301468</xdr:colOff>
      <xdr:row>51</xdr:row>
      <xdr:rowOff>158</xdr:rowOff>
    </xdr:to>
    <xdr:pic>
      <xdr:nvPicPr>
        <xdr:cNvPr id="4" name="Image 3">
          <a:extLst>
            <a:ext uri="{FF2B5EF4-FFF2-40B4-BE49-F238E27FC236}">
              <a16:creationId xmlns:a16="http://schemas.microsoft.com/office/drawing/2014/main" id="{DBBA57CF-F13E-477F-A285-E68B1A8AE235}"/>
            </a:ext>
          </a:extLst>
        </xdr:cNvPr>
        <xdr:cNvPicPr>
          <a:picLocks noChangeAspect="1"/>
        </xdr:cNvPicPr>
      </xdr:nvPicPr>
      <xdr:blipFill>
        <a:blip xmlns:r="http://schemas.openxmlformats.org/officeDocument/2006/relationships" r:embed="rId3"/>
        <a:stretch>
          <a:fillRect/>
        </a:stretch>
      </xdr:blipFill>
      <xdr:spPr>
        <a:xfrm>
          <a:off x="0" y="7810500"/>
          <a:ext cx="4801078" cy="139461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5</xdr:col>
      <xdr:colOff>666750</xdr:colOff>
      <xdr:row>12</xdr:row>
      <xdr:rowOff>142875</xdr:rowOff>
    </xdr:from>
    <xdr:to>
      <xdr:col>9</xdr:col>
      <xdr:colOff>676274</xdr:colOff>
      <xdr:row>25</xdr:row>
      <xdr:rowOff>123825</xdr:rowOff>
    </xdr:to>
    <xdr:grpSp>
      <xdr:nvGrpSpPr>
        <xdr:cNvPr id="4" name="Groupe 3">
          <a:extLst>
            <a:ext uri="{FF2B5EF4-FFF2-40B4-BE49-F238E27FC236}">
              <a16:creationId xmlns:a16="http://schemas.microsoft.com/office/drawing/2014/main" id="{DBC18049-E419-CC37-718F-277F062A7CBB}"/>
            </a:ext>
          </a:extLst>
        </xdr:cNvPr>
        <xdr:cNvGrpSpPr/>
      </xdr:nvGrpSpPr>
      <xdr:grpSpPr>
        <a:xfrm>
          <a:off x="7762875" y="3038475"/>
          <a:ext cx="5667374" cy="3152775"/>
          <a:chOff x="6172200" y="4562475"/>
          <a:chExt cx="5391149" cy="3152775"/>
        </a:xfrm>
      </xdr:grpSpPr>
      <xdr:pic>
        <xdr:nvPicPr>
          <xdr:cNvPr id="2" name="Picture 1">
            <a:extLst>
              <a:ext uri="{FF2B5EF4-FFF2-40B4-BE49-F238E27FC236}">
                <a16:creationId xmlns:a16="http://schemas.microsoft.com/office/drawing/2014/main" id="{427147B1-0D03-489A-A780-A99CFE19D18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8231" r="43217" b="24969"/>
          <a:stretch/>
        </xdr:blipFill>
        <xdr:spPr>
          <a:xfrm>
            <a:off x="6172200" y="4562475"/>
            <a:ext cx="5391149" cy="3152775"/>
          </a:xfrm>
          <a:prstGeom prst="rect">
            <a:avLst/>
          </a:prstGeom>
          <a:ln>
            <a:solidFill>
              <a:schemeClr val="tx1"/>
            </a:solidFill>
          </a:ln>
        </xdr:spPr>
      </xdr:pic>
      <xdr:sp macro="" textlink="">
        <xdr:nvSpPr>
          <xdr:cNvPr id="3" name="Rectangle 2">
            <a:extLst>
              <a:ext uri="{FF2B5EF4-FFF2-40B4-BE49-F238E27FC236}">
                <a16:creationId xmlns:a16="http://schemas.microsoft.com/office/drawing/2014/main" id="{6339E15D-3462-7319-B173-717F76D49164}"/>
              </a:ext>
            </a:extLst>
          </xdr:cNvPr>
          <xdr:cNvSpPr/>
        </xdr:nvSpPr>
        <xdr:spPr>
          <a:xfrm>
            <a:off x="9239250" y="4562475"/>
            <a:ext cx="2314575" cy="314325"/>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kern="1200"/>
          </a:p>
        </xdr:txBody>
      </xdr:sp>
    </xdr:grp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mseduculiegebe-my.sharepoint.com/personal/yperocillo_uliege_be/Documents/PhD%20Manuscripts/Kaye_First%20Manuscript/Revision_1/LCIACase1-rev1.xlsx" TargetMode="External"/><Relationship Id="rId1" Type="http://schemas.openxmlformats.org/officeDocument/2006/relationships/externalLinkPath" Target="/personal/yperocillo_uliege_be/Documents/PhD%20Manuscripts/Kaye_First%20Manuscript/Revision_1/LCIACase1-re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Ws"/>
      <sheetName val="BM Composition (Lit)"/>
      <sheetName val="LCIA-Case1"/>
      <sheetName val="FeSensitivity"/>
      <sheetName val="Fe15"/>
      <sheetName val="Fe30"/>
      <sheetName val="Fe45"/>
      <sheetName val="Fe60"/>
      <sheetName val="Template"/>
    </sheetNames>
    <sheetDataSet>
      <sheetData sheetId="0" refreshError="1"/>
      <sheetData sheetId="1">
        <row r="7">
          <cell r="M7">
            <v>1.82305E-2</v>
          </cell>
        </row>
        <row r="8">
          <cell r="M8">
            <v>9.5949999999999996E-4</v>
          </cell>
        </row>
        <row r="9">
          <cell r="M9">
            <v>1.295E-2</v>
          </cell>
        </row>
        <row r="10">
          <cell r="M10">
            <v>0.29242000000000001</v>
          </cell>
        </row>
        <row r="12">
          <cell r="M12">
            <v>5.3225521805532622E-4</v>
          </cell>
        </row>
        <row r="15">
          <cell r="M15">
            <v>0.62368237909384006</v>
          </cell>
        </row>
        <row r="16">
          <cell r="M16">
            <v>5.1225365688104568E-2</v>
          </cell>
        </row>
      </sheetData>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469EB4-8C88-4CE5-8311-6CAA7E302986}">
  <dimension ref="B4:I8"/>
  <sheetViews>
    <sheetView workbookViewId="0">
      <selection activeCell="K9" sqref="K9"/>
    </sheetView>
  </sheetViews>
  <sheetFormatPr baseColWidth="10" defaultRowHeight="15" x14ac:dyDescent="0.25"/>
  <cols>
    <col min="1" max="16384" width="11.42578125" style="233"/>
  </cols>
  <sheetData>
    <row r="4" spans="2:9" ht="15.75" customHeight="1" x14ac:dyDescent="0.25">
      <c r="B4" s="237" t="s">
        <v>331</v>
      </c>
      <c r="C4" s="237"/>
      <c r="D4" s="237"/>
      <c r="E4" s="237"/>
      <c r="F4" s="237"/>
      <c r="G4" s="237"/>
      <c r="H4" s="237"/>
      <c r="I4" s="237"/>
    </row>
    <row r="5" spans="2:9" ht="15" customHeight="1" x14ac:dyDescent="0.25">
      <c r="B5" s="235" t="s">
        <v>332</v>
      </c>
      <c r="C5" s="236"/>
      <c r="D5" s="236"/>
      <c r="E5" s="236"/>
      <c r="F5" s="236"/>
      <c r="G5" s="236"/>
      <c r="H5" s="236"/>
      <c r="I5" s="236"/>
    </row>
    <row r="6" spans="2:9" ht="15.75" customHeight="1" x14ac:dyDescent="0.25">
      <c r="B6" s="235" t="s">
        <v>334</v>
      </c>
      <c r="C6" s="236"/>
      <c r="D6" s="236"/>
      <c r="E6" s="236"/>
      <c r="F6" s="236"/>
      <c r="G6" s="236"/>
      <c r="H6" s="236"/>
      <c r="I6" s="236"/>
    </row>
    <row r="7" spans="2:9" ht="15" customHeight="1" x14ac:dyDescent="0.25">
      <c r="B7" s="235" t="s">
        <v>333</v>
      </c>
      <c r="C7" s="236"/>
      <c r="D7" s="236"/>
      <c r="E7" s="236"/>
      <c r="F7" s="236"/>
      <c r="G7" s="236"/>
      <c r="H7" s="236"/>
      <c r="I7" s="236"/>
    </row>
    <row r="8" spans="2:9" x14ac:dyDescent="0.25">
      <c r="B8" s="234"/>
    </row>
  </sheetData>
  <mergeCells count="1">
    <mergeCell ref="B4:I4"/>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3BD100-608D-4667-BE24-F2C2CB6C2EB8}">
  <dimension ref="A1:D33"/>
  <sheetViews>
    <sheetView workbookViewId="0"/>
  </sheetViews>
  <sheetFormatPr baseColWidth="10" defaultRowHeight="15" x14ac:dyDescent="0.25"/>
  <cols>
    <col min="1" max="1" width="53.5703125" bestFit="1" customWidth="1"/>
    <col min="2" max="2" width="12.85546875" bestFit="1" customWidth="1"/>
    <col min="4" max="4" width="109.7109375" bestFit="1" customWidth="1"/>
  </cols>
  <sheetData>
    <row r="1" spans="1:4" ht="18.75" x14ac:dyDescent="0.3">
      <c r="A1" s="248" t="s">
        <v>346</v>
      </c>
      <c r="B1" s="247"/>
      <c r="C1" s="247"/>
      <c r="D1" s="247"/>
    </row>
    <row r="2" spans="1:4" ht="19.5" thickBot="1" x14ac:dyDescent="0.3">
      <c r="A2" s="13" t="s">
        <v>0</v>
      </c>
      <c r="B2" s="147" t="s">
        <v>169</v>
      </c>
      <c r="C2" s="13" t="s">
        <v>170</v>
      </c>
      <c r="D2" s="148" t="s">
        <v>171</v>
      </c>
    </row>
    <row r="3" spans="1:4" ht="20.25" thickTop="1" thickBot="1" x14ac:dyDescent="0.3">
      <c r="A3" s="149" t="s">
        <v>199</v>
      </c>
      <c r="B3" s="150"/>
      <c r="C3" s="80"/>
      <c r="D3" s="151"/>
    </row>
    <row r="4" spans="1:4" ht="20.25" thickTop="1" thickBot="1" x14ac:dyDescent="0.3">
      <c r="A4" s="152" t="s">
        <v>172</v>
      </c>
      <c r="B4" s="153"/>
      <c r="C4" s="154"/>
      <c r="D4" s="155"/>
    </row>
    <row r="5" spans="1:4" ht="18.75" x14ac:dyDescent="0.25">
      <c r="A5" s="156" t="s">
        <v>201</v>
      </c>
      <c r="B5" s="212">
        <v>1</v>
      </c>
      <c r="C5" s="50" t="s">
        <v>13</v>
      </c>
      <c r="D5" s="158" t="s">
        <v>173</v>
      </c>
    </row>
    <row r="6" spans="1:4" ht="18.75" x14ac:dyDescent="0.25">
      <c r="A6" s="24" t="s">
        <v>200</v>
      </c>
      <c r="B6" s="191">
        <v>0.2</v>
      </c>
      <c r="C6" s="15" t="s">
        <v>202</v>
      </c>
      <c r="D6" s="24" t="s">
        <v>203</v>
      </c>
    </row>
    <row r="7" spans="1:4" ht="18.75" x14ac:dyDescent="0.25">
      <c r="A7" s="159" t="s">
        <v>31</v>
      </c>
      <c r="B7" s="191">
        <v>0.83240033374707734</v>
      </c>
      <c r="C7" s="14" t="s">
        <v>13</v>
      </c>
      <c r="D7" s="160" t="s">
        <v>175</v>
      </c>
    </row>
    <row r="8" spans="1:4" ht="18.75" x14ac:dyDescent="0.25">
      <c r="A8" s="24" t="s">
        <v>174</v>
      </c>
      <c r="B8" s="191">
        <v>9.7107010663879445E-2</v>
      </c>
      <c r="C8" s="15" t="s">
        <v>43</v>
      </c>
      <c r="D8" s="24" t="s">
        <v>204</v>
      </c>
    </row>
    <row r="9" spans="1:4" ht="18.75" x14ac:dyDescent="0.25">
      <c r="A9" s="159" t="s">
        <v>176</v>
      </c>
      <c r="B9" s="191">
        <v>0.3979630870039898</v>
      </c>
      <c r="C9" s="14" t="s">
        <v>13</v>
      </c>
      <c r="D9" s="160" t="s">
        <v>205</v>
      </c>
    </row>
    <row r="10" spans="1:4" ht="18.75" x14ac:dyDescent="0.25">
      <c r="A10" s="24" t="s">
        <v>178</v>
      </c>
      <c r="B10" s="191">
        <v>1.6147669723073055</v>
      </c>
      <c r="C10" s="15" t="s">
        <v>13</v>
      </c>
      <c r="D10" s="161" t="s">
        <v>179</v>
      </c>
    </row>
    <row r="11" spans="1:4" ht="18.75" x14ac:dyDescent="0.25">
      <c r="A11" s="24" t="s">
        <v>180</v>
      </c>
      <c r="B11" s="191">
        <v>0.196163999491512</v>
      </c>
      <c r="C11" s="15" t="s">
        <v>13</v>
      </c>
      <c r="D11" s="24" t="s">
        <v>206</v>
      </c>
    </row>
    <row r="12" spans="1:4" ht="18.75" x14ac:dyDescent="0.25">
      <c r="A12" s="162" t="s">
        <v>194</v>
      </c>
      <c r="B12" s="191">
        <v>0.1027337551839298</v>
      </c>
      <c r="C12" s="15" t="s">
        <v>13</v>
      </c>
      <c r="D12" s="24" t="s">
        <v>207</v>
      </c>
    </row>
    <row r="13" spans="1:4" ht="19.5" thickBot="1" x14ac:dyDescent="0.3">
      <c r="A13" s="163" t="s">
        <v>197</v>
      </c>
      <c r="B13" s="213">
        <v>7.0091621497834336E-2</v>
      </c>
      <c r="C13" s="165" t="s">
        <v>13</v>
      </c>
      <c r="D13" s="166" t="s">
        <v>208</v>
      </c>
    </row>
    <row r="14" spans="1:4" ht="20.25" thickTop="1" thickBot="1" x14ac:dyDescent="0.3">
      <c r="A14" s="167" t="s">
        <v>181</v>
      </c>
      <c r="B14" s="214"/>
      <c r="C14" s="169"/>
      <c r="D14" s="170"/>
    </row>
    <row r="15" spans="1:4" ht="19.5" x14ac:dyDescent="0.25">
      <c r="A15" s="171" t="s">
        <v>209</v>
      </c>
      <c r="B15" s="212"/>
      <c r="C15" s="50"/>
      <c r="D15" s="158"/>
    </row>
    <row r="16" spans="1:4" ht="18.75" x14ac:dyDescent="0.25">
      <c r="A16" s="162" t="s">
        <v>195</v>
      </c>
      <c r="B16" s="191">
        <v>0.27160395401551429</v>
      </c>
      <c r="C16" s="15" t="s">
        <v>13</v>
      </c>
      <c r="D16" s="161"/>
    </row>
    <row r="17" spans="1:4" ht="18.75" x14ac:dyDescent="0.25">
      <c r="A17" s="224" t="s">
        <v>278</v>
      </c>
      <c r="B17" s="191">
        <v>7.1022675007847758E-2</v>
      </c>
      <c r="C17" s="226" t="s">
        <v>13</v>
      </c>
      <c r="D17" s="223"/>
    </row>
    <row r="18" spans="1:4" ht="18.75" x14ac:dyDescent="0.25">
      <c r="A18" s="224" t="s">
        <v>279</v>
      </c>
      <c r="B18" s="191">
        <v>2.373545954768571E-2</v>
      </c>
      <c r="C18" s="226" t="s">
        <v>13</v>
      </c>
      <c r="D18" s="223"/>
    </row>
    <row r="19" spans="1:4" ht="18.75" x14ac:dyDescent="0.25">
      <c r="A19" s="224" t="s">
        <v>280</v>
      </c>
      <c r="B19" s="191">
        <v>2.2715245559708972E-2</v>
      </c>
      <c r="C19" s="226" t="s">
        <v>13</v>
      </c>
      <c r="D19" s="223"/>
    </row>
    <row r="20" spans="1:4" ht="18.75" x14ac:dyDescent="0.25">
      <c r="A20" s="189" t="s">
        <v>196</v>
      </c>
      <c r="B20" s="221">
        <v>0.13100499913102076</v>
      </c>
      <c r="C20" s="222" t="s">
        <v>13</v>
      </c>
      <c r="D20" s="223"/>
    </row>
    <row r="21" spans="1:4" ht="19.5" thickBot="1" x14ac:dyDescent="0.3">
      <c r="A21" s="225" t="s">
        <v>281</v>
      </c>
      <c r="B21" s="215">
        <v>4.1209460859793164E-2</v>
      </c>
      <c r="C21" s="175" t="s">
        <v>13</v>
      </c>
      <c r="D21" s="172"/>
    </row>
    <row r="22" spans="1:4" ht="20.25" thickTop="1" x14ac:dyDescent="0.25">
      <c r="A22" s="171" t="s">
        <v>211</v>
      </c>
      <c r="B22" s="212"/>
      <c r="C22" s="50"/>
      <c r="D22" s="173"/>
    </row>
    <row r="23" spans="1:4" ht="18.75" x14ac:dyDescent="0.25">
      <c r="A23" s="162" t="s">
        <v>212</v>
      </c>
      <c r="B23" s="191">
        <v>0.56754393460366293</v>
      </c>
      <c r="C23" s="15" t="s">
        <v>13</v>
      </c>
      <c r="D23" s="24"/>
    </row>
    <row r="24" spans="1:4" ht="19.5" thickBot="1" x14ac:dyDescent="0.3">
      <c r="A24" s="174" t="s">
        <v>198</v>
      </c>
      <c r="B24" s="215">
        <v>0.96685094103920721</v>
      </c>
      <c r="C24" s="175" t="s">
        <v>13</v>
      </c>
      <c r="D24" s="176" t="s">
        <v>182</v>
      </c>
    </row>
    <row r="25" spans="1:4" ht="20.25" thickTop="1" x14ac:dyDescent="0.3">
      <c r="A25" s="177" t="s">
        <v>213</v>
      </c>
      <c r="B25" s="216"/>
      <c r="C25" s="178"/>
      <c r="D25" s="179"/>
    </row>
    <row r="26" spans="1:4" ht="18.75" x14ac:dyDescent="0.25">
      <c r="A26" s="180" t="s">
        <v>193</v>
      </c>
      <c r="B26" s="217">
        <v>0.54487616917740567</v>
      </c>
      <c r="C26" s="14" t="s">
        <v>13</v>
      </c>
      <c r="D26" s="159" t="s">
        <v>214</v>
      </c>
    </row>
    <row r="27" spans="1:4" ht="19.5" thickBot="1" x14ac:dyDescent="0.3">
      <c r="A27" s="162" t="s">
        <v>210</v>
      </c>
      <c r="B27" s="191">
        <v>3.8388489185123826</v>
      </c>
      <c r="C27" s="15" t="s">
        <v>13</v>
      </c>
      <c r="D27" s="24" t="s">
        <v>277</v>
      </c>
    </row>
    <row r="28" spans="1:4" ht="21" thickTop="1" thickBot="1" x14ac:dyDescent="0.3">
      <c r="A28" s="181" t="s">
        <v>183</v>
      </c>
      <c r="B28" s="218"/>
      <c r="C28" s="154"/>
      <c r="D28" s="155"/>
    </row>
    <row r="29" spans="1:4" ht="18.75" x14ac:dyDescent="0.25">
      <c r="A29" s="162" t="s">
        <v>187</v>
      </c>
      <c r="B29" s="191">
        <v>7.8781519724360084E-3</v>
      </c>
      <c r="C29" s="15" t="s">
        <v>13</v>
      </c>
      <c r="D29" s="161" t="s">
        <v>216</v>
      </c>
    </row>
    <row r="30" spans="1:4" ht="18.75" x14ac:dyDescent="0.25">
      <c r="A30" s="183" t="s">
        <v>188</v>
      </c>
      <c r="B30" s="219">
        <v>8.911916339604867E-5</v>
      </c>
      <c r="C30" s="184" t="s">
        <v>13</v>
      </c>
      <c r="D30" s="185" t="s">
        <v>217</v>
      </c>
    </row>
    <row r="31" spans="1:4" ht="18.75" x14ac:dyDescent="0.25">
      <c r="A31" s="162" t="s">
        <v>189</v>
      </c>
      <c r="B31" s="191">
        <v>0.27930281548720554</v>
      </c>
      <c r="C31" s="15" t="s">
        <v>13</v>
      </c>
      <c r="D31" s="161" t="s">
        <v>184</v>
      </c>
    </row>
    <row r="32" spans="1:4" ht="18.75" x14ac:dyDescent="0.25">
      <c r="A32" s="162" t="s">
        <v>190</v>
      </c>
      <c r="B32" s="191">
        <v>0.77978568171301721</v>
      </c>
      <c r="C32" s="15" t="s">
        <v>13</v>
      </c>
      <c r="D32" s="161" t="s">
        <v>185</v>
      </c>
    </row>
    <row r="33" spans="1:4" ht="19.5" thickBot="1" x14ac:dyDescent="0.3">
      <c r="A33" s="186" t="s">
        <v>192</v>
      </c>
      <c r="B33" s="220">
        <v>0.22162453995048514</v>
      </c>
      <c r="C33" s="187" t="s">
        <v>13</v>
      </c>
      <c r="D33" s="188" t="s">
        <v>186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D701B-99D5-40F9-8BF8-F11F43373426}">
  <dimension ref="A1:D29"/>
  <sheetViews>
    <sheetView workbookViewId="0"/>
  </sheetViews>
  <sheetFormatPr baseColWidth="10" defaultRowHeight="15" x14ac:dyDescent="0.25"/>
  <cols>
    <col min="1" max="1" width="68.85546875" bestFit="1" customWidth="1"/>
    <col min="2" max="2" width="12.85546875" bestFit="1" customWidth="1"/>
    <col min="4" max="4" width="75" bestFit="1" customWidth="1"/>
  </cols>
  <sheetData>
    <row r="1" spans="1:4" ht="19.5" thickBot="1" x14ac:dyDescent="0.35">
      <c r="A1" s="249" t="s">
        <v>347</v>
      </c>
      <c r="B1" s="145"/>
      <c r="C1" s="145"/>
      <c r="D1" s="146"/>
    </row>
    <row r="2" spans="1:4" ht="19.5" thickBot="1" x14ac:dyDescent="0.3">
      <c r="A2" s="13" t="s">
        <v>0</v>
      </c>
      <c r="B2" s="147" t="s">
        <v>169</v>
      </c>
      <c r="C2" s="13" t="s">
        <v>170</v>
      </c>
      <c r="D2" s="148" t="s">
        <v>171</v>
      </c>
    </row>
    <row r="3" spans="1:4" ht="20.25" thickTop="1" thickBot="1" x14ac:dyDescent="0.3">
      <c r="A3" s="149" t="s">
        <v>199</v>
      </c>
      <c r="B3" s="150"/>
      <c r="C3" s="80"/>
      <c r="D3" s="151"/>
    </row>
    <row r="4" spans="1:4" ht="20.25" thickTop="1" thickBot="1" x14ac:dyDescent="0.3">
      <c r="A4" s="152" t="s">
        <v>172</v>
      </c>
      <c r="B4" s="153"/>
      <c r="C4" s="154"/>
      <c r="D4" s="155"/>
    </row>
    <row r="5" spans="1:4" ht="18.75" x14ac:dyDescent="0.25">
      <c r="A5" s="156" t="s">
        <v>201</v>
      </c>
      <c r="B5" s="157">
        <v>1</v>
      </c>
      <c r="C5" s="50" t="s">
        <v>13</v>
      </c>
      <c r="D5" s="158" t="s">
        <v>173</v>
      </c>
    </row>
    <row r="6" spans="1:4" ht="18.75" x14ac:dyDescent="0.25">
      <c r="A6" s="24" t="s">
        <v>200</v>
      </c>
      <c r="B6" s="28">
        <v>0.2</v>
      </c>
      <c r="C6" s="15" t="s">
        <v>202</v>
      </c>
      <c r="D6" s="24" t="s">
        <v>203</v>
      </c>
    </row>
    <row r="7" spans="1:4" ht="18.75" x14ac:dyDescent="0.25">
      <c r="A7" s="159" t="s">
        <v>177</v>
      </c>
      <c r="B7" s="28">
        <v>8.2824108301296009E-2</v>
      </c>
      <c r="C7" s="14" t="s">
        <v>13</v>
      </c>
      <c r="D7" s="160" t="s">
        <v>218</v>
      </c>
    </row>
    <row r="8" spans="1:4" ht="18.75" x14ac:dyDescent="0.25">
      <c r="A8" s="24" t="s">
        <v>219</v>
      </c>
      <c r="B8" s="28">
        <v>0.63916436732339599</v>
      </c>
      <c r="C8" s="15" t="s">
        <v>13</v>
      </c>
      <c r="D8" s="161" t="s">
        <v>220</v>
      </c>
    </row>
    <row r="9" spans="1:4" ht="18.75" x14ac:dyDescent="0.25">
      <c r="A9" s="162" t="s">
        <v>224</v>
      </c>
      <c r="B9" s="28">
        <v>0.27442794717787594</v>
      </c>
      <c r="C9" s="15" t="s">
        <v>13</v>
      </c>
      <c r="D9" s="24" t="s">
        <v>221</v>
      </c>
    </row>
    <row r="10" spans="1:4" ht="18.75" x14ac:dyDescent="0.25">
      <c r="A10" s="189" t="s">
        <v>225</v>
      </c>
      <c r="B10" s="28">
        <v>1.097711788711504</v>
      </c>
      <c r="C10" s="15" t="s">
        <v>13</v>
      </c>
      <c r="D10" s="190" t="s">
        <v>222</v>
      </c>
    </row>
    <row r="11" spans="1:4" ht="19.5" thickBot="1" x14ac:dyDescent="0.3">
      <c r="A11" s="163" t="s">
        <v>226</v>
      </c>
      <c r="B11" s="164">
        <v>0.05</v>
      </c>
      <c r="C11" s="165" t="s">
        <v>13</v>
      </c>
      <c r="D11" s="166" t="s">
        <v>223</v>
      </c>
    </row>
    <row r="12" spans="1:4" ht="20.25" thickTop="1" thickBot="1" x14ac:dyDescent="0.3">
      <c r="A12" s="167" t="s">
        <v>181</v>
      </c>
      <c r="B12" s="168"/>
      <c r="C12" s="169"/>
      <c r="D12" s="170"/>
    </row>
    <row r="13" spans="1:4" ht="19.5" x14ac:dyDescent="0.25">
      <c r="A13" s="171" t="s">
        <v>209</v>
      </c>
      <c r="B13" s="157"/>
      <c r="C13" s="50"/>
      <c r="D13" s="158"/>
    </row>
    <row r="14" spans="1:4" ht="18.75" x14ac:dyDescent="0.25">
      <c r="A14" s="162" t="s">
        <v>230</v>
      </c>
      <c r="B14" s="28">
        <v>0.373020462042714</v>
      </c>
      <c r="C14" s="15" t="s">
        <v>13</v>
      </c>
      <c r="D14" s="161"/>
    </row>
    <row r="15" spans="1:4" ht="18.75" x14ac:dyDescent="0.25">
      <c r="A15" s="210" t="s">
        <v>254</v>
      </c>
      <c r="B15" s="28">
        <v>0.10993890665137901</v>
      </c>
      <c r="C15" s="15" t="s">
        <v>13</v>
      </c>
      <c r="D15" s="161"/>
    </row>
    <row r="16" spans="1:4" ht="18.75" x14ac:dyDescent="0.25">
      <c r="A16" s="210" t="s">
        <v>255</v>
      </c>
      <c r="B16" s="28">
        <v>3.6795977015957271E-2</v>
      </c>
      <c r="C16" s="15" t="s">
        <v>13</v>
      </c>
      <c r="D16" s="161"/>
    </row>
    <row r="17" spans="1:4" ht="19.5" thickBot="1" x14ac:dyDescent="0.3">
      <c r="A17" s="211" t="s">
        <v>256</v>
      </c>
      <c r="B17" s="164">
        <v>0.16312056729373237</v>
      </c>
      <c r="C17" s="165" t="s">
        <v>13</v>
      </c>
      <c r="D17" s="172"/>
    </row>
    <row r="18" spans="1:4" ht="20.25" thickTop="1" x14ac:dyDescent="0.25">
      <c r="A18" s="171" t="s">
        <v>213</v>
      </c>
      <c r="B18" s="157"/>
      <c r="C18" s="50"/>
      <c r="D18" s="173"/>
    </row>
    <row r="19" spans="1:4" ht="19.5" thickBot="1" x14ac:dyDescent="0.3">
      <c r="A19" s="162" t="s">
        <v>231</v>
      </c>
      <c r="B19" s="28">
        <v>0.32261542212396299</v>
      </c>
      <c r="C19" s="15" t="s">
        <v>13</v>
      </c>
      <c r="D19" s="24"/>
    </row>
    <row r="20" spans="1:4" ht="21" thickTop="1" thickBot="1" x14ac:dyDescent="0.3">
      <c r="A20" s="181" t="s">
        <v>183</v>
      </c>
      <c r="B20" s="182"/>
      <c r="C20" s="154"/>
      <c r="D20" s="155"/>
    </row>
    <row r="21" spans="1:4" ht="18.75" x14ac:dyDescent="0.25">
      <c r="A21" s="162" t="s">
        <v>189</v>
      </c>
      <c r="B21" s="191">
        <v>3.1572951610377204E-5</v>
      </c>
      <c r="C21" s="15" t="s">
        <v>13</v>
      </c>
      <c r="D21" s="161" t="s">
        <v>227</v>
      </c>
    </row>
    <row r="22" spans="1:4" ht="18.75" x14ac:dyDescent="0.25">
      <c r="A22" s="162" t="s">
        <v>232</v>
      </c>
      <c r="B22" s="191">
        <v>1.8681782259906701</v>
      </c>
      <c r="C22" s="15" t="s">
        <v>13</v>
      </c>
      <c r="D22" s="161" t="s">
        <v>228</v>
      </c>
    </row>
    <row r="23" spans="1:4" ht="18.75" x14ac:dyDescent="0.25">
      <c r="A23" s="162" t="s">
        <v>233</v>
      </c>
      <c r="B23" s="191">
        <v>0.27442794717760199</v>
      </c>
      <c r="C23" s="15" t="s">
        <v>13</v>
      </c>
      <c r="D23" s="161" t="s">
        <v>251</v>
      </c>
    </row>
    <row r="24" spans="1:4" ht="18.75" x14ac:dyDescent="0.25">
      <c r="A24" s="162" t="s">
        <v>191</v>
      </c>
      <c r="B24" s="196">
        <v>6.0264942889167195E-20</v>
      </c>
      <c r="C24" s="15" t="s">
        <v>13</v>
      </c>
      <c r="D24" s="161" t="s">
        <v>229</v>
      </c>
    </row>
    <row r="25" spans="1:4" ht="18.75" x14ac:dyDescent="0.25">
      <c r="A25" s="162" t="s">
        <v>234</v>
      </c>
      <c r="B25" s="196">
        <v>5.8677886722189903E-13</v>
      </c>
      <c r="C25" s="15" t="s">
        <v>13</v>
      </c>
      <c r="D25" s="161" t="s">
        <v>235</v>
      </c>
    </row>
    <row r="26" spans="1:4" ht="18.75" x14ac:dyDescent="0.25">
      <c r="A26" s="162" t="s">
        <v>192</v>
      </c>
      <c r="B26" s="191">
        <v>3.8258291046023102E-2</v>
      </c>
      <c r="C26" s="15" t="s">
        <v>13</v>
      </c>
      <c r="D26" s="161" t="s">
        <v>236</v>
      </c>
    </row>
    <row r="27" spans="1:4" ht="37.5" x14ac:dyDescent="0.25">
      <c r="A27" s="162" t="s">
        <v>187</v>
      </c>
      <c r="B27" s="191">
        <v>7.5638564023584098E-2</v>
      </c>
      <c r="C27" s="15" t="s">
        <v>13</v>
      </c>
      <c r="D27" s="161" t="s">
        <v>237</v>
      </c>
    </row>
    <row r="28" spans="1:4" ht="18.75" x14ac:dyDescent="0.25">
      <c r="A28" s="162" t="s">
        <v>7</v>
      </c>
      <c r="B28" s="191">
        <v>8.8153612041572613E-3</v>
      </c>
      <c r="C28" s="15" t="s">
        <v>13</v>
      </c>
      <c r="D28" s="161"/>
    </row>
    <row r="29" spans="1:4" ht="18.75" x14ac:dyDescent="0.25">
      <c r="A29" s="192" t="s">
        <v>188</v>
      </c>
      <c r="B29" s="193">
        <v>0.10031825683863399</v>
      </c>
      <c r="C29" s="194" t="s">
        <v>13</v>
      </c>
      <c r="D29" s="195" t="s">
        <v>217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095F17-0387-4CEF-94C5-0FB311E002CF}">
  <dimension ref="A1:M56"/>
  <sheetViews>
    <sheetView zoomScaleNormal="100" workbookViewId="0">
      <selection activeCell="A2" sqref="A2"/>
    </sheetView>
  </sheetViews>
  <sheetFormatPr baseColWidth="10" defaultColWidth="9.140625" defaultRowHeight="15" x14ac:dyDescent="0.25"/>
  <cols>
    <col min="1" max="1" width="25.7109375" style="257" customWidth="1"/>
    <col min="2" max="2" width="26.28515625" style="257" customWidth="1"/>
    <col min="3" max="3" width="27.42578125" style="287" customWidth="1"/>
    <col min="4" max="4" width="27.28515625" style="257" customWidth="1"/>
    <col min="5" max="5" width="23.7109375" style="257" bestFit="1" customWidth="1"/>
    <col min="6" max="6" width="23.5703125" style="257" bestFit="1" customWidth="1"/>
    <col min="7" max="7" width="30" style="257" bestFit="1" customWidth="1"/>
    <col min="8" max="8" width="24.42578125" style="255" bestFit="1" customWidth="1"/>
    <col min="9" max="9" width="10.7109375" style="255" bestFit="1" customWidth="1"/>
    <col min="10" max="10" width="11.85546875" style="257" bestFit="1" customWidth="1"/>
    <col min="11" max="11" width="11.28515625" style="258" bestFit="1" customWidth="1"/>
    <col min="12" max="12" width="11" style="257" bestFit="1" customWidth="1"/>
    <col min="13" max="13" width="22.140625" style="257" bestFit="1" customWidth="1"/>
    <col min="14" max="16384" width="9.140625" style="257"/>
  </cols>
  <sheetData>
    <row r="1" spans="1:13" s="253" customFormat="1" ht="15.75" x14ac:dyDescent="0.25">
      <c r="A1" s="250" t="s">
        <v>107</v>
      </c>
      <c r="B1" s="251"/>
      <c r="C1" s="251"/>
      <c r="D1" s="252"/>
      <c r="E1" s="252"/>
      <c r="H1" s="251"/>
      <c r="I1" s="251"/>
      <c r="K1" s="254"/>
    </row>
    <row r="2" spans="1:13" ht="15.75" x14ac:dyDescent="0.25">
      <c r="A2" s="253" t="s">
        <v>335</v>
      </c>
      <c r="B2" s="255"/>
      <c r="C2" s="255"/>
      <c r="D2" s="256"/>
      <c r="E2" s="256"/>
    </row>
    <row r="3" spans="1:13" ht="15.75" thickBot="1" x14ac:dyDescent="0.3">
      <c r="A3" s="259"/>
      <c r="B3" s="255"/>
      <c r="C3" s="258"/>
      <c r="D3" s="256"/>
      <c r="E3" s="256"/>
    </row>
    <row r="4" spans="1:13" x14ac:dyDescent="0.25">
      <c r="A4" s="260"/>
      <c r="B4" s="261" t="s">
        <v>106</v>
      </c>
      <c r="C4" s="262" t="s">
        <v>105</v>
      </c>
      <c r="D4" s="262" t="s">
        <v>263</v>
      </c>
      <c r="E4" s="261" t="s">
        <v>95</v>
      </c>
      <c r="F4" s="263" t="s">
        <v>100</v>
      </c>
      <c r="G4" s="262" t="s">
        <v>102</v>
      </c>
      <c r="H4" s="264" t="s">
        <v>96</v>
      </c>
      <c r="I4" s="261" t="s">
        <v>97</v>
      </c>
      <c r="J4" s="261" t="s">
        <v>98</v>
      </c>
      <c r="K4" s="262" t="s">
        <v>99</v>
      </c>
      <c r="L4" s="262" t="s">
        <v>100</v>
      </c>
      <c r="M4" s="264" t="s">
        <v>101</v>
      </c>
    </row>
    <row r="5" spans="1:13" x14ac:dyDescent="0.25">
      <c r="A5" s="265"/>
      <c r="B5" s="255" t="s">
        <v>104</v>
      </c>
      <c r="C5" s="258">
        <v>300</v>
      </c>
      <c r="D5" s="266">
        <v>0.43790000000000001</v>
      </c>
      <c r="E5" s="255">
        <v>12.96</v>
      </c>
      <c r="F5" s="267">
        <v>0.70669999999999999</v>
      </c>
      <c r="G5" s="268" t="s">
        <v>257</v>
      </c>
      <c r="H5" s="269" t="s">
        <v>261</v>
      </c>
      <c r="I5" s="270">
        <v>0.80840000000000001</v>
      </c>
      <c r="J5" s="270">
        <v>0.80840000000000001</v>
      </c>
      <c r="K5" s="270">
        <v>0.80840000000000001</v>
      </c>
      <c r="L5" s="271">
        <f>F5</f>
        <v>0.70669999999999999</v>
      </c>
      <c r="M5" s="272">
        <v>0.61850000000000005</v>
      </c>
    </row>
    <row r="6" spans="1:13" x14ac:dyDescent="0.25">
      <c r="A6" s="265"/>
      <c r="B6" s="255" t="s">
        <v>103</v>
      </c>
      <c r="C6" s="258">
        <v>290</v>
      </c>
      <c r="D6" s="273">
        <v>0.44350000000000001</v>
      </c>
      <c r="E6" s="255">
        <v>12.92</v>
      </c>
      <c r="F6" s="267">
        <v>0.70960000000000001</v>
      </c>
      <c r="G6" s="268" t="s">
        <v>257</v>
      </c>
      <c r="H6" s="274" t="s">
        <v>261</v>
      </c>
      <c r="I6" s="270"/>
      <c r="J6" s="270"/>
      <c r="K6" s="270"/>
      <c r="L6" s="271"/>
      <c r="M6" s="272"/>
    </row>
    <row r="7" spans="1:13" x14ac:dyDescent="0.25">
      <c r="A7" s="265" t="s">
        <v>68</v>
      </c>
      <c r="B7" s="255" t="s">
        <v>103</v>
      </c>
      <c r="C7" s="258">
        <v>286.5</v>
      </c>
      <c r="D7" s="266">
        <v>0.44940000000000002</v>
      </c>
      <c r="E7" s="255">
        <v>12.84</v>
      </c>
      <c r="F7" s="267">
        <v>0.70820000000000005</v>
      </c>
      <c r="G7" s="268" t="s">
        <v>257</v>
      </c>
      <c r="H7" s="269" t="s">
        <v>259</v>
      </c>
      <c r="I7" s="270">
        <v>0.81110000000000004</v>
      </c>
      <c r="J7" s="270">
        <v>0.81110000000000004</v>
      </c>
      <c r="K7" s="270">
        <v>0.81110000000000004</v>
      </c>
      <c r="L7" s="271">
        <v>0.70820000000000005</v>
      </c>
      <c r="M7" s="272">
        <v>0.6179</v>
      </c>
    </row>
    <row r="8" spans="1:13" x14ac:dyDescent="0.25">
      <c r="A8" s="275"/>
      <c r="B8" s="255" t="s">
        <v>103</v>
      </c>
      <c r="C8" s="258">
        <v>280</v>
      </c>
      <c r="D8" s="273">
        <v>0.45519999999999999</v>
      </c>
      <c r="E8" s="255">
        <v>12.77</v>
      </c>
      <c r="F8" s="267">
        <v>0.70909999999999995</v>
      </c>
      <c r="G8" s="268" t="s">
        <v>257</v>
      </c>
      <c r="H8" s="274" t="s">
        <v>260</v>
      </c>
      <c r="I8" s="270">
        <v>0.81069999999999998</v>
      </c>
      <c r="J8" s="270">
        <v>0.81069999999999998</v>
      </c>
      <c r="K8" s="270">
        <v>0.81069999999999998</v>
      </c>
      <c r="L8" s="271">
        <f>F8</f>
        <v>0.70909999999999995</v>
      </c>
      <c r="M8" s="272">
        <v>0.61809999999999998</v>
      </c>
    </row>
    <row r="9" spans="1:13" ht="15.75" thickBot="1" x14ac:dyDescent="0.3">
      <c r="A9" s="276"/>
      <c r="B9" s="277" t="s">
        <v>262</v>
      </c>
      <c r="C9" s="278">
        <v>275</v>
      </c>
      <c r="D9" s="279">
        <v>0.46110000000000001</v>
      </c>
      <c r="E9" s="280">
        <v>12.75</v>
      </c>
      <c r="F9" s="281">
        <v>0.70889999999999997</v>
      </c>
      <c r="G9" s="282" t="s">
        <v>257</v>
      </c>
      <c r="H9" s="283" t="s">
        <v>258</v>
      </c>
      <c r="I9" s="284">
        <v>0.81110000000000004</v>
      </c>
      <c r="J9" s="284">
        <v>0.81110000000000004</v>
      </c>
      <c r="K9" s="284">
        <v>0.81110000000000004</v>
      </c>
      <c r="L9" s="285">
        <v>0.6179</v>
      </c>
      <c r="M9" s="286">
        <v>0.6179</v>
      </c>
    </row>
    <row r="10" spans="1:13" x14ac:dyDescent="0.25">
      <c r="C10" s="258"/>
    </row>
    <row r="11" spans="1:13" x14ac:dyDescent="0.25">
      <c r="C11" s="258"/>
    </row>
    <row r="12" spans="1:13" x14ac:dyDescent="0.25">
      <c r="B12" s="255"/>
      <c r="C12" s="258"/>
    </row>
    <row r="13" spans="1:13" x14ac:dyDescent="0.25">
      <c r="C13" s="258"/>
    </row>
    <row r="14" spans="1:13" x14ac:dyDescent="0.25">
      <c r="C14" s="258"/>
    </row>
    <row r="15" spans="1:13" x14ac:dyDescent="0.25">
      <c r="C15" s="258"/>
    </row>
    <row r="16" spans="1:13" x14ac:dyDescent="0.25">
      <c r="C16" s="258"/>
    </row>
    <row r="17" spans="3:3" x14ac:dyDescent="0.25">
      <c r="C17" s="258"/>
    </row>
    <row r="18" spans="3:3" x14ac:dyDescent="0.25">
      <c r="C18" s="258"/>
    </row>
    <row r="19" spans="3:3" x14ac:dyDescent="0.25">
      <c r="C19" s="258"/>
    </row>
    <row r="41" spans="3:3" x14ac:dyDescent="0.25">
      <c r="C41" s="257"/>
    </row>
    <row r="42" spans="3:3" x14ac:dyDescent="0.25">
      <c r="C42" s="257"/>
    </row>
    <row r="43" spans="3:3" x14ac:dyDescent="0.25">
      <c r="C43" s="257"/>
    </row>
    <row r="44" spans="3:3" x14ac:dyDescent="0.25">
      <c r="C44" s="257"/>
    </row>
    <row r="45" spans="3:3" x14ac:dyDescent="0.25">
      <c r="C45" s="257"/>
    </row>
    <row r="46" spans="3:3" x14ac:dyDescent="0.25">
      <c r="C46" s="257"/>
    </row>
    <row r="47" spans="3:3" x14ac:dyDescent="0.25">
      <c r="C47" s="257"/>
    </row>
    <row r="48" spans="3:3" x14ac:dyDescent="0.25">
      <c r="C48" s="257"/>
    </row>
    <row r="49" spans="3:3" x14ac:dyDescent="0.25">
      <c r="C49" s="257"/>
    </row>
    <row r="50" spans="3:3" x14ac:dyDescent="0.25">
      <c r="C50" s="257"/>
    </row>
    <row r="51" spans="3:3" x14ac:dyDescent="0.25">
      <c r="C51" s="257"/>
    </row>
    <row r="52" spans="3:3" x14ac:dyDescent="0.25">
      <c r="C52" s="257"/>
    </row>
    <row r="53" spans="3:3" x14ac:dyDescent="0.25">
      <c r="C53" s="257"/>
    </row>
    <row r="54" spans="3:3" x14ac:dyDescent="0.25">
      <c r="C54" s="257"/>
    </row>
    <row r="55" spans="3:3" x14ac:dyDescent="0.25">
      <c r="C55" s="257"/>
    </row>
    <row r="56" spans="3:3" x14ac:dyDescent="0.25">
      <c r="C56" s="257"/>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2B1B3-A459-492F-A4A9-7FD0BBDC4562}">
  <dimension ref="A1:E22"/>
  <sheetViews>
    <sheetView workbookViewId="0">
      <selection activeCell="A2" sqref="A2"/>
    </sheetView>
  </sheetViews>
  <sheetFormatPr baseColWidth="10" defaultRowHeight="15" x14ac:dyDescent="0.25"/>
  <cols>
    <col min="1" max="1" width="27.42578125" customWidth="1"/>
    <col min="2" max="2" width="27.5703125" bestFit="1" customWidth="1"/>
    <col min="3" max="4" width="30.140625" bestFit="1" customWidth="1"/>
  </cols>
  <sheetData>
    <row r="1" spans="1:5" ht="15.75" x14ac:dyDescent="0.25">
      <c r="A1" s="250" t="s">
        <v>108</v>
      </c>
      <c r="B1" s="257"/>
      <c r="C1" s="287"/>
      <c r="D1" s="257"/>
      <c r="E1" s="257"/>
    </row>
    <row r="2" spans="1:5" ht="15.75" x14ac:dyDescent="0.25">
      <c r="A2" s="253" t="s">
        <v>335</v>
      </c>
      <c r="B2" s="257"/>
      <c r="C2" s="287"/>
      <c r="D2" s="257"/>
      <c r="E2" s="257"/>
    </row>
    <row r="3" spans="1:5" ht="15.75" x14ac:dyDescent="0.25">
      <c r="A3" s="253"/>
      <c r="B3" s="257"/>
      <c r="C3" s="287"/>
      <c r="D3" s="257"/>
      <c r="E3" s="257"/>
    </row>
    <row r="4" spans="1:5" x14ac:dyDescent="0.25">
      <c r="A4" s="257" t="s">
        <v>271</v>
      </c>
      <c r="B4" s="288">
        <v>46.050164656136488</v>
      </c>
      <c r="C4" s="287"/>
      <c r="D4" s="257"/>
      <c r="E4" s="257"/>
    </row>
    <row r="5" spans="1:5" x14ac:dyDescent="0.25">
      <c r="A5" s="257" t="s">
        <v>71</v>
      </c>
      <c r="B5" s="257" t="s">
        <v>275</v>
      </c>
      <c r="C5" s="257" t="s">
        <v>274</v>
      </c>
      <c r="D5" s="257" t="s">
        <v>276</v>
      </c>
      <c r="E5" s="257"/>
    </row>
    <row r="6" spans="1:5" ht="14.25" customHeight="1" x14ac:dyDescent="0.25">
      <c r="A6" s="257" t="s">
        <v>109</v>
      </c>
      <c r="B6" s="289">
        <f>B16/$B$4</f>
        <v>0.79072755786536264</v>
      </c>
      <c r="C6" s="289">
        <f>C16/$B$16</f>
        <v>0.87081677902600307</v>
      </c>
      <c r="D6" s="289">
        <f>D16/$C$16</f>
        <v>0</v>
      </c>
      <c r="E6" s="257"/>
    </row>
    <row r="7" spans="1:5" x14ac:dyDescent="0.25">
      <c r="A7" s="257" t="s">
        <v>110</v>
      </c>
      <c r="B7" s="289">
        <f>B17/$B$4</f>
        <v>1.0476495679435495E-2</v>
      </c>
      <c r="C7" s="289">
        <f>C17/$B$16</f>
        <v>0.12918322097399706</v>
      </c>
      <c r="D7" s="289">
        <f t="shared" ref="D7:D8" si="0">D17/$C$16</f>
        <v>1</v>
      </c>
      <c r="E7" s="257"/>
    </row>
    <row r="8" spans="1:5" x14ac:dyDescent="0.25">
      <c r="A8" s="257" t="s">
        <v>111</v>
      </c>
      <c r="B8" s="289">
        <f>B18/$B$4</f>
        <v>0.19905341790927503</v>
      </c>
      <c r="C8" s="289">
        <v>0</v>
      </c>
      <c r="D8" s="289">
        <f t="shared" si="0"/>
        <v>0</v>
      </c>
      <c r="E8" s="257"/>
    </row>
    <row r="9" spans="1:5" x14ac:dyDescent="0.25">
      <c r="A9" s="257"/>
      <c r="B9" s="257"/>
      <c r="C9" s="257"/>
      <c r="D9" s="257"/>
      <c r="E9" s="257"/>
    </row>
    <row r="10" spans="1:5" x14ac:dyDescent="0.25">
      <c r="A10" s="257" t="s">
        <v>272</v>
      </c>
      <c r="B10" s="257"/>
      <c r="C10" s="257"/>
      <c r="D10" s="257"/>
      <c r="E10" s="257"/>
    </row>
    <row r="11" spans="1:5" x14ac:dyDescent="0.25">
      <c r="A11" s="257" t="s">
        <v>264</v>
      </c>
      <c r="B11" s="290">
        <v>44.685163005935301</v>
      </c>
      <c r="C11" s="291">
        <f>B11/$B$13</f>
        <v>0.97035837634037014</v>
      </c>
      <c r="D11" s="257"/>
      <c r="E11" s="257"/>
    </row>
    <row r="12" spans="1:5" x14ac:dyDescent="0.25">
      <c r="A12" s="257" t="s">
        <v>265</v>
      </c>
      <c r="B12" s="292">
        <v>1.3650016502011875</v>
      </c>
      <c r="C12" s="291">
        <f>B12/$B$13</f>
        <v>2.9641623659629891E-2</v>
      </c>
      <c r="D12" s="257"/>
      <c r="E12" s="257"/>
    </row>
    <row r="13" spans="1:5" x14ac:dyDescent="0.25">
      <c r="A13" s="257" t="s">
        <v>266</v>
      </c>
      <c r="B13" s="292">
        <f>SUM(B11:B12)</f>
        <v>46.050164656136488</v>
      </c>
      <c r="C13" s="257"/>
      <c r="D13" s="257"/>
      <c r="E13" s="257"/>
    </row>
    <row r="14" spans="1:5" x14ac:dyDescent="0.25">
      <c r="A14" s="257"/>
      <c r="B14" s="257"/>
      <c r="C14" s="257"/>
      <c r="D14" s="257"/>
      <c r="E14" s="257"/>
    </row>
    <row r="15" spans="1:5" x14ac:dyDescent="0.25">
      <c r="A15" s="257"/>
      <c r="B15" s="255" t="s">
        <v>267</v>
      </c>
      <c r="C15" s="255" t="s">
        <v>269</v>
      </c>
      <c r="D15" s="257" t="s">
        <v>270</v>
      </c>
      <c r="E15" s="257"/>
    </row>
    <row r="16" spans="1:5" x14ac:dyDescent="0.25">
      <c r="A16" s="257" t="s">
        <v>268</v>
      </c>
      <c r="B16" s="292">
        <v>36.413134237844645</v>
      </c>
      <c r="C16" s="292">
        <v>31.709168271241346</v>
      </c>
      <c r="D16" s="257"/>
      <c r="E16" s="257"/>
    </row>
    <row r="17" spans="1:5" x14ac:dyDescent="0.25">
      <c r="A17" s="257" t="s">
        <v>273</v>
      </c>
      <c r="B17" s="292">
        <v>0.48244435105730704</v>
      </c>
      <c r="C17" s="292">
        <v>4.7039659666033025</v>
      </c>
      <c r="D17" s="290">
        <v>31.709168271241346</v>
      </c>
      <c r="E17" s="257"/>
    </row>
    <row r="18" spans="1:5" x14ac:dyDescent="0.25">
      <c r="A18" s="257" t="s">
        <v>159</v>
      </c>
      <c r="B18" s="292">
        <v>9.1664426700888626</v>
      </c>
      <c r="C18" s="257"/>
      <c r="D18" s="257"/>
      <c r="E18" s="257"/>
    </row>
    <row r="19" spans="1:5" x14ac:dyDescent="0.25">
      <c r="A19" s="257" t="s">
        <v>4</v>
      </c>
      <c r="B19" s="293">
        <f>SUM(B16:B18)</f>
        <v>46.062021258990818</v>
      </c>
      <c r="C19" s="293">
        <f>SUM(C16:C18)</f>
        <v>36.413134237844645</v>
      </c>
      <c r="D19" s="293">
        <f>SUM(D16:D18)</f>
        <v>31.709168271241346</v>
      </c>
      <c r="E19" s="257"/>
    </row>
    <row r="20" spans="1:5" x14ac:dyDescent="0.25">
      <c r="A20" s="257"/>
      <c r="B20" s="257"/>
      <c r="C20" s="257"/>
      <c r="D20" s="257"/>
      <c r="E20" s="257"/>
    </row>
    <row r="21" spans="1:5" x14ac:dyDescent="0.25">
      <c r="A21" s="257"/>
      <c r="B21" s="257"/>
      <c r="C21" s="289"/>
      <c r="D21" s="257"/>
      <c r="E21" s="257"/>
    </row>
    <row r="22" spans="1:5" x14ac:dyDescent="0.25">
      <c r="A22" s="257"/>
      <c r="B22" s="257"/>
      <c r="C22" s="257"/>
      <c r="D22" s="257"/>
      <c r="E22" s="257"/>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6C082-BADA-4C70-9AC2-DDD66A50CF1C}">
  <dimension ref="A1:A3"/>
  <sheetViews>
    <sheetView zoomScaleNormal="100" workbookViewId="0"/>
  </sheetViews>
  <sheetFormatPr baseColWidth="10" defaultRowHeight="15" x14ac:dyDescent="0.25"/>
  <cols>
    <col min="1" max="16384" width="11.42578125" style="257"/>
  </cols>
  <sheetData>
    <row r="1" spans="1:1" ht="15.75" x14ac:dyDescent="0.25">
      <c r="A1" s="250" t="s">
        <v>282</v>
      </c>
    </row>
    <row r="2" spans="1:1" ht="15.75" x14ac:dyDescent="0.25">
      <c r="A2" s="253" t="s">
        <v>283</v>
      </c>
    </row>
    <row r="3" spans="1:1" x14ac:dyDescent="0.25">
      <c r="A3" s="257" t="s">
        <v>284</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D49BD-F4D5-4F42-8C93-7980A4EB0BC0}">
  <dimension ref="A1:L99"/>
  <sheetViews>
    <sheetView zoomScaleNormal="100" workbookViewId="0"/>
  </sheetViews>
  <sheetFormatPr baseColWidth="10" defaultColWidth="9.140625" defaultRowHeight="15" x14ac:dyDescent="0.25"/>
  <cols>
    <col min="1" max="1" width="29.42578125" style="257" customWidth="1"/>
    <col min="2" max="2" width="26.28515625" style="257" customWidth="1"/>
    <col min="3" max="3" width="27.42578125" style="287" customWidth="1"/>
    <col min="4" max="6" width="24.140625" style="257" bestFit="1" customWidth="1"/>
    <col min="7" max="7" width="9.7109375" style="257" bestFit="1" customWidth="1"/>
    <col min="8" max="9" width="23.28515625" style="255" bestFit="1" customWidth="1"/>
    <col min="10" max="10" width="23.28515625" style="257" bestFit="1" customWidth="1"/>
    <col min="11" max="11" width="23.28515625" style="258" bestFit="1" customWidth="1"/>
    <col min="12" max="16384" width="9.140625" style="257"/>
  </cols>
  <sheetData>
    <row r="1" spans="1:12" ht="15.75" x14ac:dyDescent="0.25">
      <c r="A1" s="250" t="s">
        <v>336</v>
      </c>
    </row>
    <row r="2" spans="1:12" ht="15.75" x14ac:dyDescent="0.25">
      <c r="A2" s="250" t="s">
        <v>286</v>
      </c>
    </row>
    <row r="3" spans="1:12" ht="15.75" x14ac:dyDescent="0.25">
      <c r="A3" s="350" t="s">
        <v>287</v>
      </c>
      <c r="B3" s="305">
        <v>999.97463431189499</v>
      </c>
    </row>
    <row r="4" spans="1:12" x14ac:dyDescent="0.25">
      <c r="A4" s="257" t="s">
        <v>67</v>
      </c>
      <c r="B4" s="255" t="s">
        <v>3</v>
      </c>
      <c r="C4" s="255" t="s">
        <v>20</v>
      </c>
      <c r="D4" s="255" t="s">
        <v>2</v>
      </c>
      <c r="E4" s="255" t="s">
        <v>1</v>
      </c>
      <c r="F4" s="255" t="s">
        <v>11</v>
      </c>
      <c r="G4" s="255" t="s">
        <v>52</v>
      </c>
      <c r="H4" s="255" t="s">
        <v>14</v>
      </c>
      <c r="I4" s="255" t="s">
        <v>6</v>
      </c>
      <c r="J4" s="255" t="s">
        <v>4</v>
      </c>
      <c r="K4" s="257"/>
      <c r="L4" s="258"/>
    </row>
    <row r="5" spans="1:12" x14ac:dyDescent="0.25">
      <c r="A5" s="257" t="s">
        <v>288</v>
      </c>
      <c r="B5" s="306">
        <f>'[1]BM Composition (Lit)'!M7</f>
        <v>1.82305E-2</v>
      </c>
      <c r="C5" s="306">
        <f>'[1]BM Composition (Lit)'!M8</f>
        <v>9.5949999999999996E-4</v>
      </c>
      <c r="D5" s="306">
        <f>'[1]BM Composition (Lit)'!M9</f>
        <v>1.295E-2</v>
      </c>
      <c r="E5" s="306">
        <f>'[1]BM Composition (Lit)'!M10</f>
        <v>0.29242000000000001</v>
      </c>
      <c r="F5" s="306">
        <f>'[1]BM Composition (Lit)'!M12</f>
        <v>5.3225521805532622E-4</v>
      </c>
      <c r="G5" s="306">
        <f>'[1]BM Composition (Lit)'!M15</f>
        <v>0.62368237909384006</v>
      </c>
      <c r="H5" s="306">
        <f>'[1]BM Composition (Lit)'!M16</f>
        <v>5.1225365688104568E-2</v>
      </c>
      <c r="I5" s="307">
        <v>0</v>
      </c>
      <c r="J5" s="306">
        <f>SUM(B5:I5)</f>
        <v>1</v>
      </c>
      <c r="K5" s="257"/>
      <c r="L5" s="258"/>
    </row>
    <row r="6" spans="1:12" x14ac:dyDescent="0.25">
      <c r="A6" s="257" t="s">
        <v>289</v>
      </c>
      <c r="B6" s="308">
        <f>$B$3*B5</f>
        <v>18.230037570823001</v>
      </c>
      <c r="C6" s="308">
        <f t="shared" ref="C6:I6" si="0">$B$3*C5</f>
        <v>0.95947566162226317</v>
      </c>
      <c r="D6" s="308">
        <f t="shared" si="0"/>
        <v>12.949671514339039</v>
      </c>
      <c r="E6" s="308">
        <f t="shared" si="0"/>
        <v>292.41258256548434</v>
      </c>
      <c r="F6" s="308">
        <f t="shared" si="0"/>
        <v>0.53224171703547274</v>
      </c>
      <c r="G6" s="308">
        <f t="shared" si="0"/>
        <v>623.66655896113537</v>
      </c>
      <c r="H6" s="308">
        <f t="shared" si="0"/>
        <v>51.22406632145546</v>
      </c>
      <c r="I6" s="308">
        <f t="shared" si="0"/>
        <v>0</v>
      </c>
      <c r="J6" s="309">
        <f>SUM(B6:I6)</f>
        <v>999.97463431189487</v>
      </c>
      <c r="K6" s="257"/>
      <c r="L6" s="258"/>
    </row>
    <row r="7" spans="1:12" x14ac:dyDescent="0.25">
      <c r="A7" s="349" t="s">
        <v>342</v>
      </c>
      <c r="B7" s="306"/>
      <c r="C7" s="306"/>
      <c r="D7" s="306"/>
      <c r="E7" s="306"/>
      <c r="F7" s="306"/>
      <c r="G7" s="306"/>
      <c r="H7" s="306"/>
      <c r="I7" s="306"/>
      <c r="J7" s="306"/>
      <c r="K7" s="257"/>
      <c r="L7" s="258"/>
    </row>
    <row r="8" spans="1:12" x14ac:dyDescent="0.25">
      <c r="A8" s="257" t="s">
        <v>67</v>
      </c>
      <c r="B8" s="255" t="s">
        <v>3</v>
      </c>
      <c r="C8" s="255" t="s">
        <v>20</v>
      </c>
      <c r="D8" s="255" t="s">
        <v>2</v>
      </c>
      <c r="E8" s="255" t="s">
        <v>1</v>
      </c>
      <c r="F8" s="255" t="s">
        <v>11</v>
      </c>
      <c r="G8" s="255" t="s">
        <v>52</v>
      </c>
      <c r="H8" s="255" t="s">
        <v>14</v>
      </c>
      <c r="I8" s="310" t="s">
        <v>6</v>
      </c>
      <c r="J8" s="255" t="s">
        <v>4</v>
      </c>
    </row>
    <row r="9" spans="1:12" x14ac:dyDescent="0.25">
      <c r="A9" s="257" t="s">
        <v>290</v>
      </c>
      <c r="B9" s="309">
        <f t="shared" ref="B9:H9" si="1">B6</f>
        <v>18.230037570823001</v>
      </c>
      <c r="C9" s="309">
        <f t="shared" si="1"/>
        <v>0.95947566162226317</v>
      </c>
      <c r="D9" s="309">
        <f t="shared" si="1"/>
        <v>12.949671514339039</v>
      </c>
      <c r="E9" s="309">
        <f t="shared" si="1"/>
        <v>292.41258256548434</v>
      </c>
      <c r="F9" s="309">
        <f t="shared" si="1"/>
        <v>0.53224171703547274</v>
      </c>
      <c r="G9" s="309">
        <f t="shared" si="1"/>
        <v>623.66655896113537</v>
      </c>
      <c r="H9" s="309">
        <f t="shared" si="1"/>
        <v>51.22406632145546</v>
      </c>
      <c r="I9" s="311">
        <v>15</v>
      </c>
      <c r="J9" s="309">
        <f t="shared" ref="J9:J12" si="2">SUM(B9:I9)</f>
        <v>1014.9746343118949</v>
      </c>
    </row>
    <row r="10" spans="1:12" x14ac:dyDescent="0.25">
      <c r="A10" s="257" t="s">
        <v>291</v>
      </c>
      <c r="B10" s="309">
        <f t="shared" ref="B10:H12" si="3">B9</f>
        <v>18.230037570823001</v>
      </c>
      <c r="C10" s="309">
        <f t="shared" si="3"/>
        <v>0.95947566162226317</v>
      </c>
      <c r="D10" s="309">
        <f t="shared" si="3"/>
        <v>12.949671514339039</v>
      </c>
      <c r="E10" s="309">
        <f t="shared" si="3"/>
        <v>292.41258256548434</v>
      </c>
      <c r="F10" s="309">
        <f t="shared" si="3"/>
        <v>0.53224171703547274</v>
      </c>
      <c r="G10" s="309">
        <f t="shared" si="3"/>
        <v>623.66655896113537</v>
      </c>
      <c r="H10" s="309">
        <f t="shared" si="3"/>
        <v>51.22406632145546</v>
      </c>
      <c r="I10" s="311">
        <v>30</v>
      </c>
      <c r="J10" s="309">
        <f t="shared" si="2"/>
        <v>1029.974634311895</v>
      </c>
    </row>
    <row r="11" spans="1:12" x14ac:dyDescent="0.25">
      <c r="A11" s="257" t="s">
        <v>292</v>
      </c>
      <c r="B11" s="309">
        <f t="shared" si="3"/>
        <v>18.230037570823001</v>
      </c>
      <c r="C11" s="309">
        <f t="shared" si="3"/>
        <v>0.95947566162226317</v>
      </c>
      <c r="D11" s="309">
        <f t="shared" si="3"/>
        <v>12.949671514339039</v>
      </c>
      <c r="E11" s="309">
        <f t="shared" si="3"/>
        <v>292.41258256548434</v>
      </c>
      <c r="F11" s="309">
        <f t="shared" si="3"/>
        <v>0.53224171703547274</v>
      </c>
      <c r="G11" s="309">
        <f t="shared" si="3"/>
        <v>623.66655896113537</v>
      </c>
      <c r="H11" s="309">
        <f t="shared" si="3"/>
        <v>51.22406632145546</v>
      </c>
      <c r="I11" s="311">
        <v>45</v>
      </c>
      <c r="J11" s="309">
        <f t="shared" si="2"/>
        <v>1044.974634311895</v>
      </c>
    </row>
    <row r="12" spans="1:12" x14ac:dyDescent="0.25">
      <c r="A12" s="257" t="s">
        <v>293</v>
      </c>
      <c r="B12" s="309">
        <f t="shared" si="3"/>
        <v>18.230037570823001</v>
      </c>
      <c r="C12" s="309">
        <f t="shared" si="3"/>
        <v>0.95947566162226317</v>
      </c>
      <c r="D12" s="309">
        <f t="shared" si="3"/>
        <v>12.949671514339039</v>
      </c>
      <c r="E12" s="309">
        <f t="shared" si="3"/>
        <v>292.41258256548434</v>
      </c>
      <c r="F12" s="309">
        <f t="shared" si="3"/>
        <v>0.53224171703547274</v>
      </c>
      <c r="G12" s="309">
        <f t="shared" si="3"/>
        <v>623.66655896113537</v>
      </c>
      <c r="H12" s="309">
        <f t="shared" si="3"/>
        <v>51.22406632145546</v>
      </c>
      <c r="I12" s="311">
        <v>60</v>
      </c>
      <c r="J12" s="309">
        <f t="shared" si="2"/>
        <v>1059.974634311895</v>
      </c>
    </row>
    <row r="13" spans="1:12" x14ac:dyDescent="0.25">
      <c r="B13" s="309"/>
      <c r="C13" s="309"/>
      <c r="D13" s="309"/>
      <c r="E13" s="309"/>
      <c r="F13" s="309"/>
      <c r="G13" s="309"/>
      <c r="H13" s="309"/>
      <c r="I13" s="309"/>
      <c r="J13" s="309"/>
    </row>
    <row r="14" spans="1:12" x14ac:dyDescent="0.25">
      <c r="A14" s="349" t="s">
        <v>343</v>
      </c>
      <c r="B14" s="309"/>
      <c r="C14" s="309"/>
      <c r="D14" s="309"/>
      <c r="E14" s="309"/>
      <c r="F14" s="309"/>
      <c r="G14" s="309"/>
      <c r="H14" s="309"/>
      <c r="I14" s="309"/>
      <c r="J14" s="309"/>
    </row>
    <row r="15" spans="1:12" x14ac:dyDescent="0.25">
      <c r="A15" s="257" t="s">
        <v>294</v>
      </c>
      <c r="B15" s="312" t="s">
        <v>337</v>
      </c>
      <c r="C15" s="312" t="s">
        <v>338</v>
      </c>
      <c r="D15" s="312" t="s">
        <v>339</v>
      </c>
      <c r="E15" s="312" t="s">
        <v>340</v>
      </c>
      <c r="F15" s="312" t="s">
        <v>341</v>
      </c>
      <c r="G15" s="309"/>
      <c r="H15" s="309"/>
      <c r="I15" s="309"/>
      <c r="J15" s="309"/>
    </row>
    <row r="16" spans="1:12" x14ac:dyDescent="0.25">
      <c r="A16" s="257" t="s">
        <v>295</v>
      </c>
      <c r="B16" s="306" t="s">
        <v>296</v>
      </c>
      <c r="C16" s="306" t="s">
        <v>297</v>
      </c>
      <c r="D16" s="306" t="s">
        <v>298</v>
      </c>
      <c r="E16" s="306" t="s">
        <v>299</v>
      </c>
      <c r="F16" s="306" t="s">
        <v>300</v>
      </c>
      <c r="G16" s="306"/>
      <c r="H16" s="306"/>
      <c r="I16" s="306"/>
    </row>
    <row r="17" spans="1:11" x14ac:dyDescent="0.25">
      <c r="A17" s="257" t="s">
        <v>178</v>
      </c>
      <c r="B17" s="255" t="s">
        <v>301</v>
      </c>
      <c r="C17" s="255" t="s">
        <v>302</v>
      </c>
      <c r="D17" s="255" t="s">
        <v>303</v>
      </c>
      <c r="E17" s="255" t="s">
        <v>304</v>
      </c>
      <c r="F17" s="255" t="s">
        <v>305</v>
      </c>
      <c r="G17" s="312"/>
      <c r="H17" s="312"/>
      <c r="I17" s="312"/>
      <c r="J17" s="313"/>
      <c r="K17" s="314"/>
    </row>
    <row r="18" spans="1:11" x14ac:dyDescent="0.25">
      <c r="A18" s="257" t="s">
        <v>306</v>
      </c>
      <c r="B18" s="255" t="s">
        <v>307</v>
      </c>
      <c r="C18" s="255" t="s">
        <v>308</v>
      </c>
      <c r="D18" s="255" t="s">
        <v>309</v>
      </c>
      <c r="E18" s="255" t="s">
        <v>309</v>
      </c>
      <c r="F18" s="255" t="s">
        <v>310</v>
      </c>
      <c r="G18" s="315"/>
      <c r="H18" s="315"/>
      <c r="I18" s="315"/>
      <c r="J18" s="315"/>
      <c r="K18" s="257"/>
    </row>
    <row r="19" spans="1:11" x14ac:dyDescent="0.25">
      <c r="A19" s="257" t="s">
        <v>311</v>
      </c>
      <c r="B19" s="255" t="s">
        <v>312</v>
      </c>
      <c r="C19" s="255" t="s">
        <v>312</v>
      </c>
      <c r="D19" s="255" t="s">
        <v>312</v>
      </c>
      <c r="E19" s="255" t="s">
        <v>312</v>
      </c>
      <c r="F19" s="255" t="s">
        <v>312</v>
      </c>
      <c r="G19" s="255"/>
      <c r="J19" s="255"/>
      <c r="K19" s="257"/>
    </row>
    <row r="20" spans="1:11" x14ac:dyDescent="0.25">
      <c r="A20" s="257" t="s">
        <v>313</v>
      </c>
      <c r="B20" s="255" t="s">
        <v>314</v>
      </c>
      <c r="C20" s="255" t="s">
        <v>314</v>
      </c>
      <c r="D20" s="255" t="s">
        <v>314</v>
      </c>
      <c r="E20" s="255" t="s">
        <v>314</v>
      </c>
      <c r="F20" s="255" t="s">
        <v>315</v>
      </c>
      <c r="G20" s="255"/>
      <c r="J20" s="255"/>
      <c r="K20" s="257"/>
    </row>
    <row r="21" spans="1:11" x14ac:dyDescent="0.25">
      <c r="C21" s="257"/>
      <c r="G21" s="255"/>
      <c r="J21" s="255"/>
      <c r="K21" s="257"/>
    </row>
    <row r="22" spans="1:11" x14ac:dyDescent="0.25">
      <c r="C22" s="257"/>
      <c r="G22" s="255"/>
      <c r="J22" s="255"/>
      <c r="K22" s="257"/>
    </row>
    <row r="23" spans="1:11" ht="16.5" thickBot="1" x14ac:dyDescent="0.3">
      <c r="A23" s="350" t="s">
        <v>344</v>
      </c>
    </row>
    <row r="24" spans="1:11" s="258" customFormat="1" x14ac:dyDescent="0.25">
      <c r="A24" s="316" t="s">
        <v>316</v>
      </c>
      <c r="B24" s="317" t="s">
        <v>317</v>
      </c>
      <c r="C24" s="318"/>
      <c r="D24" s="318"/>
      <c r="E24" s="319"/>
      <c r="F24" s="317" t="s">
        <v>196</v>
      </c>
      <c r="G24" s="319"/>
      <c r="H24" s="320"/>
      <c r="J24" s="257"/>
    </row>
    <row r="25" spans="1:11" s="258" customFormat="1" ht="15.75" thickBot="1" x14ac:dyDescent="0.3">
      <c r="A25" s="321"/>
      <c r="B25" s="322" t="s">
        <v>318</v>
      </c>
      <c r="C25" s="323" t="s">
        <v>319</v>
      </c>
      <c r="D25" s="324" t="s">
        <v>320</v>
      </c>
      <c r="E25" s="325" t="s">
        <v>321</v>
      </c>
      <c r="F25" s="322" t="s">
        <v>244</v>
      </c>
      <c r="G25" s="325" t="s">
        <v>321</v>
      </c>
      <c r="H25" s="255"/>
      <c r="J25" s="257"/>
    </row>
    <row r="26" spans="1:11" s="258" customFormat="1" x14ac:dyDescent="0.25">
      <c r="A26" s="326">
        <v>0</v>
      </c>
      <c r="B26" s="327">
        <v>0.81110000000000004</v>
      </c>
      <c r="C26" s="328">
        <v>0.81110000000000004</v>
      </c>
      <c r="D26" s="329">
        <v>0.81110000000000004</v>
      </c>
      <c r="E26" s="267">
        <v>0.6179</v>
      </c>
      <c r="F26" s="327">
        <v>0.70820000000000005</v>
      </c>
      <c r="G26" s="267">
        <v>0.44940000000000002</v>
      </c>
      <c r="H26" s="306"/>
      <c r="J26" s="257"/>
    </row>
    <row r="27" spans="1:11" s="258" customFormat="1" x14ac:dyDescent="0.25">
      <c r="A27" s="330">
        <v>15</v>
      </c>
      <c r="B27" s="331">
        <v>0.80230000000000001</v>
      </c>
      <c r="C27" s="331">
        <v>0.80230000000000001</v>
      </c>
      <c r="D27" s="331">
        <v>0.80230000000000001</v>
      </c>
      <c r="E27" s="332">
        <v>0.61570000000000003</v>
      </c>
      <c r="F27" s="327">
        <v>0.70050000000000001</v>
      </c>
      <c r="G27" s="267">
        <v>0.44690000000000002</v>
      </c>
      <c r="H27" s="257"/>
      <c r="J27" s="257"/>
    </row>
    <row r="28" spans="1:11" s="258" customFormat="1" x14ac:dyDescent="0.25">
      <c r="A28" s="330">
        <v>30</v>
      </c>
      <c r="B28" s="331">
        <v>0.79530000000000001</v>
      </c>
      <c r="C28" s="331">
        <v>0.79530000000000001</v>
      </c>
      <c r="D28" s="331">
        <v>0.79530000000000001</v>
      </c>
      <c r="E28" s="332">
        <v>0.61939999999999995</v>
      </c>
      <c r="F28" s="327">
        <v>0.69450000000000001</v>
      </c>
      <c r="G28" s="267">
        <v>0.4471</v>
      </c>
      <c r="H28" s="257"/>
      <c r="J28" s="257"/>
    </row>
    <row r="29" spans="1:11" s="258" customFormat="1" x14ac:dyDescent="0.25">
      <c r="A29" s="330">
        <v>45</v>
      </c>
      <c r="B29" s="331">
        <v>0.78659999999999997</v>
      </c>
      <c r="C29" s="331">
        <v>0.78659999999999997</v>
      </c>
      <c r="D29" s="331">
        <v>0.78659999999999997</v>
      </c>
      <c r="E29" s="332">
        <v>0.61709999999999998</v>
      </c>
      <c r="F29" s="327">
        <v>0.68710000000000004</v>
      </c>
      <c r="G29" s="267">
        <v>0.44479999999999997</v>
      </c>
      <c r="H29" s="257"/>
      <c r="J29" s="257"/>
    </row>
    <row r="30" spans="1:11" ht="15.75" thickBot="1" x14ac:dyDescent="0.3">
      <c r="A30" s="333">
        <v>60</v>
      </c>
      <c r="B30" s="334">
        <v>0.77959999999999996</v>
      </c>
      <c r="C30" s="334">
        <v>0.77959999999999996</v>
      </c>
      <c r="D30" s="334">
        <v>0.77959999999999996</v>
      </c>
      <c r="E30" s="335">
        <v>0.62070000000000003</v>
      </c>
      <c r="F30" s="336">
        <v>0.68110000000000004</v>
      </c>
      <c r="G30" s="281">
        <v>0.44529999999999997</v>
      </c>
      <c r="H30" s="257"/>
      <c r="I30" s="258"/>
      <c r="K30" s="257"/>
    </row>
    <row r="31" spans="1:11" x14ac:dyDescent="0.25">
      <c r="B31" s="337"/>
      <c r="C31" s="337"/>
      <c r="D31" s="337"/>
      <c r="E31" s="337"/>
    </row>
    <row r="32" spans="1:11" x14ac:dyDescent="0.25">
      <c r="B32" s="337"/>
      <c r="C32" s="337"/>
      <c r="D32" s="337"/>
      <c r="E32" s="337"/>
    </row>
    <row r="35" spans="2:9" x14ac:dyDescent="0.25">
      <c r="G35" s="338"/>
      <c r="H35" s="338"/>
      <c r="I35" s="338"/>
    </row>
    <row r="36" spans="2:9" x14ac:dyDescent="0.25">
      <c r="G36" s="338"/>
      <c r="H36" s="338"/>
      <c r="I36" s="338"/>
    </row>
    <row r="37" spans="2:9" x14ac:dyDescent="0.25">
      <c r="G37" s="338"/>
      <c r="H37" s="338"/>
      <c r="I37" s="338"/>
    </row>
    <row r="38" spans="2:9" x14ac:dyDescent="0.25">
      <c r="G38" s="338"/>
      <c r="H38" s="338"/>
      <c r="I38" s="338"/>
    </row>
    <row r="40" spans="2:9" x14ac:dyDescent="0.25">
      <c r="B40" s="288"/>
    </row>
    <row r="41" spans="2:9" x14ac:dyDescent="0.25">
      <c r="B41" s="288"/>
    </row>
    <row r="55" spans="1:6" x14ac:dyDescent="0.25">
      <c r="A55" s="339"/>
      <c r="B55" s="339"/>
      <c r="C55" s="340" t="s">
        <v>322</v>
      </c>
      <c r="D55" s="339"/>
      <c r="E55" s="339"/>
      <c r="F55" s="339"/>
    </row>
    <row r="56" spans="1:6" x14ac:dyDescent="0.25">
      <c r="A56" s="339" t="s">
        <v>323</v>
      </c>
      <c r="B56" s="339" t="s">
        <v>324</v>
      </c>
      <c r="C56" s="340" t="s">
        <v>325</v>
      </c>
      <c r="D56" s="339" t="s">
        <v>263</v>
      </c>
      <c r="E56" s="339" t="s">
        <v>326</v>
      </c>
      <c r="F56" s="339" t="s">
        <v>263</v>
      </c>
    </row>
    <row r="57" spans="1:6" x14ac:dyDescent="0.25">
      <c r="A57" s="339" t="s">
        <v>327</v>
      </c>
      <c r="B57" s="341">
        <v>0</v>
      </c>
      <c r="C57" s="342">
        <f>B26*100</f>
        <v>81.11</v>
      </c>
      <c r="D57" s="342">
        <f>E26*100</f>
        <v>61.79</v>
      </c>
      <c r="E57" s="343">
        <f>F26*100</f>
        <v>70.820000000000007</v>
      </c>
      <c r="F57" s="343">
        <f>G26*100</f>
        <v>44.940000000000005</v>
      </c>
    </row>
    <row r="58" spans="1:6" x14ac:dyDescent="0.25">
      <c r="A58" s="339" t="s">
        <v>297</v>
      </c>
      <c r="B58" s="341">
        <v>15</v>
      </c>
      <c r="C58" s="342">
        <f>B27*100</f>
        <v>80.23</v>
      </c>
      <c r="D58" s="342">
        <f>E27*100</f>
        <v>61.57</v>
      </c>
      <c r="E58" s="343">
        <f>F27*100</f>
        <v>70.05</v>
      </c>
      <c r="F58" s="343">
        <f>G27*100</f>
        <v>44.690000000000005</v>
      </c>
    </row>
    <row r="59" spans="1:6" x14ac:dyDescent="0.25">
      <c r="A59" s="339" t="s">
        <v>298</v>
      </c>
      <c r="B59" s="344">
        <f>I10</f>
        <v>30</v>
      </c>
      <c r="C59" s="342">
        <f>B28*100</f>
        <v>79.53</v>
      </c>
      <c r="D59" s="342">
        <f>E28*100</f>
        <v>61.94</v>
      </c>
      <c r="E59" s="343">
        <f>F28*100</f>
        <v>69.45</v>
      </c>
      <c r="F59" s="343">
        <f>G28*100</f>
        <v>44.71</v>
      </c>
    </row>
    <row r="60" spans="1:6" x14ac:dyDescent="0.25">
      <c r="A60" s="339" t="s">
        <v>299</v>
      </c>
      <c r="B60" s="344">
        <v>45</v>
      </c>
      <c r="C60" s="342">
        <f>B29*100</f>
        <v>78.66</v>
      </c>
      <c r="D60" s="342">
        <f>E29*100</f>
        <v>61.71</v>
      </c>
      <c r="E60" s="343">
        <f>F29*100</f>
        <v>68.710000000000008</v>
      </c>
      <c r="F60" s="343">
        <f>G29*100</f>
        <v>44.48</v>
      </c>
    </row>
    <row r="61" spans="1:6" x14ac:dyDescent="0.25">
      <c r="A61" s="339" t="s">
        <v>300</v>
      </c>
      <c r="B61" s="344">
        <v>60</v>
      </c>
      <c r="C61" s="342">
        <f>B30*100</f>
        <v>77.959999999999994</v>
      </c>
      <c r="D61" s="342">
        <f>E30*100</f>
        <v>62.07</v>
      </c>
      <c r="E61" s="343">
        <f>F30*100</f>
        <v>68.11</v>
      </c>
      <c r="F61" s="343">
        <f>G30*100</f>
        <v>44.529999999999994</v>
      </c>
    </row>
    <row r="63" spans="1:6" x14ac:dyDescent="0.25">
      <c r="C63" s="257"/>
    </row>
    <row r="64" spans="1:6" x14ac:dyDescent="0.25">
      <c r="B64" s="309"/>
      <c r="C64" s="255"/>
    </row>
    <row r="65" spans="1:11" x14ac:dyDescent="0.25">
      <c r="B65" s="309"/>
      <c r="C65" s="309"/>
    </row>
    <row r="66" spans="1:11" x14ac:dyDescent="0.25">
      <c r="B66" s="309"/>
      <c r="C66" s="345"/>
    </row>
    <row r="67" spans="1:11" x14ac:dyDescent="0.25">
      <c r="B67" s="309"/>
      <c r="C67" s="345"/>
    </row>
    <row r="68" spans="1:11" x14ac:dyDescent="0.25">
      <c r="B68" s="309"/>
      <c r="C68" s="345"/>
    </row>
    <row r="69" spans="1:11" x14ac:dyDescent="0.25">
      <c r="B69" s="309"/>
      <c r="C69" s="345"/>
    </row>
    <row r="70" spans="1:11" x14ac:dyDescent="0.25">
      <c r="B70" s="309"/>
      <c r="C70" s="345"/>
    </row>
    <row r="71" spans="1:11" x14ac:dyDescent="0.25">
      <c r="B71" s="309"/>
      <c r="C71" s="345"/>
    </row>
    <row r="72" spans="1:11" x14ac:dyDescent="0.25">
      <c r="B72" s="309"/>
      <c r="C72" s="345"/>
    </row>
    <row r="73" spans="1:11" x14ac:dyDescent="0.25">
      <c r="C73" s="257"/>
    </row>
    <row r="74" spans="1:11" x14ac:dyDescent="0.25">
      <c r="C74" s="257"/>
    </row>
    <row r="75" spans="1:11" x14ac:dyDescent="0.25">
      <c r="C75" s="257"/>
    </row>
    <row r="76" spans="1:11" x14ac:dyDescent="0.25">
      <c r="C76" s="257"/>
    </row>
    <row r="77" spans="1:11" x14ac:dyDescent="0.25">
      <c r="C77" s="257"/>
      <c r="D77" s="255"/>
      <c r="E77" s="255"/>
      <c r="F77" s="255"/>
      <c r="G77" s="255"/>
      <c r="J77" s="255"/>
    </row>
    <row r="78" spans="1:11" x14ac:dyDescent="0.25">
      <c r="B78" s="309"/>
      <c r="C78" s="309"/>
      <c r="D78" s="309"/>
      <c r="E78" s="309"/>
      <c r="F78" s="309"/>
      <c r="G78" s="309"/>
      <c r="H78" s="309"/>
      <c r="J78" s="255"/>
    </row>
    <row r="79" spans="1:11" s="347" customFormat="1" x14ac:dyDescent="0.25">
      <c r="A79" s="257"/>
      <c r="B79" s="309"/>
      <c r="C79" s="309"/>
      <c r="D79" s="309"/>
      <c r="E79" s="309"/>
      <c r="F79" s="309"/>
      <c r="G79" s="309"/>
      <c r="H79" s="309"/>
      <c r="I79" s="345"/>
      <c r="J79" s="345"/>
      <c r="K79" s="346"/>
    </row>
    <row r="80" spans="1:11" x14ac:dyDescent="0.25">
      <c r="A80" s="347"/>
      <c r="B80" s="345"/>
      <c r="C80" s="345"/>
      <c r="D80" s="345"/>
      <c r="E80" s="345"/>
      <c r="F80" s="345"/>
      <c r="G80" s="345"/>
      <c r="H80" s="345"/>
      <c r="I80" s="309"/>
      <c r="J80" s="309"/>
    </row>
    <row r="81" spans="1:12" x14ac:dyDescent="0.25">
      <c r="A81" s="347"/>
      <c r="B81" s="345"/>
      <c r="C81" s="345"/>
      <c r="D81" s="345"/>
      <c r="E81" s="345"/>
      <c r="F81" s="345"/>
      <c r="G81" s="345"/>
      <c r="H81" s="345"/>
      <c r="I81" s="309"/>
      <c r="J81" s="309"/>
    </row>
    <row r="82" spans="1:12" x14ac:dyDescent="0.25">
      <c r="A82" s="347"/>
      <c r="B82" s="345"/>
      <c r="C82" s="345"/>
      <c r="D82" s="345"/>
      <c r="E82" s="345"/>
      <c r="F82" s="345"/>
      <c r="G82" s="345"/>
      <c r="H82" s="345"/>
      <c r="I82" s="309"/>
      <c r="J82" s="309"/>
    </row>
    <row r="83" spans="1:12" s="258" customFormat="1" x14ac:dyDescent="0.25">
      <c r="A83" s="347"/>
      <c r="B83" s="345"/>
      <c r="C83" s="345"/>
      <c r="D83" s="345"/>
      <c r="E83" s="345"/>
      <c r="F83" s="345"/>
      <c r="G83" s="345"/>
      <c r="H83" s="345"/>
      <c r="I83" s="309"/>
      <c r="J83" s="309"/>
      <c r="L83" s="257"/>
    </row>
    <row r="84" spans="1:12" s="258" customFormat="1" x14ac:dyDescent="0.25">
      <c r="A84" s="347"/>
      <c r="B84" s="345"/>
      <c r="C84" s="345"/>
      <c r="D84" s="345"/>
      <c r="E84" s="345"/>
      <c r="F84" s="345"/>
      <c r="G84" s="345"/>
      <c r="H84" s="345"/>
      <c r="I84" s="309"/>
      <c r="J84" s="309"/>
      <c r="L84" s="257"/>
    </row>
    <row r="85" spans="1:12" s="258" customFormat="1" x14ac:dyDescent="0.25">
      <c r="A85" s="347"/>
      <c r="B85" s="345"/>
      <c r="C85" s="345"/>
      <c r="D85" s="345"/>
      <c r="E85" s="345"/>
      <c r="F85" s="345"/>
      <c r="G85" s="345"/>
      <c r="H85" s="345"/>
      <c r="I85" s="309"/>
      <c r="J85" s="309"/>
      <c r="L85" s="257"/>
    </row>
    <row r="86" spans="1:12" s="258" customFormat="1" x14ac:dyDescent="0.25">
      <c r="A86" s="347"/>
      <c r="B86" s="345"/>
      <c r="C86" s="345"/>
      <c r="D86" s="345"/>
      <c r="E86" s="345"/>
      <c r="F86" s="345"/>
      <c r="G86" s="345"/>
      <c r="H86" s="345"/>
      <c r="I86" s="309"/>
      <c r="J86" s="309"/>
      <c r="L86" s="257"/>
    </row>
    <row r="87" spans="1:12" s="258" customFormat="1" x14ac:dyDescent="0.25">
      <c r="A87" s="347"/>
      <c r="B87" s="345"/>
      <c r="C87" s="345"/>
      <c r="D87" s="345"/>
      <c r="E87" s="345"/>
      <c r="F87" s="345"/>
      <c r="G87" s="345"/>
      <c r="H87" s="345"/>
      <c r="I87" s="309"/>
      <c r="J87" s="309"/>
      <c r="L87" s="257"/>
    </row>
    <row r="89" spans="1:12" s="258" customFormat="1" x14ac:dyDescent="0.25">
      <c r="A89" s="257"/>
      <c r="B89" s="255"/>
      <c r="C89" s="309"/>
      <c r="D89" s="255"/>
      <c r="E89" s="255"/>
      <c r="F89" s="255"/>
      <c r="G89" s="255"/>
      <c r="H89" s="255"/>
      <c r="I89" s="255"/>
      <c r="J89" s="257"/>
      <c r="L89" s="257"/>
    </row>
    <row r="90" spans="1:12" s="258" customFormat="1" x14ac:dyDescent="0.25">
      <c r="A90" s="257"/>
      <c r="B90" s="337"/>
      <c r="C90" s="337"/>
      <c r="D90" s="337"/>
      <c r="E90" s="337"/>
      <c r="F90" s="337"/>
      <c r="G90" s="337"/>
      <c r="H90" s="337"/>
      <c r="I90" s="255"/>
      <c r="J90" s="257"/>
      <c r="L90" s="257"/>
    </row>
    <row r="91" spans="1:12" s="258" customFormat="1" x14ac:dyDescent="0.25">
      <c r="A91" s="257"/>
      <c r="B91" s="337"/>
      <c r="C91" s="337"/>
      <c r="D91" s="337"/>
      <c r="E91" s="337"/>
      <c r="F91" s="337"/>
      <c r="G91" s="337"/>
      <c r="H91" s="337"/>
      <c r="I91" s="255"/>
      <c r="J91" s="257"/>
      <c r="L91" s="257"/>
    </row>
    <row r="92" spans="1:12" s="258" customFormat="1" x14ac:dyDescent="0.25">
      <c r="A92" s="347"/>
      <c r="B92" s="348"/>
      <c r="C92" s="348"/>
      <c r="D92" s="348"/>
      <c r="E92" s="348"/>
      <c r="F92" s="348"/>
      <c r="G92" s="348"/>
      <c r="H92" s="348"/>
      <c r="I92" s="255"/>
      <c r="J92" s="257"/>
      <c r="L92" s="257"/>
    </row>
    <row r="93" spans="1:12" s="258" customFormat="1" x14ac:dyDescent="0.25">
      <c r="A93" s="347"/>
      <c r="B93" s="348"/>
      <c r="C93" s="348"/>
      <c r="D93" s="348"/>
      <c r="E93" s="348"/>
      <c r="F93" s="348"/>
      <c r="G93" s="348"/>
      <c r="H93" s="348"/>
      <c r="I93" s="255"/>
      <c r="J93" s="257"/>
      <c r="L93" s="257"/>
    </row>
    <row r="94" spans="1:12" s="258" customFormat="1" x14ac:dyDescent="0.25">
      <c r="A94" s="347"/>
      <c r="B94" s="348"/>
      <c r="C94" s="348"/>
      <c r="D94" s="348"/>
      <c r="E94" s="348"/>
      <c r="F94" s="348"/>
      <c r="G94" s="348"/>
      <c r="H94" s="348"/>
      <c r="I94" s="255"/>
      <c r="J94" s="257"/>
      <c r="L94" s="257"/>
    </row>
    <row r="95" spans="1:12" s="258" customFormat="1" x14ac:dyDescent="0.25">
      <c r="A95" s="347"/>
      <c r="B95" s="348"/>
      <c r="C95" s="348"/>
      <c r="D95" s="348"/>
      <c r="E95" s="348"/>
      <c r="F95" s="348"/>
      <c r="G95" s="348"/>
      <c r="H95" s="348"/>
      <c r="I95" s="255"/>
      <c r="J95" s="257"/>
      <c r="L95" s="257"/>
    </row>
    <row r="96" spans="1:12" s="258" customFormat="1" x14ac:dyDescent="0.25">
      <c r="A96" s="347"/>
      <c r="B96" s="348"/>
      <c r="C96" s="348"/>
      <c r="D96" s="348"/>
      <c r="E96" s="348"/>
      <c r="F96" s="348"/>
      <c r="G96" s="348"/>
      <c r="H96" s="348"/>
      <c r="I96" s="255"/>
      <c r="J96" s="257"/>
      <c r="L96" s="257"/>
    </row>
    <row r="97" spans="1:12" s="258" customFormat="1" x14ac:dyDescent="0.25">
      <c r="A97" s="347"/>
      <c r="B97" s="348"/>
      <c r="C97" s="348"/>
      <c r="D97" s="348"/>
      <c r="E97" s="348"/>
      <c r="F97" s="348"/>
      <c r="G97" s="348"/>
      <c r="H97" s="348"/>
      <c r="I97" s="255"/>
      <c r="J97" s="257"/>
      <c r="L97" s="257"/>
    </row>
    <row r="98" spans="1:12" s="258" customFormat="1" x14ac:dyDescent="0.25">
      <c r="A98" s="347"/>
      <c r="B98" s="348"/>
      <c r="C98" s="348"/>
      <c r="D98" s="348"/>
      <c r="E98" s="348"/>
      <c r="F98" s="348"/>
      <c r="G98" s="348"/>
      <c r="H98" s="348"/>
      <c r="I98" s="255"/>
      <c r="J98" s="257"/>
      <c r="L98" s="257"/>
    </row>
    <row r="99" spans="1:12" s="255" customFormat="1" x14ac:dyDescent="0.25">
      <c r="A99" s="347"/>
      <c r="B99" s="348"/>
      <c r="C99" s="348"/>
      <c r="D99" s="348"/>
      <c r="E99" s="348"/>
      <c r="F99" s="348"/>
      <c r="G99" s="348"/>
      <c r="H99" s="348"/>
      <c r="J99" s="257"/>
      <c r="K99" s="258"/>
      <c r="L99" s="257"/>
    </row>
  </sheetData>
  <mergeCells count="4">
    <mergeCell ref="A24:A25"/>
    <mergeCell ref="B24:E24"/>
    <mergeCell ref="F24:G24"/>
    <mergeCell ref="G35:I38"/>
  </mergeCell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92F77-246C-4F1A-B2CC-D8D708497525}">
  <dimension ref="A1:K23"/>
  <sheetViews>
    <sheetView zoomScaleNormal="100" workbookViewId="0">
      <selection activeCell="I29" sqref="I29"/>
    </sheetView>
  </sheetViews>
  <sheetFormatPr baseColWidth="10" defaultColWidth="9.140625" defaultRowHeight="18.75" x14ac:dyDescent="0.3"/>
  <cols>
    <col min="1" max="1" width="15.140625" style="69" bestFit="1" customWidth="1"/>
    <col min="2" max="2" width="9.28515625" style="69" customWidth="1"/>
    <col min="3" max="3" width="8.85546875" style="201" customWidth="1"/>
    <col min="4" max="4" width="9.28515625" style="69" customWidth="1"/>
    <col min="5" max="5" width="8.5703125" style="69" customWidth="1"/>
    <col min="6" max="6" width="10.42578125" style="69" customWidth="1"/>
    <col min="7" max="7" width="20.7109375" style="69" bestFit="1" customWidth="1"/>
    <col min="8" max="8" width="10.85546875" style="70" customWidth="1"/>
    <col min="9" max="9" width="33.42578125" style="70" customWidth="1"/>
    <col min="10" max="10" width="11.85546875" style="69" bestFit="1" customWidth="1"/>
    <col min="11" max="11" width="11.28515625" style="202" bestFit="1" customWidth="1"/>
    <col min="12" max="12" width="10.28515625" style="69" bestFit="1" customWidth="1"/>
    <col min="13" max="13" width="19.85546875" style="69" customWidth="1"/>
    <col min="14" max="14" width="9.140625" style="69"/>
    <col min="15" max="15" width="20.7109375" style="69" bestFit="1" customWidth="1"/>
    <col min="16" max="16384" width="9.140625" style="69"/>
  </cols>
  <sheetData>
    <row r="1" spans="1:7" x14ac:dyDescent="0.3">
      <c r="A1" s="351" t="s">
        <v>285</v>
      </c>
    </row>
    <row r="2" spans="1:7" ht="19.5" thickBot="1" x14ac:dyDescent="0.35">
      <c r="A2" s="83"/>
    </row>
    <row r="3" spans="1:7" ht="20.25" customHeight="1" thickTop="1" thickBot="1" x14ac:dyDescent="0.35">
      <c r="A3" s="244" t="s">
        <v>245</v>
      </c>
      <c r="B3" s="246" t="s">
        <v>238</v>
      </c>
      <c r="C3" s="246"/>
      <c r="D3" s="246"/>
      <c r="E3" s="246"/>
      <c r="F3" s="246"/>
      <c r="G3" s="244" t="s">
        <v>239</v>
      </c>
    </row>
    <row r="4" spans="1:7" ht="19.5" thickBot="1" x14ac:dyDescent="0.35">
      <c r="A4" s="245"/>
      <c r="B4" s="197" t="s">
        <v>240</v>
      </c>
      <c r="C4" s="197" t="s">
        <v>241</v>
      </c>
      <c r="D4" s="197" t="s">
        <v>242</v>
      </c>
      <c r="E4" s="197" t="s">
        <v>243</v>
      </c>
      <c r="F4" s="197" t="s">
        <v>244</v>
      </c>
      <c r="G4" s="245"/>
    </row>
    <row r="5" spans="1:7" ht="19.5" thickTop="1" x14ac:dyDescent="0.3">
      <c r="A5" s="198" t="s">
        <v>247</v>
      </c>
      <c r="B5" s="203">
        <v>1</v>
      </c>
      <c r="C5" s="203">
        <v>1</v>
      </c>
      <c r="D5" s="203">
        <v>1</v>
      </c>
      <c r="E5" s="203">
        <v>1</v>
      </c>
      <c r="F5" s="199">
        <v>1.6299999999999999E-2</v>
      </c>
      <c r="G5" s="199">
        <v>0.76880000000000004</v>
      </c>
    </row>
    <row r="6" spans="1:7" x14ac:dyDescent="0.3">
      <c r="A6" s="198" t="s">
        <v>248</v>
      </c>
      <c r="B6" s="203">
        <v>1</v>
      </c>
      <c r="C6" s="203">
        <v>1</v>
      </c>
      <c r="D6" s="203">
        <v>1</v>
      </c>
      <c r="E6" s="203">
        <v>1</v>
      </c>
      <c r="F6" s="199">
        <v>1.8599999999999998E-2</v>
      </c>
      <c r="G6" s="199">
        <v>0.78410000000000002</v>
      </c>
    </row>
    <row r="7" spans="1:7" x14ac:dyDescent="0.3">
      <c r="A7" s="198" t="s">
        <v>246</v>
      </c>
      <c r="B7" s="203">
        <v>1</v>
      </c>
      <c r="C7" s="203">
        <v>1</v>
      </c>
      <c r="D7" s="203">
        <v>1</v>
      </c>
      <c r="E7" s="203">
        <v>1</v>
      </c>
      <c r="F7" s="199">
        <v>2.3099999999999999E-2</v>
      </c>
      <c r="G7" s="199">
        <v>0.83069999999999999</v>
      </c>
    </row>
    <row r="8" spans="1:7" x14ac:dyDescent="0.3">
      <c r="A8" s="198" t="s">
        <v>249</v>
      </c>
      <c r="B8" s="203">
        <v>1</v>
      </c>
      <c r="C8" s="203">
        <v>1</v>
      </c>
      <c r="D8" s="203">
        <v>1</v>
      </c>
      <c r="E8" s="203">
        <v>1</v>
      </c>
      <c r="F8" s="199">
        <v>2.3400000000000001E-2</v>
      </c>
      <c r="G8" s="199">
        <v>0.8306</v>
      </c>
    </row>
    <row r="9" spans="1:7" ht="19.5" thickBot="1" x14ac:dyDescent="0.35">
      <c r="A9" s="200" t="s">
        <v>250</v>
      </c>
      <c r="B9" s="205">
        <v>1</v>
      </c>
      <c r="C9" s="205">
        <v>1</v>
      </c>
      <c r="D9" s="205">
        <v>1</v>
      </c>
      <c r="E9" s="205">
        <v>1</v>
      </c>
      <c r="F9" s="204">
        <v>2.7799999999999998E-2</v>
      </c>
      <c r="G9" s="204">
        <v>0.87660000000000005</v>
      </c>
    </row>
    <row r="10" spans="1:7" ht="19.5" thickTop="1" x14ac:dyDescent="0.3">
      <c r="C10" s="69"/>
    </row>
    <row r="11" spans="1:7" x14ac:dyDescent="0.3">
      <c r="C11" s="69"/>
    </row>
    <row r="12" spans="1:7" x14ac:dyDescent="0.3">
      <c r="C12" s="69"/>
    </row>
    <row r="13" spans="1:7" x14ac:dyDescent="0.3">
      <c r="C13" s="69"/>
    </row>
    <row r="14" spans="1:7" x14ac:dyDescent="0.3">
      <c r="C14" s="69"/>
    </row>
    <row r="15" spans="1:7" x14ac:dyDescent="0.3">
      <c r="C15" s="69"/>
    </row>
    <row r="16" spans="1:7" x14ac:dyDescent="0.3">
      <c r="C16" s="69"/>
    </row>
    <row r="17" spans="3:3" x14ac:dyDescent="0.3">
      <c r="C17" s="69"/>
    </row>
    <row r="18" spans="3:3" x14ac:dyDescent="0.3">
      <c r="C18" s="69"/>
    </row>
    <row r="19" spans="3:3" x14ac:dyDescent="0.3">
      <c r="C19" s="69"/>
    </row>
    <row r="20" spans="3:3" x14ac:dyDescent="0.3">
      <c r="C20" s="69"/>
    </row>
    <row r="21" spans="3:3" x14ac:dyDescent="0.3">
      <c r="C21" s="69"/>
    </row>
    <row r="22" spans="3:3" x14ac:dyDescent="0.3">
      <c r="C22" s="69"/>
    </row>
    <row r="23" spans="3:3" x14ac:dyDescent="0.3">
      <c r="C23" s="69"/>
    </row>
  </sheetData>
  <mergeCells count="3">
    <mergeCell ref="A3:A4"/>
    <mergeCell ref="B3:F3"/>
    <mergeCell ref="G3:G4"/>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609984-FD63-47C3-AEA1-0292156CEA40}">
  <dimension ref="A1:K23"/>
  <sheetViews>
    <sheetView zoomScaleNormal="100" workbookViewId="0">
      <selection activeCell="A8" sqref="A8"/>
    </sheetView>
  </sheetViews>
  <sheetFormatPr baseColWidth="10" defaultColWidth="9.140625" defaultRowHeight="18.75" x14ac:dyDescent="0.3"/>
  <cols>
    <col min="1" max="1" width="29" style="69" customWidth="1"/>
    <col min="2" max="2" width="9.28515625" style="69" customWidth="1"/>
    <col min="3" max="3" width="9.42578125" style="201" bestFit="1" customWidth="1"/>
    <col min="4" max="4" width="9.28515625" style="69" customWidth="1"/>
    <col min="5" max="5" width="8.5703125" style="69" customWidth="1"/>
    <col min="6" max="6" width="10.42578125" style="69" customWidth="1"/>
    <col min="7" max="7" width="20.7109375" style="69" bestFit="1" customWidth="1"/>
    <col min="8" max="8" width="10.85546875" style="70" customWidth="1"/>
    <col min="9" max="9" width="33.42578125" style="70" customWidth="1"/>
    <col min="10" max="10" width="11.85546875" style="69" bestFit="1" customWidth="1"/>
    <col min="11" max="11" width="11.28515625" style="202" bestFit="1" customWidth="1"/>
    <col min="12" max="12" width="10.28515625" style="69" bestFit="1" customWidth="1"/>
    <col min="13" max="13" width="19.85546875" style="69" customWidth="1"/>
    <col min="14" max="14" width="9.140625" style="69"/>
    <col min="15" max="15" width="20.7109375" style="69" bestFit="1" customWidth="1"/>
    <col min="16" max="16384" width="9.140625" style="69"/>
  </cols>
  <sheetData>
    <row r="1" spans="1:11" x14ac:dyDescent="0.3">
      <c r="A1" s="351" t="s">
        <v>345</v>
      </c>
    </row>
    <row r="2" spans="1:11" ht="19.5" thickBot="1" x14ac:dyDescent="0.35">
      <c r="A2" s="70"/>
      <c r="C2" s="202"/>
      <c r="H2" s="69"/>
      <c r="I2" s="69"/>
      <c r="K2" s="69"/>
    </row>
    <row r="3" spans="1:11" ht="20.25" customHeight="1" thickTop="1" thickBot="1" x14ac:dyDescent="0.35">
      <c r="A3" s="244" t="s">
        <v>252</v>
      </c>
      <c r="B3" s="246" t="s">
        <v>238</v>
      </c>
      <c r="C3" s="246"/>
      <c r="D3" s="246"/>
      <c r="E3" s="246"/>
      <c r="F3" s="246"/>
      <c r="G3" s="244" t="s">
        <v>239</v>
      </c>
      <c r="H3" s="69"/>
      <c r="I3" s="69"/>
      <c r="K3" s="69"/>
    </row>
    <row r="4" spans="1:11" ht="19.5" thickBot="1" x14ac:dyDescent="0.35">
      <c r="A4" s="245"/>
      <c r="B4" s="197" t="s">
        <v>240</v>
      </c>
      <c r="C4" s="197" t="s">
        <v>241</v>
      </c>
      <c r="D4" s="197" t="s">
        <v>242</v>
      </c>
      <c r="E4" s="197" t="s">
        <v>243</v>
      </c>
      <c r="F4" s="197" t="s">
        <v>244</v>
      </c>
      <c r="G4" s="245"/>
      <c r="H4" s="69"/>
      <c r="I4" s="69"/>
      <c r="K4" s="69"/>
    </row>
    <row r="5" spans="1:11" ht="19.5" thickTop="1" x14ac:dyDescent="0.3">
      <c r="A5" s="198" t="s">
        <v>68</v>
      </c>
      <c r="B5" s="203">
        <v>1</v>
      </c>
      <c r="C5" s="203">
        <v>1</v>
      </c>
      <c r="D5" s="203">
        <v>1</v>
      </c>
      <c r="E5" s="203">
        <v>1</v>
      </c>
      <c r="F5" s="199">
        <v>2.3099999999999999E-2</v>
      </c>
      <c r="G5" s="199">
        <v>0.83069999999999999</v>
      </c>
      <c r="H5" s="69"/>
      <c r="I5" s="69"/>
      <c r="K5" s="69"/>
    </row>
    <row r="6" spans="1:11" ht="19.5" thickBot="1" x14ac:dyDescent="0.35">
      <c r="A6" s="206" t="s">
        <v>253</v>
      </c>
      <c r="B6" s="209">
        <v>0.99839999999999995</v>
      </c>
      <c r="C6" s="209">
        <v>0.99050000000000005</v>
      </c>
      <c r="D6" s="207">
        <v>1</v>
      </c>
      <c r="E6" s="207">
        <v>1</v>
      </c>
      <c r="F6" s="208">
        <v>4.0000000000000002E-4</v>
      </c>
      <c r="G6" s="208">
        <v>0.84419999999999995</v>
      </c>
      <c r="H6" s="69"/>
      <c r="I6" s="69"/>
      <c r="K6" s="69"/>
    </row>
    <row r="7" spans="1:11" x14ac:dyDescent="0.3">
      <c r="A7" s="70"/>
      <c r="C7" s="202"/>
      <c r="H7" s="69"/>
      <c r="I7" s="69"/>
      <c r="K7" s="69"/>
    </row>
    <row r="8" spans="1:11" x14ac:dyDescent="0.3">
      <c r="A8" s="70"/>
      <c r="C8" s="202"/>
      <c r="H8" s="69"/>
      <c r="I8" s="69"/>
      <c r="K8" s="69"/>
    </row>
    <row r="9" spans="1:11" x14ac:dyDescent="0.3">
      <c r="A9" s="70"/>
      <c r="C9" s="202"/>
      <c r="H9" s="69"/>
      <c r="I9" s="69"/>
      <c r="K9" s="69"/>
    </row>
    <row r="10" spans="1:11" x14ac:dyDescent="0.3">
      <c r="A10" s="70"/>
      <c r="C10" s="202"/>
      <c r="H10" s="69"/>
      <c r="I10" s="69"/>
      <c r="K10" s="69"/>
    </row>
    <row r="11" spans="1:11" x14ac:dyDescent="0.3">
      <c r="C11" s="69"/>
    </row>
    <row r="12" spans="1:11" x14ac:dyDescent="0.3">
      <c r="C12" s="69"/>
    </row>
    <row r="13" spans="1:11" x14ac:dyDescent="0.3">
      <c r="C13" s="69"/>
    </row>
    <row r="14" spans="1:11" x14ac:dyDescent="0.3">
      <c r="C14" s="69"/>
    </row>
    <row r="15" spans="1:11" x14ac:dyDescent="0.3">
      <c r="C15" s="69"/>
    </row>
    <row r="16" spans="1:11" x14ac:dyDescent="0.3">
      <c r="C16" s="69"/>
    </row>
    <row r="17" spans="3:3" x14ac:dyDescent="0.3">
      <c r="C17" s="69"/>
    </row>
    <row r="18" spans="3:3" x14ac:dyDescent="0.3">
      <c r="C18" s="69"/>
    </row>
    <row r="19" spans="3:3" x14ac:dyDescent="0.3">
      <c r="C19" s="69"/>
    </row>
    <row r="20" spans="3:3" x14ac:dyDescent="0.3">
      <c r="C20" s="69"/>
    </row>
    <row r="21" spans="3:3" x14ac:dyDescent="0.3">
      <c r="C21" s="69"/>
    </row>
    <row r="22" spans="3:3" x14ac:dyDescent="0.3">
      <c r="C22" s="69"/>
    </row>
    <row r="23" spans="3:3" x14ac:dyDescent="0.3">
      <c r="C23" s="69"/>
    </row>
  </sheetData>
  <mergeCells count="3">
    <mergeCell ref="A3:A4"/>
    <mergeCell ref="B3:F3"/>
    <mergeCell ref="G3:G4"/>
  </mergeCells>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578026-C689-4DB8-B4BB-0EC0A163CAF8}">
  <dimension ref="A1:Q19"/>
  <sheetViews>
    <sheetView workbookViewId="0">
      <selection activeCell="F16" sqref="F16"/>
    </sheetView>
  </sheetViews>
  <sheetFormatPr baseColWidth="10" defaultColWidth="11.42578125" defaultRowHeight="18.75" x14ac:dyDescent="0.3"/>
  <cols>
    <col min="1" max="1" width="37.5703125" style="131" customWidth="1"/>
    <col min="2" max="2" width="10.85546875" style="131" bestFit="1" customWidth="1"/>
    <col min="3" max="3" width="16.5703125" style="131" bestFit="1" customWidth="1"/>
    <col min="4" max="4" width="29.28515625" style="131" bestFit="1" customWidth="1"/>
    <col min="5" max="5" width="38.85546875" style="131" bestFit="1" customWidth="1"/>
    <col min="6" max="6" width="10.28515625" style="131" bestFit="1" customWidth="1"/>
    <col min="7" max="7" width="14.140625" style="131" bestFit="1" customWidth="1"/>
    <col min="8" max="8" width="14.140625" style="131" customWidth="1"/>
    <col min="9" max="9" width="24.5703125" style="131" bestFit="1" customWidth="1"/>
    <col min="10" max="10" width="7.140625" style="131" bestFit="1" customWidth="1"/>
    <col min="11" max="11" width="20.85546875" style="131" bestFit="1" customWidth="1"/>
    <col min="12" max="12" width="8.42578125" style="131" bestFit="1" customWidth="1"/>
    <col min="13" max="13" width="11.42578125" style="131"/>
    <col min="14" max="14" width="14.5703125" style="131" bestFit="1" customWidth="1"/>
    <col min="15" max="15" width="6.85546875" style="131" bestFit="1" customWidth="1"/>
    <col min="16" max="16384" width="11.42578125" style="131"/>
  </cols>
  <sheetData>
    <row r="1" spans="1:17" x14ac:dyDescent="0.3">
      <c r="A1" s="81" t="s">
        <v>348</v>
      </c>
      <c r="B1" s="82"/>
      <c r="C1" s="82"/>
      <c r="I1" s="294" t="s">
        <v>133</v>
      </c>
      <c r="J1" s="295"/>
      <c r="K1" s="295"/>
      <c r="L1" s="295"/>
      <c r="M1" s="297"/>
      <c r="N1" s="294" t="s">
        <v>150</v>
      </c>
      <c r="O1" s="297"/>
      <c r="P1" s="297"/>
      <c r="Q1" s="297"/>
    </row>
    <row r="2" spans="1:17" ht="20.25" thickBot="1" x14ac:dyDescent="0.35">
      <c r="A2" s="139" t="s">
        <v>148</v>
      </c>
      <c r="B2" s="140" t="s">
        <v>147</v>
      </c>
      <c r="C2" s="140" t="s">
        <v>13</v>
      </c>
      <c r="D2" s="140" t="s">
        <v>155</v>
      </c>
      <c r="E2" s="140" t="s">
        <v>153</v>
      </c>
      <c r="F2" s="140" t="s">
        <v>156</v>
      </c>
      <c r="I2" s="295" t="s">
        <v>134</v>
      </c>
      <c r="J2" s="296">
        <v>6.94</v>
      </c>
      <c r="K2" s="295" t="s">
        <v>145</v>
      </c>
      <c r="L2" s="296">
        <v>96.93</v>
      </c>
      <c r="M2" s="297"/>
      <c r="N2" s="295">
        <v>1000</v>
      </c>
      <c r="O2" s="298" t="s">
        <v>151</v>
      </c>
      <c r="P2" s="297"/>
      <c r="Q2" s="297"/>
    </row>
    <row r="3" spans="1:17" ht="19.5" thickTop="1" x14ac:dyDescent="0.3">
      <c r="A3" s="134" t="s">
        <v>7</v>
      </c>
      <c r="B3" s="141">
        <v>19.765770107708462</v>
      </c>
      <c r="C3" s="141">
        <f>(((B3*$B$18))/$N$2)</f>
        <v>46.055985420634563</v>
      </c>
      <c r="D3" s="136">
        <f>(C3-C12)/B12</f>
        <v>0.99999834178658775</v>
      </c>
      <c r="E3" s="136">
        <v>1</v>
      </c>
      <c r="F3" s="136">
        <f>(E3-D3)/E3</f>
        <v>1.6582134122478109E-6</v>
      </c>
      <c r="I3" s="295" t="s">
        <v>135</v>
      </c>
      <c r="J3" s="296">
        <v>58.69</v>
      </c>
      <c r="K3" s="295" t="s">
        <v>144</v>
      </c>
      <c r="L3" s="296">
        <v>151.97</v>
      </c>
      <c r="M3" s="297"/>
      <c r="N3" s="298">
        <v>1000</v>
      </c>
      <c r="O3" s="298" t="s">
        <v>152</v>
      </c>
      <c r="P3" s="297"/>
      <c r="Q3" s="297"/>
    </row>
    <row r="4" spans="1:17" x14ac:dyDescent="0.3">
      <c r="A4" s="134" t="s">
        <v>9</v>
      </c>
      <c r="B4" s="133">
        <v>100.22955004236549</v>
      </c>
      <c r="C4" s="133">
        <f>((B4*$B$18)/$N$2)</f>
        <v>233.54368032782517</v>
      </c>
      <c r="D4" s="231">
        <f>(C4-C13)/B13</f>
        <v>0.99999834178532165</v>
      </c>
      <c r="E4" s="132">
        <v>1</v>
      </c>
      <c r="F4" s="132">
        <f>(E4-D4)/E4</f>
        <v>1.6582146783461482E-6</v>
      </c>
      <c r="I4" s="295" t="s">
        <v>136</v>
      </c>
      <c r="J4" s="296">
        <v>58.93</v>
      </c>
      <c r="K4" s="295" t="s">
        <v>146</v>
      </c>
      <c r="L4" s="296">
        <v>101.96000000000001</v>
      </c>
      <c r="M4" s="297"/>
      <c r="N4" s="297"/>
      <c r="O4" s="297"/>
      <c r="P4" s="297"/>
      <c r="Q4" s="297"/>
    </row>
    <row r="5" spans="1:17" x14ac:dyDescent="0.3">
      <c r="A5" s="134" t="s">
        <v>5</v>
      </c>
      <c r="B5" s="133">
        <v>33.546347159849326</v>
      </c>
      <c r="C5" s="133">
        <f>(B5*$B$18)/$N$2</f>
        <v>78.165943815517068</v>
      </c>
      <c r="D5" s="231">
        <f>(C5-C14)/B14</f>
        <v>0.99999834178477043</v>
      </c>
      <c r="E5" s="132">
        <v>1</v>
      </c>
      <c r="F5" s="132">
        <f>(E5-D5)/E5</f>
        <v>1.6582152295718799E-6</v>
      </c>
      <c r="I5" s="295" t="s">
        <v>137</v>
      </c>
      <c r="J5" s="296">
        <v>54.94</v>
      </c>
      <c r="K5" s="295"/>
      <c r="L5" s="296"/>
      <c r="M5" s="297"/>
      <c r="N5" s="297"/>
      <c r="O5" s="297"/>
      <c r="P5" s="297"/>
      <c r="Q5" s="297"/>
    </row>
    <row r="6" spans="1:17" x14ac:dyDescent="0.3">
      <c r="A6" s="134" t="s">
        <v>130</v>
      </c>
      <c r="B6" s="133">
        <v>31.272201135214711</v>
      </c>
      <c r="C6" s="133">
        <f>(B6*$B$18)/$N$2</f>
        <v>72.86698325975712</v>
      </c>
      <c r="D6" s="231">
        <f>(C6-C15)/B15</f>
        <v>0.99999834178557356</v>
      </c>
      <c r="E6" s="132">
        <v>0.93</v>
      </c>
      <c r="F6" s="132">
        <f>(E6-D6)/E6</f>
        <v>-7.5267034178036027E-2</v>
      </c>
      <c r="I6" s="295" t="s">
        <v>138</v>
      </c>
      <c r="J6" s="296">
        <v>26.98</v>
      </c>
      <c r="K6" s="295"/>
      <c r="L6" s="296"/>
      <c r="M6" s="297"/>
      <c r="N6" s="297"/>
      <c r="O6" s="297"/>
      <c r="P6" s="297"/>
      <c r="Q6" s="297"/>
    </row>
    <row r="7" spans="1:17" x14ac:dyDescent="0.3">
      <c r="A7" s="135" t="s">
        <v>131</v>
      </c>
      <c r="B7" s="133">
        <v>8.0418912316136879</v>
      </c>
      <c r="C7" s="133">
        <f>(B7*$B$18)/$N$2</f>
        <v>18.738314940387035</v>
      </c>
      <c r="D7" s="231">
        <f>(C7-C16)/B16</f>
        <v>0.99999994107558754</v>
      </c>
      <c r="E7" s="143" t="s">
        <v>154</v>
      </c>
      <c r="F7" s="132" t="s">
        <v>154</v>
      </c>
      <c r="I7" s="295" t="s">
        <v>139</v>
      </c>
      <c r="J7" s="296">
        <v>55.84</v>
      </c>
      <c r="K7" s="295"/>
      <c r="L7" s="296"/>
      <c r="M7" s="297"/>
      <c r="N7" s="297"/>
      <c r="O7" s="297"/>
      <c r="P7" s="297"/>
      <c r="Q7" s="297"/>
    </row>
    <row r="8" spans="1:17" ht="19.5" thickBot="1" x14ac:dyDescent="0.35">
      <c r="A8" s="137" t="s">
        <v>132</v>
      </c>
      <c r="B8" s="138">
        <v>2.2902292651407965E-5</v>
      </c>
      <c r="C8" s="138">
        <f>(B8*$B$18)/$N$2</f>
        <v>5.3364359228330506E-5</v>
      </c>
      <c r="D8" s="232">
        <f>(C8-C17)/B17</f>
        <v>4.1207999404116222E-6</v>
      </c>
      <c r="E8" s="144" t="s">
        <v>154</v>
      </c>
      <c r="F8" s="232" t="s">
        <v>154</v>
      </c>
      <c r="I8" s="295" t="s">
        <v>140</v>
      </c>
      <c r="J8" s="296">
        <v>63.55</v>
      </c>
      <c r="K8" s="295"/>
      <c r="L8" s="296"/>
      <c r="M8" s="297"/>
      <c r="N8" s="297"/>
      <c r="O8" s="297"/>
      <c r="P8" s="297"/>
      <c r="Q8" s="297"/>
    </row>
    <row r="9" spans="1:17" ht="19.5" thickTop="1" x14ac:dyDescent="0.3">
      <c r="I9" s="295" t="s">
        <v>141</v>
      </c>
      <c r="J9" s="296">
        <v>30.97</v>
      </c>
      <c r="K9" s="297"/>
      <c r="L9" s="297"/>
      <c r="M9" s="297"/>
      <c r="N9" s="297"/>
      <c r="O9" s="297"/>
      <c r="P9" s="297"/>
      <c r="Q9" s="297"/>
    </row>
    <row r="10" spans="1:17" x14ac:dyDescent="0.3">
      <c r="I10" s="295" t="s">
        <v>142</v>
      </c>
      <c r="J10" s="296">
        <v>12.01</v>
      </c>
      <c r="K10" s="297"/>
      <c r="L10" s="297"/>
      <c r="M10" s="297"/>
      <c r="N10" s="297"/>
      <c r="O10" s="297"/>
      <c r="P10" s="297"/>
      <c r="Q10" s="297"/>
    </row>
    <row r="11" spans="1:17" ht="19.5" x14ac:dyDescent="0.3">
      <c r="A11" s="300" t="s">
        <v>329</v>
      </c>
      <c r="B11" s="301" t="s">
        <v>328</v>
      </c>
      <c r="C11" s="301" t="s">
        <v>330</v>
      </c>
      <c r="D11" s="301" t="s">
        <v>46</v>
      </c>
      <c r="G11" s="228"/>
      <c r="I11" s="295" t="s">
        <v>143</v>
      </c>
      <c r="J11" s="296">
        <v>19</v>
      </c>
      <c r="K11" s="297"/>
      <c r="L11" s="297"/>
      <c r="M11" s="297"/>
      <c r="N11" s="297"/>
      <c r="O11" s="297"/>
      <c r="P11" s="297"/>
      <c r="Q11" s="297"/>
    </row>
    <row r="12" spans="1:17" x14ac:dyDescent="0.3">
      <c r="A12" s="302" t="s">
        <v>7</v>
      </c>
      <c r="B12" s="299">
        <v>44.685163005935301</v>
      </c>
      <c r="C12" s="299">
        <v>1.3708965122358885</v>
      </c>
      <c r="D12" s="299">
        <f>B12+C12</f>
        <v>46.056059518171189</v>
      </c>
      <c r="G12" s="229"/>
      <c r="I12" s="297"/>
      <c r="J12" s="297"/>
      <c r="K12" s="297"/>
    </row>
    <row r="13" spans="1:17" x14ac:dyDescent="0.3">
      <c r="A13" s="302" t="s">
        <v>9</v>
      </c>
      <c r="B13" s="299">
        <v>226.59242504866808</v>
      </c>
      <c r="C13" s="299">
        <v>6.9516310180423169</v>
      </c>
      <c r="D13" s="299">
        <f t="shared" ref="D13:D17" si="0">B13+C13</f>
        <v>233.5440560667104</v>
      </c>
      <c r="G13" s="230"/>
      <c r="I13" s="297"/>
      <c r="J13" s="297"/>
      <c r="K13" s="297"/>
    </row>
    <row r="14" spans="1:17" x14ac:dyDescent="0.3">
      <c r="A14" s="302" t="s">
        <v>5</v>
      </c>
      <c r="B14" s="299">
        <v>75.839392187898554</v>
      </c>
      <c r="C14" s="299">
        <v>2.3266773856536322</v>
      </c>
      <c r="D14" s="299">
        <f t="shared" si="0"/>
        <v>78.166069573552193</v>
      </c>
      <c r="G14" s="230"/>
      <c r="I14" s="297"/>
      <c r="J14" s="297"/>
      <c r="K14" s="297"/>
    </row>
    <row r="15" spans="1:17" x14ac:dyDescent="0.3">
      <c r="A15" s="302" t="s">
        <v>130</v>
      </c>
      <c r="B15" s="299">
        <v>70.69815128214546</v>
      </c>
      <c r="C15" s="299">
        <v>2.1689492103060433</v>
      </c>
      <c r="D15" s="299">
        <f t="shared" si="0"/>
        <v>72.867100492451499</v>
      </c>
      <c r="G15" s="229"/>
      <c r="I15" s="297"/>
      <c r="J15" s="297"/>
      <c r="K15" s="297"/>
    </row>
    <row r="16" spans="1:17" x14ac:dyDescent="0.3">
      <c r="A16" s="302" t="s">
        <v>131</v>
      </c>
      <c r="B16" s="299">
        <v>18.738316044531299</v>
      </c>
      <c r="C16" s="299">
        <v>0</v>
      </c>
      <c r="D16" s="299">
        <f t="shared" si="0"/>
        <v>18.738316044531299</v>
      </c>
      <c r="G16" s="230"/>
      <c r="I16" s="297"/>
      <c r="J16" s="297"/>
      <c r="K16" s="297"/>
    </row>
    <row r="17" spans="1:11" x14ac:dyDescent="0.3">
      <c r="A17" s="302" t="s">
        <v>132</v>
      </c>
      <c r="B17" s="299">
        <v>12.95</v>
      </c>
      <c r="C17" s="299">
        <v>0</v>
      </c>
      <c r="D17" s="299">
        <f t="shared" si="0"/>
        <v>12.95</v>
      </c>
      <c r="G17" s="230"/>
      <c r="I17" s="297"/>
      <c r="J17" s="297"/>
      <c r="K17" s="297"/>
    </row>
    <row r="18" spans="1:11" ht="19.5" x14ac:dyDescent="0.3">
      <c r="A18" s="303" t="s">
        <v>149</v>
      </c>
      <c r="B18" s="299">
        <f>2.33008808509177*N3</f>
        <v>2330.0880850917702</v>
      </c>
      <c r="C18" s="304"/>
      <c r="D18" s="304"/>
    </row>
    <row r="19" spans="1:11" x14ac:dyDescent="0.3">
      <c r="D19"/>
      <c r="E19" s="142"/>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AC949E-DA28-44D1-A8A5-F233A83327C3}">
  <dimension ref="A1:P27"/>
  <sheetViews>
    <sheetView tabSelected="1" workbookViewId="0">
      <selection activeCell="E24" sqref="E24"/>
    </sheetView>
  </sheetViews>
  <sheetFormatPr baseColWidth="10" defaultColWidth="9.140625" defaultRowHeight="15" x14ac:dyDescent="0.25"/>
  <cols>
    <col min="1" max="1" width="29.5703125" customWidth="1"/>
    <col min="2" max="3" width="10.7109375" bestFit="1" customWidth="1"/>
    <col min="4" max="4" width="16.5703125" bestFit="1" customWidth="1"/>
    <col min="5" max="5" width="33.42578125" bestFit="1" customWidth="1"/>
    <col min="6" max="6" width="10" bestFit="1" customWidth="1"/>
    <col min="7" max="7" width="6.140625" bestFit="1" customWidth="1"/>
    <col min="11" max="11" width="28.7109375" customWidth="1"/>
    <col min="13" max="13" width="13" customWidth="1"/>
    <col min="15" max="15" width="11.85546875" bestFit="1" customWidth="1"/>
  </cols>
  <sheetData>
    <row r="1" spans="1:16" ht="18.75" x14ac:dyDescent="0.3">
      <c r="A1" s="4" t="s">
        <v>349</v>
      </c>
      <c r="B1" s="1"/>
      <c r="C1" s="1"/>
      <c r="D1" s="1"/>
      <c r="E1" s="1"/>
      <c r="F1" s="1"/>
      <c r="G1" s="6"/>
    </row>
    <row r="2" spans="1:16" ht="19.5" customHeight="1" thickBot="1" x14ac:dyDescent="0.3">
      <c r="A2" s="2" t="s">
        <v>32</v>
      </c>
      <c r="B2" s="3" t="s">
        <v>18</v>
      </c>
      <c r="C2" s="3"/>
      <c r="D2" s="3" t="s">
        <v>23</v>
      </c>
      <c r="E2" s="3" t="s">
        <v>33</v>
      </c>
    </row>
    <row r="3" spans="1:16" ht="19.5" customHeight="1" thickTop="1" x14ac:dyDescent="0.25">
      <c r="A3" s="24" t="s">
        <v>1</v>
      </c>
      <c r="B3" s="17">
        <v>0.76870000000000005</v>
      </c>
      <c r="C3" s="16"/>
      <c r="D3" s="28">
        <f>1*B3</f>
        <v>0.76870000000000005</v>
      </c>
      <c r="E3" s="17">
        <f>D3/$D$12</f>
        <v>0.81875894742722821</v>
      </c>
      <c r="N3" s="12"/>
    </row>
    <row r="4" spans="1:16" ht="18.75" x14ac:dyDescent="0.25">
      <c r="A4" s="24" t="s">
        <v>21</v>
      </c>
      <c r="B4" s="17">
        <v>4.6999999999999999E-4</v>
      </c>
      <c r="C4" s="16"/>
      <c r="D4" s="28">
        <f>1*B4</f>
        <v>4.6999999999999999E-4</v>
      </c>
      <c r="E4" s="19">
        <f>D4/$D$12</f>
        <v>5.0060713580173956E-4</v>
      </c>
      <c r="N4" s="23"/>
    </row>
    <row r="5" spans="1:16" ht="18.75" x14ac:dyDescent="0.25">
      <c r="A5" s="24" t="s">
        <v>22</v>
      </c>
      <c r="B5" s="17">
        <v>9.1000000000000004E-3</v>
      </c>
      <c r="C5" s="25"/>
      <c r="D5" s="25"/>
      <c r="E5" s="27"/>
      <c r="N5" s="12"/>
    </row>
    <row r="6" spans="1:16" ht="18.75" customHeight="1" x14ac:dyDescent="0.25">
      <c r="A6" s="24" t="s">
        <v>10</v>
      </c>
      <c r="B6" s="17">
        <v>0.22172999999999998</v>
      </c>
      <c r="C6" s="25"/>
      <c r="D6" s="25"/>
      <c r="E6" s="36"/>
      <c r="M6" s="20"/>
      <c r="N6" s="12"/>
    </row>
    <row r="7" spans="1:16" ht="18.75" x14ac:dyDescent="0.25">
      <c r="A7" s="26" t="s">
        <v>24</v>
      </c>
      <c r="B7" s="17"/>
      <c r="C7" s="27">
        <v>0.28899999999999998</v>
      </c>
      <c r="D7" s="28">
        <f>(1*$B$6)*C7</f>
        <v>6.4079969999999986E-2</v>
      </c>
      <c r="E7" s="27">
        <f>D7/$D$12</f>
        <v>6.8252957965875299E-2</v>
      </c>
      <c r="J7" s="22"/>
      <c r="N7" s="23"/>
    </row>
    <row r="8" spans="1:16" ht="20.25" customHeight="1" x14ac:dyDescent="0.25">
      <c r="A8" s="26" t="s">
        <v>25</v>
      </c>
      <c r="B8" s="17"/>
      <c r="C8" s="27">
        <v>0.26729999999999998</v>
      </c>
      <c r="D8" s="28">
        <f>(1*$B$6)*C8</f>
        <v>5.9268428999999991E-2</v>
      </c>
      <c r="E8" s="27">
        <f>D8/$D$12</f>
        <v>6.3128081883316506E-2</v>
      </c>
      <c r="J8" s="22"/>
      <c r="N8" s="23"/>
    </row>
    <row r="9" spans="1:16" ht="23.25" customHeight="1" x14ac:dyDescent="0.25">
      <c r="A9" s="26" t="s">
        <v>26</v>
      </c>
      <c r="B9" s="17"/>
      <c r="C9" s="17">
        <v>0.1062</v>
      </c>
      <c r="D9" s="28">
        <f>(1*$B$6)*C9</f>
        <v>2.3547725999999998E-2</v>
      </c>
      <c r="E9" s="17">
        <f>D9/$D$12</f>
        <v>2.508119078192373E-2</v>
      </c>
      <c r="J9" s="22"/>
      <c r="N9" s="23"/>
    </row>
    <row r="10" spans="1:16" ht="18.75" x14ac:dyDescent="0.25">
      <c r="A10" s="26" t="s">
        <v>27</v>
      </c>
      <c r="B10" s="17"/>
      <c r="C10" s="27">
        <v>0.1028</v>
      </c>
      <c r="D10" s="28">
        <f>(1*$B$6)*C10</f>
        <v>2.2793843999999997E-2</v>
      </c>
      <c r="E10" s="27">
        <f>D10/$D$12</f>
        <v>2.4278214805854608E-2</v>
      </c>
      <c r="J10" s="22"/>
      <c r="N10" s="23"/>
    </row>
    <row r="11" spans="1:16" ht="22.5" customHeight="1" thickBot="1" x14ac:dyDescent="0.3">
      <c r="A11" s="31" t="s">
        <v>28</v>
      </c>
      <c r="B11" s="32"/>
      <c r="C11" s="32">
        <v>0.23449999999999999</v>
      </c>
      <c r="D11" s="33"/>
      <c r="E11" s="34"/>
      <c r="J11" s="22"/>
      <c r="N11" s="12"/>
    </row>
    <row r="12" spans="1:16" ht="19.5" thickBot="1" x14ac:dyDescent="0.3">
      <c r="A12" s="29" t="s">
        <v>4</v>
      </c>
      <c r="B12" s="30">
        <f>SUM(B3:B6)</f>
        <v>1</v>
      </c>
      <c r="C12" s="30">
        <f>SUM(C7:C11)</f>
        <v>0.99980000000000002</v>
      </c>
      <c r="D12" s="35">
        <f>SUM(D3:D10)</f>
        <v>0.93885996899999991</v>
      </c>
      <c r="E12" s="37">
        <f>SUM(E3:E10)</f>
        <v>1</v>
      </c>
      <c r="N12" s="20"/>
    </row>
    <row r="13" spans="1:16" ht="15.75" thickTop="1" x14ac:dyDescent="0.25">
      <c r="G13" s="5"/>
      <c r="N13" s="20"/>
      <c r="O13" s="21"/>
      <c r="P13" s="20"/>
    </row>
    <row r="14" spans="1:16" x14ac:dyDescent="0.25">
      <c r="B14" s="10"/>
      <c r="F14" s="11"/>
      <c r="G14" s="5"/>
    </row>
    <row r="15" spans="1:16" ht="18.75" x14ac:dyDescent="0.3">
      <c r="A15" s="4" t="s">
        <v>350</v>
      </c>
      <c r="B15" s="1"/>
      <c r="C15" s="1"/>
      <c r="G15" s="5"/>
    </row>
    <row r="16" spans="1:16" ht="19.5" thickBot="1" x14ac:dyDescent="0.3">
      <c r="A16" s="2" t="s">
        <v>0</v>
      </c>
      <c r="B16" s="3" t="s">
        <v>34</v>
      </c>
      <c r="C16" s="3" t="s">
        <v>12</v>
      </c>
      <c r="G16" s="5"/>
    </row>
    <row r="17" spans="1:7" ht="19.5" thickTop="1" x14ac:dyDescent="0.25">
      <c r="A17" s="24" t="s">
        <v>29</v>
      </c>
      <c r="B17" s="18">
        <v>100</v>
      </c>
      <c r="C17" s="16" t="s">
        <v>36</v>
      </c>
      <c r="G17" s="5"/>
    </row>
    <row r="18" spans="1:7" ht="18.75" x14ac:dyDescent="0.25">
      <c r="A18" s="24" t="s">
        <v>35</v>
      </c>
      <c r="B18" s="18">
        <v>6.036127818105343</v>
      </c>
      <c r="C18" s="16" t="s">
        <v>30</v>
      </c>
    </row>
    <row r="19" spans="1:7" ht="18.75" x14ac:dyDescent="0.25">
      <c r="A19" s="38" t="s">
        <v>37</v>
      </c>
      <c r="B19" s="40">
        <f>B18/B17</f>
        <v>6.0361278181053434E-2</v>
      </c>
      <c r="C19" s="39" t="s">
        <v>38</v>
      </c>
    </row>
    <row r="21" spans="1:7" ht="21" customHeight="1" x14ac:dyDescent="0.25"/>
    <row r="24" spans="1:7" ht="20.25" customHeight="1" x14ac:dyDescent="0.25"/>
    <row r="27" spans="1:7" ht="21.75" customHeight="1" x14ac:dyDescent="0.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0947EC-10CC-4158-B9E1-E4AC812BF976}">
  <dimension ref="A1:XFD30"/>
  <sheetViews>
    <sheetView zoomScale="115" zoomScaleNormal="115" workbookViewId="0">
      <selection activeCell="A2" sqref="A2"/>
    </sheetView>
  </sheetViews>
  <sheetFormatPr baseColWidth="10" defaultRowHeight="15" x14ac:dyDescent="0.25"/>
  <cols>
    <col min="1" max="1" width="41.140625" bestFit="1" customWidth="1"/>
    <col min="2" max="2" width="24.5703125" bestFit="1" customWidth="1"/>
    <col min="3" max="3" width="10.28515625" bestFit="1" customWidth="1"/>
    <col min="4" max="4" width="19" bestFit="1" customWidth="1"/>
    <col min="5" max="5" width="11.42578125" bestFit="1" customWidth="1"/>
    <col min="6" max="6" width="24.5703125" bestFit="1" customWidth="1"/>
    <col min="7" max="7" width="11" bestFit="1" customWidth="1"/>
    <col min="8" max="8" width="20.7109375" bestFit="1" customWidth="1"/>
    <col min="9" max="9" width="8.85546875" bestFit="1" customWidth="1"/>
    <col min="10" max="10" width="22" bestFit="1" customWidth="1"/>
    <col min="11" max="11" width="8.85546875" bestFit="1" customWidth="1"/>
    <col min="12" max="12" width="22" bestFit="1" customWidth="1"/>
    <col min="13" max="13" width="8.85546875" bestFit="1" customWidth="1"/>
    <col min="14" max="14" width="22" bestFit="1" customWidth="1"/>
    <col min="15" max="15" width="10.7109375" customWidth="1"/>
    <col min="16" max="16" width="19.5703125" bestFit="1" customWidth="1"/>
    <col min="17" max="17" width="11" customWidth="1"/>
    <col min="19" max="19" width="14.85546875" bestFit="1" customWidth="1"/>
  </cols>
  <sheetData>
    <row r="1" spans="1:249 16152:16384" ht="18.75" x14ac:dyDescent="0.3">
      <c r="A1" s="81" t="s">
        <v>351</v>
      </c>
    </row>
    <row r="2" spans="1:249 16152:16384" s="89" customFormat="1" x14ac:dyDescent="0.25">
      <c r="A2" s="84" t="s">
        <v>112</v>
      </c>
      <c r="B2" s="85" t="s">
        <v>113</v>
      </c>
      <c r="C2" s="86">
        <v>9.81</v>
      </c>
      <c r="D2" s="87" t="s">
        <v>114</v>
      </c>
      <c r="E2" s="88">
        <v>5</v>
      </c>
      <c r="F2" s="87" t="s">
        <v>115</v>
      </c>
      <c r="G2" s="88">
        <v>0.8</v>
      </c>
      <c r="H2" s="87" t="s">
        <v>116</v>
      </c>
      <c r="I2" s="88">
        <v>0.9</v>
      </c>
      <c r="J2" s="87" t="s">
        <v>117</v>
      </c>
      <c r="K2" s="88">
        <v>0.9</v>
      </c>
      <c r="L2" s="87" t="s">
        <v>162</v>
      </c>
      <c r="M2" s="88">
        <v>5000</v>
      </c>
      <c r="WWH2"/>
      <c r="WWI2"/>
      <c r="WWJ2"/>
      <c r="WWK2"/>
      <c r="WWL2"/>
      <c r="WWM2"/>
      <c r="WWN2"/>
      <c r="WWO2"/>
      <c r="WWP2"/>
      <c r="WWQ2"/>
      <c r="WWR2"/>
      <c r="WWS2"/>
      <c r="WWT2"/>
      <c r="WWU2"/>
      <c r="WWV2"/>
      <c r="WWW2"/>
      <c r="WWX2"/>
      <c r="WWY2"/>
      <c r="WWZ2"/>
      <c r="WXA2"/>
      <c r="WXB2"/>
      <c r="WXC2"/>
      <c r="WXD2"/>
      <c r="WXE2"/>
      <c r="WXF2"/>
      <c r="WXG2"/>
      <c r="WXH2"/>
      <c r="WXI2"/>
      <c r="WXJ2"/>
      <c r="WXK2"/>
      <c r="WXL2"/>
      <c r="WXM2"/>
      <c r="WXN2"/>
      <c r="WXO2"/>
      <c r="WXP2"/>
      <c r="WXQ2"/>
      <c r="WXR2"/>
      <c r="WXS2"/>
      <c r="WXT2"/>
      <c r="WXU2"/>
      <c r="WXV2"/>
      <c r="WXW2"/>
      <c r="WXX2"/>
      <c r="WXY2"/>
      <c r="WXZ2"/>
      <c r="WYA2"/>
      <c r="WYB2"/>
      <c r="WYC2"/>
      <c r="WYD2"/>
      <c r="WYE2"/>
      <c r="WYF2"/>
      <c r="WYG2"/>
      <c r="WYH2"/>
      <c r="WYI2"/>
      <c r="WYJ2"/>
      <c r="WYK2"/>
      <c r="WYL2"/>
      <c r="WYM2"/>
      <c r="WYN2"/>
      <c r="WYO2"/>
      <c r="WYP2"/>
      <c r="WYQ2"/>
      <c r="WYR2"/>
      <c r="WYS2"/>
      <c r="WYT2"/>
      <c r="WYU2"/>
      <c r="WYV2"/>
      <c r="WYW2"/>
      <c r="WYX2"/>
      <c r="WYY2"/>
      <c r="WYZ2"/>
      <c r="WZA2"/>
      <c r="WZB2"/>
      <c r="WZC2"/>
      <c r="WZD2"/>
      <c r="WZE2"/>
      <c r="WZF2"/>
      <c r="WZG2"/>
      <c r="WZH2"/>
      <c r="WZI2"/>
      <c r="WZJ2"/>
      <c r="WZK2"/>
      <c r="WZL2"/>
      <c r="WZM2"/>
      <c r="WZN2"/>
      <c r="WZO2"/>
      <c r="WZP2"/>
      <c r="WZQ2"/>
      <c r="WZR2"/>
      <c r="WZS2"/>
      <c r="WZT2"/>
      <c r="WZU2"/>
      <c r="WZV2"/>
      <c r="WZW2"/>
      <c r="WZX2"/>
      <c r="WZY2"/>
      <c r="WZZ2"/>
      <c r="XAA2"/>
      <c r="XAB2"/>
      <c r="XAC2"/>
      <c r="XAD2"/>
      <c r="XAE2"/>
      <c r="XAF2"/>
      <c r="XAG2"/>
      <c r="XAH2"/>
      <c r="XAI2"/>
      <c r="XAJ2"/>
      <c r="XAK2"/>
      <c r="XAL2"/>
      <c r="XAM2"/>
      <c r="XAN2"/>
      <c r="XAO2"/>
      <c r="XAP2"/>
      <c r="XAQ2"/>
      <c r="XAR2"/>
      <c r="XAS2"/>
      <c r="XAT2"/>
      <c r="XAU2"/>
      <c r="XAV2"/>
      <c r="XAW2"/>
      <c r="XAX2"/>
      <c r="XAY2"/>
      <c r="XAZ2"/>
      <c r="XBA2"/>
      <c r="XBB2"/>
      <c r="XBC2"/>
      <c r="XBD2"/>
      <c r="XBE2"/>
      <c r="XBF2"/>
      <c r="XBG2"/>
      <c r="XBH2"/>
      <c r="XBI2"/>
      <c r="XBJ2"/>
      <c r="XBK2"/>
      <c r="XBL2"/>
      <c r="XBM2"/>
      <c r="XBN2"/>
      <c r="XBO2"/>
      <c r="XBP2"/>
      <c r="XBQ2"/>
      <c r="XBR2"/>
      <c r="XBS2"/>
      <c r="XBT2"/>
      <c r="XBU2"/>
      <c r="XBV2"/>
      <c r="XBW2"/>
      <c r="XBX2"/>
      <c r="XBY2"/>
      <c r="XBZ2"/>
      <c r="XCA2"/>
      <c r="XCB2"/>
      <c r="XCC2"/>
      <c r="XCD2"/>
      <c r="XCE2"/>
      <c r="XCF2"/>
      <c r="XCG2"/>
      <c r="XCH2"/>
      <c r="XCI2"/>
      <c r="XCJ2"/>
      <c r="XCK2"/>
      <c r="XCL2"/>
      <c r="XCM2"/>
      <c r="XCN2"/>
      <c r="XCO2"/>
      <c r="XCP2"/>
      <c r="XCQ2"/>
      <c r="XCR2"/>
      <c r="XCS2"/>
      <c r="XCT2"/>
      <c r="XCU2"/>
      <c r="XCV2"/>
      <c r="XCW2"/>
      <c r="XCX2"/>
      <c r="XCY2"/>
      <c r="XCZ2"/>
      <c r="XDA2"/>
      <c r="XDB2"/>
      <c r="XDC2"/>
      <c r="XDD2"/>
      <c r="XDE2"/>
      <c r="XDF2"/>
      <c r="XDG2"/>
      <c r="XDH2"/>
      <c r="XDI2"/>
      <c r="XDJ2"/>
      <c r="XDK2"/>
      <c r="XDL2"/>
      <c r="XDM2"/>
      <c r="XDN2"/>
      <c r="XDO2"/>
      <c r="XDP2"/>
      <c r="XDQ2"/>
      <c r="XDR2"/>
      <c r="XDS2"/>
      <c r="XDT2"/>
      <c r="XDU2"/>
      <c r="XDV2"/>
      <c r="XDW2"/>
      <c r="XDX2"/>
      <c r="XDY2"/>
      <c r="XDZ2"/>
      <c r="XEA2"/>
      <c r="XEB2"/>
      <c r="XEC2"/>
      <c r="XED2"/>
      <c r="XEE2"/>
      <c r="XEF2"/>
      <c r="XEG2"/>
      <c r="XEH2"/>
      <c r="XEI2"/>
      <c r="XEJ2"/>
      <c r="XEK2"/>
      <c r="XEL2"/>
      <c r="XEM2"/>
      <c r="XEN2"/>
      <c r="XEO2"/>
      <c r="XEP2"/>
      <c r="XEQ2"/>
      <c r="XER2"/>
      <c r="XES2"/>
      <c r="XET2"/>
      <c r="XEU2"/>
      <c r="XEV2"/>
      <c r="XEW2"/>
      <c r="XEX2"/>
      <c r="XEY2"/>
      <c r="XEZ2"/>
      <c r="XFA2"/>
      <c r="XFB2"/>
      <c r="XFC2"/>
      <c r="XFD2"/>
    </row>
    <row r="3" spans="1:249 16152:16384" ht="15.75" thickBot="1" x14ac:dyDescent="0.3">
      <c r="A3" s="90"/>
      <c r="B3" s="90"/>
      <c r="C3" s="90"/>
      <c r="D3" s="90"/>
      <c r="E3" s="90"/>
      <c r="F3" s="90"/>
      <c r="G3" s="90"/>
      <c r="H3" s="90"/>
      <c r="I3" s="90"/>
      <c r="J3" s="90"/>
      <c r="K3" s="90"/>
      <c r="L3" s="90"/>
      <c r="M3" s="90"/>
      <c r="N3" s="90"/>
      <c r="O3" s="90"/>
      <c r="P3" s="90"/>
      <c r="Q3" s="90"/>
      <c r="R3" s="90"/>
    </row>
    <row r="4" spans="1:249 16152:16384" ht="15.75" thickBot="1" x14ac:dyDescent="0.3">
      <c r="A4" s="91" t="s">
        <v>71</v>
      </c>
      <c r="B4" s="242" t="s">
        <v>157</v>
      </c>
      <c r="C4" s="243"/>
      <c r="D4" s="238" t="s">
        <v>72</v>
      </c>
      <c r="E4" s="239"/>
      <c r="F4" s="238" t="s">
        <v>44</v>
      </c>
      <c r="G4" s="239"/>
      <c r="H4" s="238" t="s">
        <v>73</v>
      </c>
      <c r="I4" s="239"/>
      <c r="J4" s="238" t="s">
        <v>40</v>
      </c>
      <c r="K4" s="239"/>
      <c r="L4" s="238" t="s">
        <v>74</v>
      </c>
      <c r="M4" s="239"/>
      <c r="N4" s="238" t="s">
        <v>41</v>
      </c>
      <c r="O4" s="239"/>
      <c r="P4" s="238" t="s">
        <v>75</v>
      </c>
      <c r="Q4" s="239"/>
      <c r="R4" s="92" t="s">
        <v>4</v>
      </c>
    </row>
    <row r="5" spans="1:249 16152:16384" s="90" customFormat="1" ht="16.5" thickTop="1" thickBot="1" x14ac:dyDescent="0.3">
      <c r="A5" s="93" t="s">
        <v>118</v>
      </c>
      <c r="B5" s="240">
        <f>SUM(C6:C9)</f>
        <v>26.377882816764718</v>
      </c>
      <c r="C5" s="241"/>
      <c r="D5" s="240">
        <f>SUM(E6:E8)</f>
        <v>49.634182954418961</v>
      </c>
      <c r="E5" s="241"/>
      <c r="F5" s="240">
        <f>SUM(G6:G9)</f>
        <v>79.982231524977976</v>
      </c>
      <c r="G5" s="241"/>
      <c r="H5" s="240">
        <f>SUM(I6:I8)</f>
        <v>45.70080707692712</v>
      </c>
      <c r="I5" s="241"/>
      <c r="J5" s="240">
        <f>SUM(K6:K8)</f>
        <v>57.942514598841036</v>
      </c>
      <c r="K5" s="241"/>
      <c r="L5" s="240">
        <f>SUM(M6:M7)</f>
        <v>42.805178589263505</v>
      </c>
      <c r="M5" s="241"/>
      <c r="N5" s="240">
        <f>SUM(O6:O8)</f>
        <v>49.877585333498629</v>
      </c>
      <c r="O5" s="241"/>
      <c r="P5" s="240">
        <f>SUM(Q6:Q7)</f>
        <v>44.622543304786198</v>
      </c>
      <c r="Q5" s="241"/>
      <c r="R5" s="94">
        <f>SUM(B5:Q5)</f>
        <v>396.94292619947817</v>
      </c>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WWF5"/>
      <c r="WWG5"/>
      <c r="WWH5"/>
      <c r="WWI5"/>
      <c r="WWJ5"/>
      <c r="WWK5"/>
      <c r="WWL5"/>
      <c r="WWM5"/>
      <c r="WWN5"/>
      <c r="WWO5"/>
      <c r="WWP5"/>
      <c r="WWQ5"/>
      <c r="WWR5"/>
      <c r="WWS5"/>
      <c r="WWT5"/>
      <c r="WWU5"/>
      <c r="WWV5"/>
      <c r="WWW5"/>
      <c r="WWX5"/>
      <c r="WWY5"/>
      <c r="WWZ5"/>
      <c r="WXA5"/>
      <c r="WXB5"/>
      <c r="WXC5"/>
      <c r="WXD5"/>
      <c r="WXE5"/>
      <c r="WXF5"/>
      <c r="WXG5"/>
      <c r="WXH5"/>
      <c r="WXI5"/>
      <c r="WXJ5"/>
      <c r="WXK5"/>
      <c r="WXL5"/>
      <c r="WXM5"/>
      <c r="WXN5"/>
      <c r="WXO5"/>
      <c r="WXP5"/>
      <c r="WXQ5"/>
      <c r="WXR5"/>
      <c r="WXS5"/>
      <c r="WXT5"/>
      <c r="WXU5"/>
      <c r="WXV5"/>
      <c r="WXW5"/>
      <c r="WXX5"/>
      <c r="WXY5"/>
      <c r="WXZ5"/>
      <c r="WYA5"/>
      <c r="WYB5"/>
      <c r="WYC5"/>
      <c r="WYD5"/>
      <c r="WYE5"/>
      <c r="WYF5"/>
      <c r="WYG5"/>
      <c r="WYH5"/>
      <c r="WYI5"/>
      <c r="WYJ5"/>
      <c r="WYK5"/>
      <c r="WYL5"/>
      <c r="WYM5"/>
      <c r="WYN5"/>
      <c r="WYO5"/>
      <c r="WYP5"/>
      <c r="WYQ5"/>
      <c r="WYR5"/>
      <c r="WYS5"/>
      <c r="WYT5"/>
      <c r="WYU5"/>
      <c r="WYV5"/>
      <c r="WYW5"/>
      <c r="WYX5"/>
      <c r="WYY5"/>
      <c r="WYZ5"/>
      <c r="WZA5"/>
      <c r="WZB5"/>
      <c r="WZC5"/>
      <c r="WZD5"/>
      <c r="WZE5"/>
      <c r="WZF5"/>
      <c r="WZG5"/>
      <c r="WZH5"/>
      <c r="WZI5"/>
      <c r="WZJ5"/>
      <c r="WZK5"/>
      <c r="WZL5"/>
      <c r="WZM5"/>
      <c r="WZN5"/>
      <c r="WZO5"/>
      <c r="WZP5"/>
      <c r="WZQ5"/>
      <c r="WZR5"/>
      <c r="WZS5"/>
      <c r="WZT5"/>
      <c r="WZU5"/>
      <c r="WZV5"/>
      <c r="WZW5"/>
      <c r="WZX5"/>
      <c r="WZY5"/>
      <c r="WZZ5"/>
      <c r="XAA5"/>
      <c r="XAB5"/>
      <c r="XAC5"/>
      <c r="XAD5"/>
      <c r="XAE5"/>
      <c r="XAF5"/>
      <c r="XAG5"/>
      <c r="XAH5"/>
      <c r="XAI5"/>
      <c r="XAJ5"/>
      <c r="XAK5"/>
      <c r="XAL5"/>
      <c r="XAM5"/>
      <c r="XAN5"/>
      <c r="XAO5"/>
      <c r="XAP5"/>
      <c r="XAQ5"/>
      <c r="XAR5"/>
      <c r="XAS5"/>
      <c r="XAT5"/>
      <c r="XAU5"/>
      <c r="XAV5"/>
      <c r="XAW5"/>
      <c r="XAX5"/>
      <c r="XAY5"/>
      <c r="XAZ5"/>
      <c r="XBA5"/>
      <c r="XBB5"/>
      <c r="XBC5"/>
      <c r="XBD5"/>
      <c r="XBE5"/>
      <c r="XBF5"/>
      <c r="XBG5"/>
      <c r="XBH5"/>
      <c r="XBI5"/>
      <c r="XBJ5"/>
      <c r="XBK5"/>
      <c r="XBL5"/>
      <c r="XBM5"/>
      <c r="XBN5"/>
      <c r="XBO5"/>
      <c r="XBP5"/>
      <c r="XBQ5"/>
      <c r="XBR5"/>
      <c r="XBS5"/>
      <c r="XBT5"/>
      <c r="XBU5"/>
      <c r="XBV5"/>
      <c r="XBW5"/>
      <c r="XBX5"/>
      <c r="XBY5"/>
      <c r="XBZ5"/>
      <c r="XCA5"/>
      <c r="XCB5"/>
      <c r="XCC5"/>
      <c r="XCD5"/>
      <c r="XCE5"/>
      <c r="XCF5"/>
      <c r="XCG5"/>
      <c r="XCH5"/>
      <c r="XCI5"/>
      <c r="XCJ5"/>
      <c r="XCK5"/>
      <c r="XCL5"/>
      <c r="XCM5"/>
      <c r="XCN5"/>
      <c r="XCO5"/>
      <c r="XCP5"/>
      <c r="XCQ5"/>
      <c r="XCR5"/>
      <c r="XCS5"/>
      <c r="XCT5"/>
      <c r="XCU5"/>
      <c r="XCV5"/>
      <c r="XCW5"/>
      <c r="XCX5"/>
      <c r="XCY5"/>
      <c r="XCZ5"/>
      <c r="XDA5"/>
      <c r="XDB5"/>
      <c r="XDC5"/>
      <c r="XDD5"/>
      <c r="XDE5"/>
      <c r="XDF5"/>
      <c r="XDG5"/>
      <c r="XDH5"/>
      <c r="XDI5"/>
      <c r="XDJ5"/>
      <c r="XDK5"/>
      <c r="XDL5"/>
      <c r="XDM5"/>
      <c r="XDN5"/>
      <c r="XDO5"/>
      <c r="XDP5"/>
      <c r="XDQ5"/>
      <c r="XDR5"/>
      <c r="XDS5"/>
      <c r="XDT5"/>
      <c r="XDU5"/>
      <c r="XDV5"/>
      <c r="XDW5"/>
      <c r="XDX5"/>
      <c r="XDY5"/>
      <c r="XDZ5"/>
      <c r="XEA5"/>
      <c r="XEB5"/>
      <c r="XEC5"/>
      <c r="XED5"/>
      <c r="XEE5"/>
      <c r="XEF5"/>
      <c r="XEG5"/>
      <c r="XEH5"/>
      <c r="XEI5"/>
      <c r="XEJ5"/>
      <c r="XEK5"/>
      <c r="XEL5"/>
      <c r="XEM5"/>
      <c r="XEN5"/>
      <c r="XEO5"/>
      <c r="XEP5"/>
      <c r="XEQ5"/>
      <c r="XER5"/>
      <c r="XES5"/>
      <c r="XET5"/>
      <c r="XEU5"/>
      <c r="XEV5"/>
      <c r="XEW5"/>
      <c r="XEX5"/>
      <c r="XEY5"/>
      <c r="XEZ5"/>
      <c r="XFA5"/>
      <c r="XFB5"/>
    </row>
    <row r="6" spans="1:249 16152:16384" x14ac:dyDescent="0.25">
      <c r="A6" s="95" t="s">
        <v>119</v>
      </c>
      <c r="B6" t="s">
        <v>76</v>
      </c>
      <c r="C6" s="96"/>
      <c r="D6" t="s">
        <v>77</v>
      </c>
      <c r="E6" s="96"/>
      <c r="F6" t="s">
        <v>79</v>
      </c>
      <c r="G6" s="97"/>
      <c r="H6" t="s">
        <v>78</v>
      </c>
      <c r="I6" s="96">
        <f>(I18*$M$2)/$G$2</f>
        <v>3.6519798462143442</v>
      </c>
      <c r="J6" t="s">
        <v>80</v>
      </c>
      <c r="K6" s="96"/>
      <c r="L6" t="s">
        <v>78</v>
      </c>
      <c r="M6" s="96">
        <f>(M18*$M$2)/$G$2</f>
        <v>3.7712953059479797</v>
      </c>
      <c r="N6" t="s">
        <v>80</v>
      </c>
      <c r="O6" s="96"/>
      <c r="P6" t="s">
        <v>78</v>
      </c>
      <c r="Q6" s="96">
        <f>(Q18*$M$2)/$G$2</f>
        <v>3.8653157291047577</v>
      </c>
      <c r="R6" s="98"/>
    </row>
    <row r="7" spans="1:249 16152:16384" x14ac:dyDescent="0.25">
      <c r="A7" s="95"/>
      <c r="B7" t="s">
        <v>81</v>
      </c>
      <c r="C7" s="96"/>
      <c r="D7" t="s">
        <v>82</v>
      </c>
      <c r="E7" s="96"/>
      <c r="F7" t="s">
        <v>84</v>
      </c>
      <c r="G7" s="97"/>
      <c r="H7" t="s">
        <v>83</v>
      </c>
      <c r="I7" s="96"/>
      <c r="J7" t="s">
        <v>85</v>
      </c>
      <c r="K7" s="96"/>
      <c r="L7" t="s">
        <v>86</v>
      </c>
      <c r="M7" s="96">
        <f>((M17*$C$2*M18*$E$2)/$G$2)</f>
        <v>39.033883283315525</v>
      </c>
      <c r="N7" t="s">
        <v>85</v>
      </c>
      <c r="O7" s="96"/>
      <c r="P7" t="s">
        <v>86</v>
      </c>
      <c r="Q7" s="96">
        <f>((Q17*$C$2*Q18*$E$2)/$G$2)</f>
        <v>40.757227575681441</v>
      </c>
      <c r="R7" s="98"/>
    </row>
    <row r="8" spans="1:249 16152:16384" x14ac:dyDescent="0.25">
      <c r="A8" s="99"/>
      <c r="B8" t="s">
        <v>87</v>
      </c>
      <c r="C8" s="96"/>
      <c r="D8" t="s">
        <v>88</v>
      </c>
      <c r="E8" s="96">
        <f>((E17*$C$2*E18*$E$2)/$G$2)</f>
        <v>49.634182954418961</v>
      </c>
      <c r="F8" t="s">
        <v>80</v>
      </c>
      <c r="G8" s="100"/>
      <c r="H8" t="s">
        <v>86</v>
      </c>
      <c r="I8" s="96">
        <f>((I17*$C$2*I18*$E$2)/$G$2)</f>
        <v>42.048827230712774</v>
      </c>
      <c r="J8" t="s">
        <v>120</v>
      </c>
      <c r="K8" s="96">
        <f>((K17*$C$2*K18*$E$2)/$G$2)</f>
        <v>57.942514598841036</v>
      </c>
      <c r="M8" s="96"/>
      <c r="N8" t="s">
        <v>120</v>
      </c>
      <c r="O8" s="96">
        <f>((O17*$C$2*O18*$E$2)/$G$2)</f>
        <v>49.877585333498629</v>
      </c>
      <c r="Q8" s="96"/>
      <c r="R8" s="98"/>
    </row>
    <row r="9" spans="1:249 16152:16384" x14ac:dyDescent="0.25">
      <c r="A9" s="95"/>
      <c r="B9" t="s">
        <v>89</v>
      </c>
      <c r="C9" s="96">
        <f>((C17*$C$2*C18*$E$2)/$G$2)</f>
        <v>26.377882816764718</v>
      </c>
      <c r="E9" s="96"/>
      <c r="F9" t="s">
        <v>90</v>
      </c>
      <c r="G9" s="96">
        <f>((G17*$C$2*G18*$E$2)/$G$2)</f>
        <v>79.982231524977976</v>
      </c>
      <c r="I9" s="96"/>
      <c r="K9" s="96"/>
      <c r="M9" s="96"/>
      <c r="O9" s="96"/>
      <c r="Q9" s="96"/>
      <c r="R9" s="98"/>
    </row>
    <row r="10" spans="1:249 16152:16384" s="90" customFormat="1" ht="15.75" thickBot="1" x14ac:dyDescent="0.3">
      <c r="A10" s="93"/>
      <c r="C10" s="93"/>
      <c r="E10" s="101"/>
      <c r="G10" s="102"/>
      <c r="I10" s="101"/>
      <c r="K10" s="101"/>
      <c r="M10" s="101"/>
      <c r="O10" s="101"/>
      <c r="Q10" s="101"/>
      <c r="R10" s="103"/>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WWF10"/>
      <c r="WWG10"/>
      <c r="WWH10"/>
      <c r="WWI10"/>
      <c r="WWJ10"/>
      <c r="WWK10"/>
      <c r="WWL10"/>
      <c r="WWM10"/>
      <c r="WWN10"/>
      <c r="WWO10"/>
      <c r="WWP10"/>
      <c r="WWQ10"/>
      <c r="WWR10"/>
      <c r="WWS10"/>
      <c r="WWT10"/>
      <c r="WWU10"/>
      <c r="WWV10"/>
      <c r="WWW10"/>
      <c r="WWX10"/>
      <c r="WWY10"/>
      <c r="WWZ10"/>
      <c r="WXA10"/>
      <c r="WXB10"/>
      <c r="WXC10"/>
      <c r="WXD10"/>
      <c r="WXE10"/>
      <c r="WXF10"/>
      <c r="WXG10"/>
      <c r="WXH10"/>
      <c r="WXI10"/>
      <c r="WXJ10"/>
      <c r="WXK10"/>
      <c r="WXL10"/>
      <c r="WXM10"/>
      <c r="WXN10"/>
      <c r="WXO10"/>
      <c r="WXP10"/>
      <c r="WXQ10"/>
      <c r="WXR10"/>
      <c r="WXS10"/>
      <c r="WXT10"/>
      <c r="WXU10"/>
      <c r="WXV10"/>
      <c r="WXW10"/>
      <c r="WXX10"/>
      <c r="WXY10"/>
      <c r="WXZ10"/>
      <c r="WYA10"/>
      <c r="WYB10"/>
      <c r="WYC10"/>
      <c r="WYD10"/>
      <c r="WYE10"/>
      <c r="WYF10"/>
      <c r="WYG10"/>
      <c r="WYH10"/>
      <c r="WYI10"/>
      <c r="WYJ10"/>
      <c r="WYK10"/>
      <c r="WYL10"/>
      <c r="WYM10"/>
      <c r="WYN10"/>
      <c r="WYO10"/>
      <c r="WYP10"/>
      <c r="WYQ10"/>
      <c r="WYR10"/>
      <c r="WYS10"/>
      <c r="WYT10"/>
      <c r="WYU10"/>
      <c r="WYV10"/>
      <c r="WYW10"/>
      <c r="WYX10"/>
      <c r="WYY10"/>
      <c r="WYZ10"/>
      <c r="WZA10"/>
      <c r="WZB10"/>
      <c r="WZC10"/>
      <c r="WZD10"/>
      <c r="WZE10"/>
      <c r="WZF10"/>
      <c r="WZG10"/>
      <c r="WZH10"/>
      <c r="WZI10"/>
      <c r="WZJ10"/>
      <c r="WZK10"/>
      <c r="WZL10"/>
      <c r="WZM10"/>
      <c r="WZN10"/>
      <c r="WZO10"/>
      <c r="WZP10"/>
      <c r="WZQ10"/>
      <c r="WZR10"/>
      <c r="WZS10"/>
      <c r="WZT10"/>
      <c r="WZU10"/>
      <c r="WZV10"/>
      <c r="WZW10"/>
      <c r="WZX10"/>
      <c r="WZY10"/>
      <c r="WZZ10"/>
      <c r="XAA10"/>
      <c r="XAB10"/>
      <c r="XAC10"/>
      <c r="XAD10"/>
      <c r="XAE10"/>
      <c r="XAF10"/>
      <c r="XAG10"/>
      <c r="XAH10"/>
      <c r="XAI10"/>
      <c r="XAJ10"/>
      <c r="XAK10"/>
      <c r="XAL10"/>
      <c r="XAM10"/>
      <c r="XAN10"/>
      <c r="XAO10"/>
      <c r="XAP10"/>
      <c r="XAQ10"/>
      <c r="XAR10"/>
      <c r="XAS10"/>
      <c r="XAT10"/>
      <c r="XAU10"/>
      <c r="XAV10"/>
      <c r="XAW10"/>
      <c r="XAX10"/>
      <c r="XAY10"/>
      <c r="XAZ10"/>
      <c r="XBA10"/>
      <c r="XBB10"/>
      <c r="XBC10"/>
      <c r="XBD10"/>
      <c r="XBE10"/>
      <c r="XBF10"/>
      <c r="XBG10"/>
      <c r="XBH10"/>
      <c r="XBI10"/>
      <c r="XBJ10"/>
      <c r="XBK10"/>
      <c r="XBL10"/>
      <c r="XBM10"/>
      <c r="XBN10"/>
      <c r="XBO10"/>
      <c r="XBP10"/>
      <c r="XBQ10"/>
      <c r="XBR10"/>
      <c r="XBS10"/>
      <c r="XBT10"/>
      <c r="XBU10"/>
      <c r="XBV10"/>
      <c r="XBW10"/>
      <c r="XBX10"/>
      <c r="XBY10"/>
      <c r="XBZ10"/>
      <c r="XCA10"/>
      <c r="XCB10"/>
      <c r="XCC10"/>
      <c r="XCD10"/>
      <c r="XCE10"/>
      <c r="XCF10"/>
      <c r="XCG10"/>
      <c r="XCH10"/>
      <c r="XCI10"/>
      <c r="XCJ10"/>
      <c r="XCK10"/>
      <c r="XCL10"/>
      <c r="XCM10"/>
      <c r="XCN10"/>
      <c r="XCO10"/>
      <c r="XCP10"/>
      <c r="XCQ10"/>
      <c r="XCR10"/>
      <c r="XCS10"/>
      <c r="XCT10"/>
      <c r="XCU10"/>
      <c r="XCV10"/>
      <c r="XCW10"/>
      <c r="XCX10"/>
      <c r="XCY10"/>
      <c r="XCZ10"/>
      <c r="XDA10"/>
      <c r="XDB10"/>
      <c r="XDC10"/>
      <c r="XDD10"/>
      <c r="XDE10"/>
      <c r="XDF10"/>
      <c r="XDG10"/>
      <c r="XDH10"/>
      <c r="XDI10"/>
      <c r="XDJ10"/>
      <c r="XDK10"/>
      <c r="XDL10"/>
      <c r="XDM10"/>
      <c r="XDN10"/>
      <c r="XDO10"/>
      <c r="XDP10"/>
      <c r="XDQ10"/>
      <c r="XDR10"/>
      <c r="XDS10"/>
      <c r="XDT10"/>
      <c r="XDU10"/>
      <c r="XDV10"/>
      <c r="XDW10"/>
      <c r="XDX10"/>
      <c r="XDY10"/>
      <c r="XDZ10"/>
      <c r="XEA10"/>
      <c r="XEB10"/>
      <c r="XEC10"/>
      <c r="XED10"/>
      <c r="XEE10"/>
      <c r="XEF10"/>
      <c r="XEG10"/>
      <c r="XEH10"/>
      <c r="XEI10"/>
      <c r="XEJ10"/>
      <c r="XEK10"/>
      <c r="XEL10"/>
      <c r="XEM10"/>
      <c r="XEN10"/>
      <c r="XEO10"/>
      <c r="XEP10"/>
      <c r="XEQ10"/>
      <c r="XER10"/>
      <c r="XES10"/>
      <c r="XET10"/>
      <c r="XEU10"/>
      <c r="XEV10"/>
      <c r="XEW10"/>
      <c r="XEX10"/>
      <c r="XEY10"/>
      <c r="XEZ10"/>
      <c r="XFA10"/>
      <c r="XFB10"/>
    </row>
    <row r="11" spans="1:249 16152:16384" s="109" customFormat="1" x14ac:dyDescent="0.25">
      <c r="A11" s="104" t="s">
        <v>91</v>
      </c>
      <c r="B11" s="105" t="s">
        <v>42</v>
      </c>
      <c r="C11" s="106"/>
      <c r="D11" s="105" t="s">
        <v>92</v>
      </c>
      <c r="E11" s="107"/>
      <c r="F11" s="105" t="s">
        <v>121</v>
      </c>
      <c r="G11" s="107"/>
      <c r="H11" s="105" t="s">
        <v>160</v>
      </c>
      <c r="I11" s="107"/>
      <c r="J11" s="105" t="s">
        <v>161</v>
      </c>
      <c r="K11" s="107"/>
      <c r="L11" s="105" t="s">
        <v>164</v>
      </c>
      <c r="M11" s="107"/>
      <c r="N11" s="105" t="s">
        <v>165</v>
      </c>
      <c r="O11" s="107"/>
      <c r="P11" s="105" t="s">
        <v>166</v>
      </c>
      <c r="Q11" s="107"/>
      <c r="R11" s="108"/>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WWF11"/>
      <c r="WWG11"/>
      <c r="WWH11"/>
      <c r="WWI11"/>
      <c r="WWJ11"/>
      <c r="WWK11"/>
      <c r="WWL11"/>
      <c r="WWM11"/>
      <c r="WWN11"/>
      <c r="WWO11"/>
      <c r="WWP11"/>
      <c r="WWQ11"/>
      <c r="WWR11"/>
      <c r="WWS11"/>
      <c r="WWT11"/>
      <c r="WWU11"/>
      <c r="WWV11"/>
      <c r="WWW11"/>
      <c r="WWX11"/>
      <c r="WWY11"/>
      <c r="WWZ11"/>
      <c r="WXA11"/>
      <c r="WXB11"/>
      <c r="WXC11"/>
      <c r="WXD11"/>
      <c r="WXE11"/>
      <c r="WXF11"/>
      <c r="WXG11"/>
      <c r="WXH11"/>
      <c r="WXI11"/>
      <c r="WXJ11"/>
      <c r="WXK11"/>
      <c r="WXL11"/>
      <c r="WXM11"/>
      <c r="WXN11"/>
      <c r="WXO11"/>
      <c r="WXP11"/>
      <c r="WXQ11"/>
      <c r="WXR11"/>
      <c r="WXS11"/>
      <c r="WXT11"/>
      <c r="WXU11"/>
      <c r="WXV11"/>
      <c r="WXW11"/>
      <c r="WXX11"/>
      <c r="WXY11"/>
      <c r="WXZ11"/>
      <c r="WYA11"/>
      <c r="WYB11"/>
      <c r="WYC11"/>
      <c r="WYD11"/>
      <c r="WYE11"/>
      <c r="WYF11"/>
      <c r="WYG11"/>
      <c r="WYH11"/>
      <c r="WYI11"/>
      <c r="WYJ11"/>
      <c r="WYK11"/>
      <c r="WYL11"/>
      <c r="WYM11"/>
      <c r="WYN11"/>
      <c r="WYO11"/>
      <c r="WYP11"/>
      <c r="WYQ11"/>
      <c r="WYR11"/>
      <c r="WYS11"/>
      <c r="WYT11"/>
      <c r="WYU11"/>
      <c r="WYV11"/>
      <c r="WYW11"/>
      <c r="WYX11"/>
      <c r="WYY11"/>
      <c r="WYZ11"/>
      <c r="WZA11"/>
      <c r="WZB11"/>
      <c r="WZC11"/>
      <c r="WZD11"/>
      <c r="WZE11"/>
      <c r="WZF11"/>
      <c r="WZG11"/>
      <c r="WZH11"/>
      <c r="WZI11"/>
      <c r="WZJ11"/>
      <c r="WZK11"/>
      <c r="WZL11"/>
      <c r="WZM11"/>
      <c r="WZN11"/>
      <c r="WZO11"/>
      <c r="WZP11"/>
      <c r="WZQ11"/>
      <c r="WZR11"/>
      <c r="WZS11"/>
      <c r="WZT11"/>
      <c r="WZU11"/>
      <c r="WZV11"/>
      <c r="WZW11"/>
      <c r="WZX11"/>
      <c r="WZY11"/>
      <c r="WZZ11"/>
      <c r="XAA11"/>
      <c r="XAB11"/>
      <c r="XAC11"/>
      <c r="XAD11"/>
      <c r="XAE11"/>
      <c r="XAF11"/>
      <c r="XAG11"/>
      <c r="XAH11"/>
      <c r="XAI11"/>
      <c r="XAJ11"/>
      <c r="XAK11"/>
      <c r="XAL11"/>
      <c r="XAM11"/>
      <c r="XAN11"/>
      <c r="XAO11"/>
      <c r="XAP11"/>
      <c r="XAQ11"/>
      <c r="XAR11"/>
      <c r="XAS11"/>
      <c r="XAT11"/>
      <c r="XAU11"/>
      <c r="XAV11"/>
      <c r="XAW11"/>
      <c r="XAX11"/>
      <c r="XAY11"/>
      <c r="XAZ11"/>
      <c r="XBA11"/>
      <c r="XBB11"/>
      <c r="XBC11"/>
      <c r="XBD11"/>
      <c r="XBE11"/>
      <c r="XBF11"/>
      <c r="XBG11"/>
      <c r="XBH11"/>
      <c r="XBI11"/>
      <c r="XBJ11"/>
      <c r="XBK11"/>
      <c r="XBL11"/>
      <c r="XBM11"/>
      <c r="XBN11"/>
      <c r="XBO11"/>
      <c r="XBP11"/>
      <c r="XBQ11"/>
      <c r="XBR11"/>
      <c r="XBS11"/>
      <c r="XBT11"/>
      <c r="XBU11"/>
      <c r="XBV11"/>
      <c r="XBW11"/>
      <c r="XBX11"/>
      <c r="XBY11"/>
      <c r="XBZ11"/>
      <c r="XCA11"/>
      <c r="XCB11"/>
      <c r="XCC11"/>
      <c r="XCD11"/>
      <c r="XCE11"/>
      <c r="XCF11"/>
      <c r="XCG11"/>
      <c r="XCH11"/>
      <c r="XCI11"/>
      <c r="XCJ11"/>
      <c r="XCK11"/>
      <c r="XCL11"/>
      <c r="XCM11"/>
      <c r="XCN11"/>
      <c r="XCO11"/>
      <c r="XCP11"/>
      <c r="XCQ11"/>
      <c r="XCR11"/>
      <c r="XCS11"/>
      <c r="XCT11"/>
      <c r="XCU11"/>
      <c r="XCV11"/>
      <c r="XCW11"/>
      <c r="XCX11"/>
      <c r="XCY11"/>
      <c r="XCZ11"/>
      <c r="XDA11"/>
      <c r="XDB11"/>
      <c r="XDC11"/>
      <c r="XDD11"/>
      <c r="XDE11"/>
      <c r="XDF11"/>
      <c r="XDG11"/>
      <c r="XDH11"/>
      <c r="XDI11"/>
      <c r="XDJ11"/>
      <c r="XDK11"/>
      <c r="XDL11"/>
      <c r="XDM11"/>
      <c r="XDN11"/>
      <c r="XDO11"/>
      <c r="XDP11"/>
      <c r="XDQ11"/>
      <c r="XDR11"/>
      <c r="XDS11"/>
      <c r="XDT11"/>
      <c r="XDU11"/>
      <c r="XDV11"/>
      <c r="XDW11"/>
      <c r="XDX11"/>
      <c r="XDY11"/>
      <c r="XDZ11"/>
      <c r="XEA11"/>
      <c r="XEB11"/>
      <c r="XEC11"/>
      <c r="XED11"/>
      <c r="XEE11"/>
      <c r="XEF11"/>
      <c r="XEG11"/>
      <c r="XEH11"/>
      <c r="XEI11"/>
      <c r="XEJ11"/>
      <c r="XEK11"/>
      <c r="XEL11"/>
      <c r="XEM11"/>
      <c r="XEN11"/>
      <c r="XEO11"/>
      <c r="XEP11"/>
      <c r="XEQ11"/>
      <c r="XER11"/>
      <c r="XES11"/>
      <c r="XET11"/>
      <c r="XEU11"/>
      <c r="XEV11"/>
      <c r="XEW11"/>
      <c r="XEX11"/>
      <c r="XEY11"/>
      <c r="XEZ11"/>
      <c r="XFA11"/>
      <c r="XFB11"/>
    </row>
    <row r="12" spans="1:249 16152:16384" x14ac:dyDescent="0.25">
      <c r="A12" s="95"/>
      <c r="B12" s="110" t="s">
        <v>31</v>
      </c>
      <c r="C12" s="111"/>
      <c r="D12" s="110" t="s">
        <v>122</v>
      </c>
      <c r="E12" s="112"/>
      <c r="F12" s="110" t="s">
        <v>158</v>
      </c>
      <c r="G12" s="112"/>
      <c r="H12" s="110" t="s">
        <v>159</v>
      </c>
      <c r="I12" s="112"/>
      <c r="J12" s="110" t="s">
        <v>163</v>
      </c>
      <c r="K12" s="112"/>
      <c r="L12" s="110"/>
      <c r="M12" s="112"/>
      <c r="N12" s="110" t="s">
        <v>167</v>
      </c>
      <c r="O12" s="112"/>
      <c r="P12" s="110"/>
      <c r="Q12" s="112"/>
      <c r="R12" s="98"/>
    </row>
    <row r="13" spans="1:249 16152:16384" x14ac:dyDescent="0.25">
      <c r="A13" s="95"/>
      <c r="B13" s="110"/>
      <c r="C13" s="111"/>
      <c r="D13" s="110" t="s">
        <v>82</v>
      </c>
      <c r="E13" s="112"/>
      <c r="F13" s="110"/>
      <c r="G13" s="112"/>
      <c r="H13" s="110"/>
      <c r="I13" s="112"/>
      <c r="J13" s="110"/>
      <c r="K13" s="112"/>
      <c r="L13" s="110"/>
      <c r="M13" s="112"/>
      <c r="N13" s="110"/>
      <c r="O13" s="112"/>
      <c r="P13" s="110"/>
      <c r="Q13" s="112"/>
      <c r="R13" s="98"/>
    </row>
    <row r="14" spans="1:249 16152:16384" x14ac:dyDescent="0.25">
      <c r="A14" s="95"/>
      <c r="B14" s="110"/>
      <c r="C14" s="111"/>
      <c r="D14" s="110"/>
      <c r="E14" s="112"/>
      <c r="F14" s="110"/>
      <c r="G14" s="112"/>
      <c r="H14" s="110"/>
      <c r="I14" s="112"/>
      <c r="J14" s="110"/>
      <c r="K14" s="112"/>
      <c r="L14" s="110"/>
      <c r="M14" s="112"/>
      <c r="N14" s="110"/>
      <c r="O14" s="112"/>
      <c r="P14" s="110"/>
      <c r="Q14" s="112"/>
      <c r="R14" s="98"/>
    </row>
    <row r="15" spans="1:249 16152:16384" s="90" customFormat="1" ht="15.75" thickBot="1" x14ac:dyDescent="0.3">
      <c r="A15" s="93"/>
      <c r="B15" s="115"/>
      <c r="C15" s="116"/>
      <c r="D15" s="115"/>
      <c r="E15" s="117"/>
      <c r="F15" s="115"/>
      <c r="G15" s="117"/>
      <c r="H15" s="115"/>
      <c r="I15" s="117"/>
      <c r="J15" s="115"/>
      <c r="K15" s="117"/>
      <c r="L15" s="115"/>
      <c r="M15" s="117"/>
      <c r="N15" s="115"/>
      <c r="O15" s="117"/>
      <c r="P15" s="115"/>
      <c r="Q15" s="117"/>
      <c r="R15" s="103"/>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WWF15"/>
      <c r="WWG15"/>
      <c r="WWH15"/>
      <c r="WWI15"/>
      <c r="WWJ15"/>
      <c r="WWK15"/>
      <c r="WWL15"/>
      <c r="WWM15"/>
      <c r="WWN15"/>
      <c r="WWO15"/>
      <c r="WWP15"/>
      <c r="WWQ15"/>
      <c r="WWR15"/>
      <c r="WWS15"/>
      <c r="WWT15"/>
      <c r="WWU15"/>
      <c r="WWV15"/>
      <c r="WWW15"/>
      <c r="WWX15"/>
      <c r="WWY15"/>
      <c r="WWZ15"/>
      <c r="WXA15"/>
      <c r="WXB15"/>
      <c r="WXC15"/>
      <c r="WXD15"/>
      <c r="WXE15"/>
      <c r="WXF15"/>
      <c r="WXG15"/>
      <c r="WXH15"/>
      <c r="WXI15"/>
      <c r="WXJ15"/>
      <c r="WXK15"/>
      <c r="WXL15"/>
      <c r="WXM15"/>
      <c r="WXN15"/>
      <c r="WXO15"/>
      <c r="WXP15"/>
      <c r="WXQ15"/>
      <c r="WXR15"/>
      <c r="WXS15"/>
      <c r="WXT15"/>
      <c r="WXU15"/>
      <c r="WXV15"/>
      <c r="WXW15"/>
      <c r="WXX15"/>
      <c r="WXY15"/>
      <c r="WXZ15"/>
      <c r="WYA15"/>
      <c r="WYB15"/>
      <c r="WYC15"/>
      <c r="WYD15"/>
      <c r="WYE15"/>
      <c r="WYF15"/>
      <c r="WYG15"/>
      <c r="WYH15"/>
      <c r="WYI15"/>
      <c r="WYJ15"/>
      <c r="WYK15"/>
      <c r="WYL15"/>
      <c r="WYM15"/>
      <c r="WYN15"/>
      <c r="WYO15"/>
      <c r="WYP15"/>
      <c r="WYQ15"/>
      <c r="WYR15"/>
      <c r="WYS15"/>
      <c r="WYT15"/>
      <c r="WYU15"/>
      <c r="WYV15"/>
      <c r="WYW15"/>
      <c r="WYX15"/>
      <c r="WYY15"/>
      <c r="WYZ15"/>
      <c r="WZA15"/>
      <c r="WZB15"/>
      <c r="WZC15"/>
      <c r="WZD15"/>
      <c r="WZE15"/>
      <c r="WZF15"/>
      <c r="WZG15"/>
      <c r="WZH15"/>
      <c r="WZI15"/>
      <c r="WZJ15"/>
      <c r="WZK15"/>
      <c r="WZL15"/>
      <c r="WZM15"/>
      <c r="WZN15"/>
      <c r="WZO15"/>
      <c r="WZP15"/>
      <c r="WZQ15"/>
      <c r="WZR15"/>
      <c r="WZS15"/>
      <c r="WZT15"/>
      <c r="WZU15"/>
      <c r="WZV15"/>
      <c r="WZW15"/>
      <c r="WZX15"/>
      <c r="WZY15"/>
      <c r="WZZ15"/>
      <c r="XAA15"/>
      <c r="XAB15"/>
      <c r="XAC15"/>
      <c r="XAD15"/>
      <c r="XAE15"/>
      <c r="XAF15"/>
      <c r="XAG15"/>
      <c r="XAH15"/>
      <c r="XAI15"/>
      <c r="XAJ15"/>
      <c r="XAK15"/>
      <c r="XAL15"/>
      <c r="XAM15"/>
      <c r="XAN15"/>
      <c r="XAO15"/>
      <c r="XAP15"/>
      <c r="XAQ15"/>
      <c r="XAR15"/>
      <c r="XAS15"/>
      <c r="XAT15"/>
      <c r="XAU15"/>
      <c r="XAV15"/>
      <c r="XAW15"/>
      <c r="XAX15"/>
      <c r="XAY15"/>
      <c r="XAZ15"/>
      <c r="XBA15"/>
      <c r="XBB15"/>
      <c r="XBC15"/>
      <c r="XBD15"/>
      <c r="XBE15"/>
      <c r="XBF15"/>
      <c r="XBG15"/>
      <c r="XBH15"/>
      <c r="XBI15"/>
      <c r="XBJ15"/>
      <c r="XBK15"/>
      <c r="XBL15"/>
      <c r="XBM15"/>
      <c r="XBN15"/>
      <c r="XBO15"/>
      <c r="XBP15"/>
      <c r="XBQ15"/>
      <c r="XBR15"/>
      <c r="XBS15"/>
      <c r="XBT15"/>
      <c r="XBU15"/>
      <c r="XBV15"/>
      <c r="XBW15"/>
      <c r="XBX15"/>
      <c r="XBY15"/>
      <c r="XBZ15"/>
      <c r="XCA15"/>
      <c r="XCB15"/>
      <c r="XCC15"/>
      <c r="XCD15"/>
      <c r="XCE15"/>
      <c r="XCF15"/>
      <c r="XCG15"/>
      <c r="XCH15"/>
      <c r="XCI15"/>
      <c r="XCJ15"/>
      <c r="XCK15"/>
      <c r="XCL15"/>
      <c r="XCM15"/>
      <c r="XCN15"/>
      <c r="XCO15"/>
      <c r="XCP15"/>
      <c r="XCQ15"/>
      <c r="XCR15"/>
      <c r="XCS15"/>
      <c r="XCT15"/>
      <c r="XCU15"/>
      <c r="XCV15"/>
      <c r="XCW15"/>
      <c r="XCX15"/>
      <c r="XCY15"/>
      <c r="XCZ15"/>
      <c r="XDA15"/>
      <c r="XDB15"/>
      <c r="XDC15"/>
      <c r="XDD15"/>
      <c r="XDE15"/>
      <c r="XDF15"/>
      <c r="XDG15"/>
      <c r="XDH15"/>
      <c r="XDI15"/>
      <c r="XDJ15"/>
      <c r="XDK15"/>
      <c r="XDL15"/>
      <c r="XDM15"/>
      <c r="XDN15"/>
      <c r="XDO15"/>
      <c r="XDP15"/>
      <c r="XDQ15"/>
      <c r="XDR15"/>
      <c r="XDS15"/>
      <c r="XDT15"/>
      <c r="XDU15"/>
      <c r="XDV15"/>
      <c r="XDW15"/>
      <c r="XDX15"/>
      <c r="XDY15"/>
      <c r="XDZ15"/>
      <c r="XEA15"/>
      <c r="XEB15"/>
      <c r="XEC15"/>
      <c r="XED15"/>
      <c r="XEE15"/>
      <c r="XEF15"/>
      <c r="XEG15"/>
      <c r="XEH15"/>
      <c r="XEI15"/>
      <c r="XEJ15"/>
      <c r="XEK15"/>
      <c r="XEL15"/>
      <c r="XEM15"/>
      <c r="XEN15"/>
      <c r="XEO15"/>
      <c r="XEP15"/>
      <c r="XEQ15"/>
      <c r="XER15"/>
      <c r="XES15"/>
      <c r="XET15"/>
      <c r="XEU15"/>
      <c r="XEV15"/>
      <c r="XEW15"/>
      <c r="XEX15"/>
      <c r="XEY15"/>
      <c r="XEZ15"/>
      <c r="XFA15"/>
      <c r="XFB15"/>
    </row>
    <row r="16" spans="1:249 16152:16384" x14ac:dyDescent="0.25">
      <c r="A16" s="95" t="s">
        <v>17</v>
      </c>
      <c r="B16" s="110" t="s">
        <v>92</v>
      </c>
      <c r="C16" s="111"/>
      <c r="D16" s="110" t="s">
        <v>121</v>
      </c>
      <c r="E16" s="112"/>
      <c r="F16" s="110" t="s">
        <v>160</v>
      </c>
      <c r="G16" s="112"/>
      <c r="H16" s="110" t="s">
        <v>161</v>
      </c>
      <c r="I16" s="112"/>
      <c r="J16" s="110" t="s">
        <v>164</v>
      </c>
      <c r="K16" s="112"/>
      <c r="L16" s="110" t="s">
        <v>165</v>
      </c>
      <c r="M16" s="112"/>
      <c r="N16" s="110" t="s">
        <v>166</v>
      </c>
      <c r="O16" s="112"/>
      <c r="P16" s="110" t="s">
        <v>168</v>
      </c>
      <c r="Q16" s="112"/>
      <c r="R16" s="98"/>
    </row>
    <row r="17" spans="1:249 16152:16382" x14ac:dyDescent="0.25">
      <c r="A17" s="95"/>
      <c r="B17" s="118" t="s">
        <v>124</v>
      </c>
      <c r="C17" s="111">
        <v>1673.4551742612623</v>
      </c>
      <c r="D17" s="119" t="s">
        <v>124</v>
      </c>
      <c r="E17" s="120">
        <v>1249.9416907662824</v>
      </c>
      <c r="F17" s="119" t="s">
        <v>124</v>
      </c>
      <c r="G17" s="120">
        <v>1432.8084528655709</v>
      </c>
      <c r="H17" s="119" t="s">
        <v>124</v>
      </c>
      <c r="I17" s="120">
        <v>1173.6983876853421</v>
      </c>
      <c r="J17" s="119" t="s">
        <v>124</v>
      </c>
      <c r="K17" s="120">
        <v>1248.476733191688</v>
      </c>
      <c r="L17" s="119" t="s">
        <v>124</v>
      </c>
      <c r="M17" s="120">
        <v>1055.0722759279063</v>
      </c>
      <c r="N17" s="119" t="s">
        <v>124</v>
      </c>
      <c r="O17" s="120">
        <v>1156.2955387694253</v>
      </c>
      <c r="P17" s="119" t="s">
        <v>124</v>
      </c>
      <c r="Q17" s="120">
        <v>1074.8569105017689</v>
      </c>
      <c r="R17" s="98"/>
    </row>
    <row r="18" spans="1:249 16152:16382" x14ac:dyDescent="0.25">
      <c r="A18" s="95"/>
      <c r="B18" s="118" t="s">
        <v>123</v>
      </c>
      <c r="C18" s="121">
        <v>2.5708505228812776E-4</v>
      </c>
      <c r="D18" s="113" t="s">
        <v>123</v>
      </c>
      <c r="E18" s="114">
        <v>6.4765257808592166E-4</v>
      </c>
      <c r="F18" s="113" t="s">
        <v>123</v>
      </c>
      <c r="G18" s="114">
        <v>9.1045053867283478E-4</v>
      </c>
      <c r="H18" s="113" t="s">
        <v>123</v>
      </c>
      <c r="I18" s="114">
        <v>5.8431677539429508E-4</v>
      </c>
      <c r="J18" s="113" t="s">
        <v>123</v>
      </c>
      <c r="K18" s="114">
        <v>7.5695116365462659E-4</v>
      </c>
      <c r="L18" s="113" t="s">
        <v>123</v>
      </c>
      <c r="M18" s="114">
        <v>6.034072489516768E-4</v>
      </c>
      <c r="N18" s="113" t="s">
        <v>123</v>
      </c>
      <c r="O18" s="114">
        <v>7.0353797685458394E-4</v>
      </c>
      <c r="P18" s="113" t="s">
        <v>123</v>
      </c>
      <c r="Q18" s="114">
        <v>6.1845051665676131E-4</v>
      </c>
      <c r="R18" s="98"/>
    </row>
    <row r="19" spans="1:249 16152:16382" s="41" customFormat="1" ht="15.75" thickBot="1" x14ac:dyDescent="0.3">
      <c r="A19" s="122"/>
      <c r="B19" s="123"/>
      <c r="C19" s="124"/>
      <c r="D19" s="123"/>
      <c r="E19" s="125"/>
      <c r="F19" s="123"/>
      <c r="G19" s="125"/>
      <c r="H19" s="123"/>
      <c r="I19" s="125"/>
      <c r="J19" s="123"/>
      <c r="K19" s="125"/>
      <c r="L19" s="123"/>
      <c r="M19" s="125"/>
      <c r="N19" s="123"/>
      <c r="O19" s="125"/>
      <c r="P19" s="123"/>
      <c r="Q19" s="125"/>
      <c r="R19" s="103"/>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WWF19"/>
      <c r="WWG19"/>
      <c r="WWH19"/>
      <c r="WWI19"/>
      <c r="WWJ19"/>
      <c r="WWK19"/>
      <c r="WWL19"/>
      <c r="WWM19"/>
      <c r="WWN19"/>
      <c r="WWO19"/>
      <c r="WWP19"/>
      <c r="WWQ19"/>
      <c r="WWR19"/>
      <c r="WWS19"/>
      <c r="WWT19"/>
      <c r="WWU19"/>
      <c r="WWV19"/>
      <c r="WWW19"/>
      <c r="WWX19"/>
      <c r="WWY19"/>
      <c r="WWZ19"/>
      <c r="WXA19"/>
      <c r="WXB19"/>
      <c r="WXC19"/>
      <c r="WXD19"/>
      <c r="WXE19"/>
      <c r="WXF19"/>
      <c r="WXG19"/>
      <c r="WXH19"/>
      <c r="WXI19"/>
      <c r="WXJ19"/>
      <c r="WXK19"/>
      <c r="WXL19"/>
      <c r="WXM19"/>
      <c r="WXN19"/>
      <c r="WXO19"/>
      <c r="WXP19"/>
      <c r="WXQ19"/>
      <c r="WXR19"/>
      <c r="WXS19"/>
      <c r="WXT19"/>
      <c r="WXU19"/>
      <c r="WXV19"/>
      <c r="WXW19"/>
      <c r="WXX19"/>
      <c r="WXY19"/>
      <c r="WXZ19"/>
      <c r="WYA19"/>
      <c r="WYB19"/>
      <c r="WYC19"/>
      <c r="WYD19"/>
      <c r="WYE19"/>
      <c r="WYF19"/>
      <c r="WYG19"/>
      <c r="WYH19"/>
      <c r="WYI19"/>
      <c r="WYJ19"/>
      <c r="WYK19"/>
      <c r="WYL19"/>
      <c r="WYM19"/>
      <c r="WYN19"/>
      <c r="WYO19"/>
      <c r="WYP19"/>
      <c r="WYQ19"/>
      <c r="WYR19"/>
      <c r="WYS19"/>
      <c r="WYT19"/>
      <c r="WYU19"/>
      <c r="WYV19"/>
      <c r="WYW19"/>
      <c r="WYX19"/>
      <c r="WYY19"/>
      <c r="WYZ19"/>
      <c r="WZA19"/>
      <c r="WZB19"/>
      <c r="WZC19"/>
      <c r="WZD19"/>
      <c r="WZE19"/>
      <c r="WZF19"/>
      <c r="WZG19"/>
      <c r="WZH19"/>
      <c r="WZI19"/>
      <c r="WZJ19"/>
      <c r="WZK19"/>
      <c r="WZL19"/>
      <c r="WZM19"/>
      <c r="WZN19"/>
      <c r="WZO19"/>
      <c r="WZP19"/>
      <c r="WZQ19"/>
      <c r="WZR19"/>
      <c r="WZS19"/>
      <c r="WZT19"/>
      <c r="WZU19"/>
      <c r="WZV19"/>
      <c r="WZW19"/>
      <c r="WZX19"/>
      <c r="WZY19"/>
      <c r="WZZ19"/>
      <c r="XAA19"/>
      <c r="XAB19"/>
      <c r="XAC19"/>
      <c r="XAD19"/>
      <c r="XAE19"/>
      <c r="XAF19"/>
      <c r="XAG19"/>
      <c r="XAH19"/>
      <c r="XAI19"/>
      <c r="XAJ19"/>
      <c r="XAK19"/>
      <c r="XAL19"/>
      <c r="XAM19"/>
      <c r="XAN19"/>
      <c r="XAO19"/>
      <c r="XAP19"/>
      <c r="XAQ19"/>
      <c r="XAR19"/>
      <c r="XAS19"/>
      <c r="XAT19"/>
      <c r="XAU19"/>
      <c r="XAV19"/>
      <c r="XAW19"/>
      <c r="XAX19"/>
      <c r="XAY19"/>
      <c r="XAZ19"/>
      <c r="XBA19"/>
      <c r="XBB19"/>
      <c r="XBC19"/>
      <c r="XBD19"/>
      <c r="XBE19"/>
      <c r="XBF19"/>
      <c r="XBG19"/>
      <c r="XBH19"/>
      <c r="XBI19"/>
      <c r="XBJ19"/>
      <c r="XBK19"/>
      <c r="XBL19"/>
      <c r="XBM19"/>
      <c r="XBN19"/>
      <c r="XBO19"/>
      <c r="XBP19"/>
      <c r="XBQ19"/>
      <c r="XBR19"/>
      <c r="XBS19"/>
      <c r="XBT19"/>
      <c r="XBU19"/>
      <c r="XBV19"/>
      <c r="XBW19"/>
      <c r="XBX19"/>
      <c r="XBY19"/>
      <c r="XBZ19"/>
      <c r="XCA19"/>
      <c r="XCB19"/>
      <c r="XCC19"/>
      <c r="XCD19"/>
      <c r="XCE19"/>
      <c r="XCF19"/>
      <c r="XCG19"/>
      <c r="XCH19"/>
      <c r="XCI19"/>
      <c r="XCJ19"/>
      <c r="XCK19"/>
      <c r="XCL19"/>
      <c r="XCM19"/>
      <c r="XCN19"/>
      <c r="XCO19"/>
      <c r="XCP19"/>
      <c r="XCQ19"/>
      <c r="XCR19"/>
      <c r="XCS19"/>
      <c r="XCT19"/>
      <c r="XCU19"/>
      <c r="XCV19"/>
      <c r="XCW19"/>
      <c r="XCX19"/>
      <c r="XCY19"/>
      <c r="XCZ19"/>
      <c r="XDA19"/>
      <c r="XDB19"/>
      <c r="XDC19"/>
      <c r="XDD19"/>
      <c r="XDE19"/>
      <c r="XDF19"/>
      <c r="XDG19"/>
      <c r="XDH19"/>
      <c r="XDI19"/>
      <c r="XDJ19"/>
      <c r="XDK19"/>
      <c r="XDL19"/>
      <c r="XDM19"/>
      <c r="XDN19"/>
      <c r="XDO19"/>
      <c r="XDP19"/>
      <c r="XDQ19"/>
      <c r="XDR19"/>
      <c r="XDS19"/>
      <c r="XDT19"/>
      <c r="XDU19"/>
      <c r="XDV19"/>
      <c r="XDW19"/>
      <c r="XDX19"/>
      <c r="XDY19"/>
      <c r="XDZ19"/>
      <c r="XEA19"/>
      <c r="XEB19"/>
      <c r="XEC19"/>
      <c r="XED19"/>
      <c r="XEE19"/>
      <c r="XEF19"/>
      <c r="XEG19"/>
      <c r="XEH19"/>
      <c r="XEI19"/>
      <c r="XEJ19"/>
      <c r="XEK19"/>
      <c r="XEL19"/>
      <c r="XEM19"/>
      <c r="XEN19"/>
      <c r="XEO19"/>
      <c r="XEP19"/>
      <c r="XEQ19"/>
      <c r="XER19"/>
      <c r="XES19"/>
      <c r="XET19"/>
      <c r="XEU19"/>
      <c r="XEV19"/>
      <c r="XEW19"/>
      <c r="XEX19"/>
      <c r="XEY19"/>
      <c r="XEZ19"/>
      <c r="XFA19"/>
      <c r="XFB19"/>
    </row>
    <row r="20" spans="1:249 16152:16382" ht="15.75" thickTop="1" x14ac:dyDescent="0.25">
      <c r="A20" t="s">
        <v>93</v>
      </c>
    </row>
    <row r="22" spans="1:249 16152:16382" x14ac:dyDescent="0.25">
      <c r="E22" s="20"/>
    </row>
    <row r="23" spans="1:249 16152:16382" x14ac:dyDescent="0.25">
      <c r="E23" s="10"/>
      <c r="N23" s="227">
        <v>2393.0849218748735</v>
      </c>
    </row>
    <row r="24" spans="1:249 16152:16382" x14ac:dyDescent="0.25">
      <c r="N24" s="227">
        <v>2.2264218599643408</v>
      </c>
      <c r="O24">
        <f>N24/3600</f>
        <v>6.1845051665676131E-4</v>
      </c>
    </row>
    <row r="25" spans="1:249 16152:16382" x14ac:dyDescent="0.25">
      <c r="N25">
        <f>N23/N24</f>
        <v>1074.8569105017689</v>
      </c>
    </row>
    <row r="27" spans="1:249 16152:16382" x14ac:dyDescent="0.25">
      <c r="D27" s="20"/>
    </row>
    <row r="30" spans="1:249 16152:16382" x14ac:dyDescent="0.25">
      <c r="A30" t="s">
        <v>94</v>
      </c>
    </row>
  </sheetData>
  <mergeCells count="16">
    <mergeCell ref="P4:Q4"/>
    <mergeCell ref="P5:Q5"/>
    <mergeCell ref="L4:M4"/>
    <mergeCell ref="N4:O4"/>
    <mergeCell ref="B5:C5"/>
    <mergeCell ref="D5:E5"/>
    <mergeCell ref="F5:G5"/>
    <mergeCell ref="H5:I5"/>
    <mergeCell ref="J5:K5"/>
    <mergeCell ref="L5:M5"/>
    <mergeCell ref="N5:O5"/>
    <mergeCell ref="B4:C4"/>
    <mergeCell ref="D4:E4"/>
    <mergeCell ref="F4:G4"/>
    <mergeCell ref="H4:I4"/>
    <mergeCell ref="J4:K4"/>
  </mergeCells>
  <pageMargins left="0.7" right="0.7" top="0.75" bottom="0.75" header="0.3" footer="0.3"/>
  <pageSetup orientation="portrait" r:id="rId1"/>
  <ignoredErrors>
    <ignoredError sqref="D5" formula="1"/>
  </ignoredError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1D222-466D-4814-8E0B-2A255F3EBB7E}">
  <dimension ref="A1:X26"/>
  <sheetViews>
    <sheetView workbookViewId="0">
      <selection activeCell="K4" sqref="K4"/>
    </sheetView>
  </sheetViews>
  <sheetFormatPr baseColWidth="10" defaultColWidth="9.140625" defaultRowHeight="15" x14ac:dyDescent="0.25"/>
  <cols>
    <col min="1" max="1" width="34.7109375" customWidth="1"/>
    <col min="2" max="2" width="22.28515625" bestFit="1" customWidth="1"/>
    <col min="3" max="3" width="25.140625" bestFit="1" customWidth="1"/>
    <col min="4" max="5" width="12.140625" customWidth="1"/>
    <col min="6" max="6" width="10.7109375" bestFit="1" customWidth="1"/>
    <col min="7" max="7" width="27" customWidth="1"/>
    <col min="8" max="8" width="22" customWidth="1"/>
    <col min="9" max="9" width="25.140625" style="5" bestFit="1" customWidth="1"/>
    <col min="10" max="10" width="11.42578125" bestFit="1" customWidth="1"/>
    <col min="11" max="11" width="11.42578125" customWidth="1"/>
    <col min="12" max="12" width="14.42578125" customWidth="1"/>
    <col min="13" max="13" width="12.5703125" customWidth="1"/>
    <col min="14" max="14" width="14" bestFit="1" customWidth="1"/>
    <col min="15" max="15" width="57" customWidth="1"/>
    <col min="17" max="17" width="18" customWidth="1"/>
    <col min="18" max="18" width="20.28515625" bestFit="1" customWidth="1"/>
    <col min="19" max="19" width="9.7109375" bestFit="1" customWidth="1"/>
    <col min="20" max="20" width="6.140625" bestFit="1" customWidth="1"/>
    <col min="21" max="21" width="33.42578125" bestFit="1" customWidth="1"/>
    <col min="22" max="22" width="10" bestFit="1" customWidth="1"/>
    <col min="23" max="23" width="6.140625" bestFit="1" customWidth="1"/>
  </cols>
  <sheetData>
    <row r="1" spans="1:24" ht="18.75" x14ac:dyDescent="0.3">
      <c r="A1" s="4" t="s">
        <v>127</v>
      </c>
      <c r="F1" s="66"/>
      <c r="G1" s="4" t="s">
        <v>129</v>
      </c>
      <c r="H1" s="42"/>
      <c r="I1" s="43"/>
      <c r="J1" s="43"/>
      <c r="K1" s="43"/>
      <c r="L1" s="43"/>
      <c r="M1" s="44"/>
      <c r="N1" s="43"/>
      <c r="O1" s="43"/>
      <c r="P1" s="43"/>
      <c r="Q1" s="43"/>
      <c r="R1" s="43"/>
      <c r="S1" s="43"/>
      <c r="T1" s="43"/>
      <c r="U1" s="43"/>
      <c r="V1" s="43"/>
      <c r="W1" s="43"/>
      <c r="X1" s="43"/>
    </row>
    <row r="2" spans="1:24" ht="19.5" thickBot="1" x14ac:dyDescent="0.3">
      <c r="A2" s="2" t="s">
        <v>39</v>
      </c>
      <c r="B2" s="2" t="s">
        <v>69</v>
      </c>
      <c r="C2" s="2" t="s">
        <v>63</v>
      </c>
      <c r="D2" s="66">
        <v>1000</v>
      </c>
      <c r="E2" s="66"/>
      <c r="F2" s="68"/>
      <c r="G2" s="2" t="s">
        <v>15</v>
      </c>
      <c r="H2" s="2" t="s">
        <v>16</v>
      </c>
      <c r="I2" s="3" t="s">
        <v>17</v>
      </c>
      <c r="J2" s="3" t="s">
        <v>4</v>
      </c>
      <c r="K2" s="43"/>
      <c r="L2" s="43"/>
      <c r="M2" s="44"/>
      <c r="N2" s="43"/>
      <c r="O2" s="43"/>
      <c r="P2" s="43"/>
      <c r="Q2" s="43"/>
      <c r="R2" s="43"/>
      <c r="S2" s="43"/>
      <c r="T2" s="43"/>
      <c r="U2" s="43"/>
      <c r="V2" s="43"/>
      <c r="W2" s="43"/>
      <c r="X2" s="43"/>
    </row>
    <row r="3" spans="1:24" ht="19.5" thickTop="1" x14ac:dyDescent="0.3">
      <c r="A3" s="7" t="s">
        <v>3</v>
      </c>
      <c r="B3" s="55">
        <v>8.5106382978723402E-2</v>
      </c>
      <c r="C3" s="60">
        <f>D2*B3</f>
        <v>85.106382978723403</v>
      </c>
      <c r="D3" s="67"/>
      <c r="E3" s="67"/>
      <c r="F3" s="68"/>
      <c r="G3" s="8" t="s">
        <v>47</v>
      </c>
      <c r="H3" s="47" t="s">
        <v>48</v>
      </c>
      <c r="I3" s="48"/>
      <c r="J3" s="48">
        <v>1000</v>
      </c>
      <c r="K3" s="43" t="s">
        <v>215</v>
      </c>
      <c r="L3" s="43"/>
      <c r="M3" s="44"/>
      <c r="N3" s="43"/>
      <c r="O3" s="43"/>
      <c r="P3" s="43"/>
      <c r="Q3" s="43"/>
      <c r="R3" s="43"/>
      <c r="S3" s="43"/>
      <c r="T3" s="43"/>
      <c r="U3" s="43"/>
      <c r="V3" s="43"/>
      <c r="W3" s="43"/>
      <c r="X3" s="43"/>
    </row>
    <row r="4" spans="1:24" ht="18.75" x14ac:dyDescent="0.3">
      <c r="A4" s="8" t="s">
        <v>5</v>
      </c>
      <c r="B4" s="56">
        <v>1.8912529550827423E-2</v>
      </c>
      <c r="C4" s="61">
        <f>D2*B4</f>
        <v>18.912529550827422</v>
      </c>
      <c r="D4" s="67"/>
      <c r="E4" s="67"/>
      <c r="F4" s="68"/>
      <c r="G4" s="7"/>
      <c r="H4" s="47"/>
      <c r="I4" s="48" t="s">
        <v>49</v>
      </c>
      <c r="J4" s="48">
        <f>J3-J5</f>
        <v>812.17494089834508</v>
      </c>
      <c r="K4" s="43"/>
      <c r="L4" s="43"/>
      <c r="M4" s="44"/>
      <c r="N4" s="43"/>
      <c r="O4" s="43"/>
      <c r="P4" s="43"/>
      <c r="Q4" s="43"/>
      <c r="R4" s="43"/>
      <c r="S4" s="43"/>
      <c r="T4" s="43"/>
      <c r="U4" s="43"/>
      <c r="V4" s="43"/>
      <c r="W4" s="43"/>
      <c r="X4" s="43"/>
    </row>
    <row r="5" spans="1:24" ht="18.75" x14ac:dyDescent="0.3">
      <c r="A5" s="8" t="s">
        <v>2</v>
      </c>
      <c r="B5" s="56">
        <v>0.16312056737588651</v>
      </c>
      <c r="C5" s="61">
        <f>D2*B5</f>
        <v>163.12056737588651</v>
      </c>
      <c r="D5" s="67"/>
      <c r="E5" s="67"/>
      <c r="F5" s="68"/>
      <c r="G5" s="8"/>
      <c r="H5" s="47"/>
      <c r="I5" s="48" t="s">
        <v>50</v>
      </c>
      <c r="J5" s="48">
        <f>((C11+C12)*0.6)+((J3-C11-C12)*0.05)</f>
        <v>187.82505910165486</v>
      </c>
      <c r="K5" s="43" t="s">
        <v>64</v>
      </c>
      <c r="L5" s="43"/>
      <c r="M5" s="44"/>
      <c r="N5" s="43"/>
      <c r="O5" s="43"/>
      <c r="P5" s="43"/>
      <c r="Q5" s="43"/>
      <c r="R5" s="43"/>
      <c r="S5" s="43"/>
      <c r="T5" s="43"/>
      <c r="U5" s="43"/>
      <c r="V5" s="43"/>
      <c r="W5" s="43"/>
      <c r="X5" s="43"/>
    </row>
    <row r="6" spans="1:24" ht="18.75" x14ac:dyDescent="0.3">
      <c r="A6" s="8" t="s">
        <v>7</v>
      </c>
      <c r="B6" s="55">
        <v>2.3640661938534275E-2</v>
      </c>
      <c r="C6" s="60">
        <f>D2*B6</f>
        <v>23.640661938534276</v>
      </c>
      <c r="D6" s="67"/>
      <c r="E6" s="67"/>
      <c r="F6" s="68"/>
      <c r="G6" s="7"/>
      <c r="H6" s="47"/>
      <c r="I6" s="48"/>
      <c r="J6" s="48"/>
      <c r="K6" s="43"/>
      <c r="L6" s="43"/>
      <c r="M6" s="44"/>
      <c r="N6" s="43"/>
      <c r="O6" s="43"/>
      <c r="P6" s="43"/>
      <c r="Q6" s="43"/>
      <c r="R6" s="43"/>
      <c r="S6" s="43"/>
      <c r="T6" s="43"/>
      <c r="U6" s="43"/>
      <c r="V6" s="43"/>
      <c r="W6" s="43"/>
      <c r="X6" s="43"/>
    </row>
    <row r="7" spans="1:24" ht="18.75" x14ac:dyDescent="0.3">
      <c r="A7" s="8" t="s">
        <v>8</v>
      </c>
      <c r="B7" s="56">
        <v>7.5650118203309691E-2</v>
      </c>
      <c r="C7" s="61">
        <f>D2*B7</f>
        <v>75.650118203309688</v>
      </c>
      <c r="D7" s="67"/>
      <c r="E7" s="67"/>
      <c r="F7" s="68"/>
      <c r="G7" s="7" t="s">
        <v>19</v>
      </c>
      <c r="H7" s="46" t="s">
        <v>49</v>
      </c>
      <c r="I7" s="48"/>
      <c r="J7" s="48">
        <f>J4</f>
        <v>812.17494089834508</v>
      </c>
      <c r="K7" s="43" t="s">
        <v>66</v>
      </c>
      <c r="L7" s="43"/>
      <c r="M7" s="44"/>
      <c r="N7" s="43"/>
      <c r="O7" s="43"/>
      <c r="P7" s="43"/>
      <c r="Q7" s="43"/>
      <c r="R7" s="43"/>
      <c r="S7" s="43"/>
      <c r="T7" s="43"/>
      <c r="U7" s="43"/>
      <c r="V7" s="43"/>
      <c r="W7" s="43"/>
      <c r="X7" s="43"/>
    </row>
    <row r="8" spans="1:24" ht="18.75" x14ac:dyDescent="0.3">
      <c r="A8" s="8" t="s">
        <v>9</v>
      </c>
      <c r="B8" s="56">
        <v>8.037825059101654E-2</v>
      </c>
      <c r="C8" s="61">
        <f>D2*B8</f>
        <v>80.378250591016538</v>
      </c>
      <c r="D8" s="67"/>
      <c r="E8" s="67"/>
      <c r="F8" s="68"/>
      <c r="G8" s="8"/>
      <c r="H8" s="47"/>
      <c r="I8" s="48" t="s">
        <v>51</v>
      </c>
      <c r="J8" s="48">
        <f>J7-J9</f>
        <v>567.54393460366282</v>
      </c>
      <c r="K8" s="43"/>
      <c r="L8" s="43"/>
      <c r="M8" s="44"/>
      <c r="N8" s="43"/>
      <c r="O8" s="43"/>
      <c r="P8" s="43"/>
      <c r="Q8" s="43"/>
      <c r="R8" s="43"/>
      <c r="S8" s="43"/>
      <c r="T8" s="43"/>
      <c r="U8" s="43"/>
      <c r="V8" s="43"/>
      <c r="W8" s="43"/>
      <c r="X8" s="43"/>
    </row>
    <row r="9" spans="1:24" ht="19.5" x14ac:dyDescent="0.35">
      <c r="A9" s="8" t="s">
        <v>45</v>
      </c>
      <c r="B9" s="56">
        <v>0.20567375886524819</v>
      </c>
      <c r="C9" s="61">
        <f>D2*B9</f>
        <v>205.6737588652482</v>
      </c>
      <c r="D9" s="67"/>
      <c r="E9" s="67"/>
      <c r="F9" s="68"/>
      <c r="G9" s="8"/>
      <c r="H9" s="49"/>
      <c r="I9" s="53" t="s">
        <v>125</v>
      </c>
      <c r="J9" s="53">
        <f>J7*C26</f>
        <v>244.63100629468227</v>
      </c>
      <c r="K9" s="43" t="s">
        <v>62</v>
      </c>
      <c r="L9" s="43"/>
      <c r="M9" s="44"/>
      <c r="N9" s="43"/>
      <c r="O9" s="43"/>
      <c r="P9" s="43"/>
      <c r="Q9" s="43"/>
      <c r="R9" s="43"/>
      <c r="S9" s="43"/>
      <c r="T9" s="43"/>
      <c r="U9" s="43"/>
      <c r="V9" s="43"/>
      <c r="W9" s="43"/>
      <c r="X9" s="43"/>
    </row>
    <row r="10" spans="1:24" ht="19.5" thickBot="1" x14ac:dyDescent="0.35">
      <c r="A10" s="8" t="s">
        <v>53</v>
      </c>
      <c r="B10" s="57">
        <v>1.8912529550827423E-2</v>
      </c>
      <c r="C10" s="62">
        <f>D2*B10</f>
        <v>18.912529550827422</v>
      </c>
      <c r="D10" s="68"/>
      <c r="E10" s="68"/>
      <c r="F10" s="68"/>
      <c r="G10" s="51"/>
      <c r="H10" s="52"/>
      <c r="I10" s="126"/>
      <c r="J10" s="126"/>
      <c r="K10" s="43"/>
      <c r="L10" s="43"/>
      <c r="M10" s="44"/>
      <c r="N10" s="43"/>
      <c r="O10" s="43"/>
      <c r="P10" s="43"/>
      <c r="Q10" s="43"/>
      <c r="R10" s="43"/>
      <c r="S10" s="43"/>
      <c r="T10" s="43"/>
      <c r="U10" s="43"/>
      <c r="V10" s="43"/>
      <c r="W10" s="43"/>
      <c r="X10" s="43"/>
    </row>
    <row r="11" spans="1:24" ht="18.75" x14ac:dyDescent="0.25">
      <c r="A11" s="8" t="s">
        <v>11</v>
      </c>
      <c r="B11" s="56">
        <v>0.14657210401891252</v>
      </c>
      <c r="C11" s="61">
        <f>D2*B11</f>
        <v>146.57210401891251</v>
      </c>
      <c r="D11" s="67"/>
      <c r="E11" s="67"/>
      <c r="F11" s="68"/>
      <c r="L11" s="43"/>
      <c r="M11" s="44"/>
      <c r="N11" s="43"/>
      <c r="O11" s="43"/>
      <c r="P11" s="43"/>
      <c r="Q11" s="43"/>
      <c r="R11" s="43"/>
      <c r="S11" s="43"/>
      <c r="T11" s="43"/>
      <c r="U11" s="43"/>
      <c r="V11" s="43"/>
      <c r="W11" s="43"/>
      <c r="X11" s="43"/>
    </row>
    <row r="12" spans="1:24" ht="18.75" x14ac:dyDescent="0.25">
      <c r="A12" s="54" t="s">
        <v>65</v>
      </c>
      <c r="B12" s="58">
        <v>0.10401891252955082</v>
      </c>
      <c r="C12" s="63">
        <f>D2*B12</f>
        <v>104.01891252955083</v>
      </c>
      <c r="D12" s="67"/>
      <c r="E12" s="67"/>
      <c r="F12" s="68"/>
      <c r="G12" t="s">
        <v>126</v>
      </c>
      <c r="H12" s="127">
        <f>J9/J3</f>
        <v>0.24463100629468226</v>
      </c>
      <c r="L12" s="43"/>
      <c r="M12" s="44"/>
      <c r="N12" s="43"/>
      <c r="O12" s="43"/>
      <c r="P12" s="43"/>
      <c r="Q12" s="43"/>
      <c r="R12" s="43"/>
      <c r="S12" s="43"/>
      <c r="T12" s="43"/>
      <c r="U12" s="43"/>
      <c r="V12" s="43"/>
      <c r="W12" s="43"/>
      <c r="X12" s="43"/>
    </row>
    <row r="13" spans="1:24" ht="18.75" x14ac:dyDescent="0.25">
      <c r="A13" s="54" t="s">
        <v>54</v>
      </c>
      <c r="B13" s="58">
        <v>2.8368794326241131E-2</v>
      </c>
      <c r="C13" s="63">
        <f>D2*B13</f>
        <v>28.36879432624113</v>
      </c>
      <c r="D13" s="67"/>
      <c r="E13" s="67"/>
      <c r="F13" s="68"/>
      <c r="L13" s="43"/>
      <c r="M13" s="44"/>
      <c r="N13" s="43"/>
      <c r="O13" s="43"/>
      <c r="P13" s="43"/>
      <c r="Q13" s="43"/>
      <c r="R13" s="43"/>
      <c r="S13" s="43"/>
      <c r="T13" s="43"/>
      <c r="U13" s="43"/>
      <c r="V13" s="43"/>
      <c r="W13" s="43"/>
      <c r="X13" s="43"/>
    </row>
    <row r="14" spans="1:24" ht="19.5" thickBot="1" x14ac:dyDescent="0.3">
      <c r="A14" s="54" t="s">
        <v>55</v>
      </c>
      <c r="B14" s="58">
        <v>4.9645390070921981E-2</v>
      </c>
      <c r="C14" s="63">
        <f>D2*B14</f>
        <v>49.645390070921984</v>
      </c>
      <c r="D14" s="67"/>
      <c r="E14" s="67"/>
      <c r="F14" s="68"/>
      <c r="L14" s="43"/>
      <c r="M14" s="44"/>
      <c r="N14" s="43"/>
      <c r="O14" s="43"/>
      <c r="P14" s="43"/>
      <c r="Q14" s="43"/>
      <c r="R14" s="43"/>
      <c r="S14" s="43"/>
      <c r="T14" s="43"/>
      <c r="U14" s="43"/>
      <c r="V14" s="43"/>
      <c r="W14" s="43"/>
      <c r="X14" s="43"/>
    </row>
    <row r="15" spans="1:24" ht="20.25" thickTop="1" thickBot="1" x14ac:dyDescent="0.3">
      <c r="A15" s="9" t="s">
        <v>4</v>
      </c>
      <c r="B15" s="59">
        <v>1</v>
      </c>
      <c r="C15" s="64">
        <f>SUM(C3:C14)</f>
        <v>999.99999999999989</v>
      </c>
      <c r="D15" s="68"/>
      <c r="E15" s="68"/>
      <c r="F15" s="68"/>
      <c r="L15" s="43"/>
      <c r="M15" s="44"/>
      <c r="N15" s="43"/>
      <c r="O15" s="43"/>
      <c r="P15" s="43"/>
      <c r="Q15" s="43"/>
      <c r="R15" s="43"/>
      <c r="S15" s="43"/>
      <c r="T15" s="43"/>
      <c r="U15" s="43"/>
      <c r="V15" s="43"/>
      <c r="W15" s="43"/>
      <c r="X15" s="43"/>
    </row>
    <row r="16" spans="1:24" ht="18.75" x14ac:dyDescent="0.25">
      <c r="A16" s="45"/>
      <c r="C16" s="65"/>
      <c r="D16" s="65"/>
      <c r="E16" s="65"/>
      <c r="F16" s="65"/>
      <c r="L16" s="43"/>
      <c r="M16" s="44"/>
      <c r="N16" s="43"/>
      <c r="O16" s="43"/>
      <c r="P16" s="43"/>
      <c r="Q16" s="43"/>
      <c r="R16" s="43"/>
      <c r="S16" s="43"/>
      <c r="T16" s="43"/>
      <c r="U16" s="43"/>
      <c r="V16" s="43"/>
      <c r="W16" s="43"/>
      <c r="X16" s="43"/>
    </row>
    <row r="17" spans="1:24" ht="18.75" x14ac:dyDescent="0.25">
      <c r="A17" s="45"/>
      <c r="C17" s="65"/>
      <c r="D17" s="65"/>
      <c r="E17" s="65"/>
      <c r="L17" s="43"/>
      <c r="M17" s="44"/>
      <c r="N17" s="43"/>
      <c r="O17" s="43"/>
      <c r="P17" s="43"/>
      <c r="Q17" s="43"/>
      <c r="R17" s="43"/>
      <c r="S17" s="43"/>
      <c r="T17" s="43"/>
      <c r="U17" s="43"/>
      <c r="V17" s="43"/>
      <c r="W17" s="43"/>
      <c r="X17" s="43"/>
    </row>
    <row r="18" spans="1:24" ht="18.75" x14ac:dyDescent="0.3">
      <c r="A18" s="4" t="s">
        <v>128</v>
      </c>
    </row>
    <row r="19" spans="1:24" ht="19.5" thickBot="1" x14ac:dyDescent="0.3">
      <c r="A19" s="2"/>
      <c r="B19" s="2" t="s">
        <v>61</v>
      </c>
      <c r="C19" s="3" t="s">
        <v>18</v>
      </c>
      <c r="D19" s="128"/>
      <c r="E19" s="128"/>
    </row>
    <row r="20" spans="1:24" ht="19.5" thickTop="1" x14ac:dyDescent="0.3">
      <c r="A20" s="69" t="s">
        <v>56</v>
      </c>
      <c r="B20" s="70">
        <v>8</v>
      </c>
      <c r="C20" s="71">
        <f>B20/$B$25</f>
        <v>0.19277108433734941</v>
      </c>
      <c r="D20" s="71"/>
      <c r="E20" s="71"/>
    </row>
    <row r="21" spans="1:24" ht="18.75" x14ac:dyDescent="0.3">
      <c r="A21" s="69" t="s">
        <v>57</v>
      </c>
      <c r="B21" s="70">
        <v>4.5</v>
      </c>
      <c r="C21" s="71">
        <f>B21/$B$25</f>
        <v>0.10843373493975904</v>
      </c>
      <c r="D21" s="71"/>
      <c r="E21" s="71"/>
    </row>
    <row r="22" spans="1:24" ht="18.75" x14ac:dyDescent="0.3">
      <c r="A22" s="69" t="s">
        <v>58</v>
      </c>
      <c r="B22" s="70">
        <v>7.9</v>
      </c>
      <c r="C22" s="71">
        <f>B22/$B$25</f>
        <v>0.19036144578313255</v>
      </c>
      <c r="D22" s="71"/>
      <c r="E22" s="71"/>
    </row>
    <row r="23" spans="1:24" ht="18.75" x14ac:dyDescent="0.3">
      <c r="A23" s="69" t="s">
        <v>59</v>
      </c>
      <c r="B23" s="70">
        <v>18.8</v>
      </c>
      <c r="C23" s="71">
        <f>B23/$B$25</f>
        <v>0.45301204819277108</v>
      </c>
      <c r="D23" s="71"/>
      <c r="E23" s="71"/>
    </row>
    <row r="24" spans="1:24" ht="19.5" thickBot="1" x14ac:dyDescent="0.35">
      <c r="A24" s="72" t="s">
        <v>60</v>
      </c>
      <c r="B24" s="73">
        <v>2.2999999999999998</v>
      </c>
      <c r="C24" s="74">
        <f>B24/$B$25</f>
        <v>5.5421686746987948E-2</v>
      </c>
      <c r="D24" s="129"/>
      <c r="E24" s="129"/>
    </row>
    <row r="25" spans="1:24" ht="20.25" thickTop="1" thickBot="1" x14ac:dyDescent="0.3">
      <c r="A25" s="75" t="s">
        <v>46</v>
      </c>
      <c r="B25" s="76">
        <f>SUM(B20:B24)</f>
        <v>41.5</v>
      </c>
      <c r="C25" s="77">
        <f>SUM(C20:C24)</f>
        <v>1</v>
      </c>
      <c r="D25" s="130"/>
      <c r="E25" s="130"/>
    </row>
    <row r="26" spans="1:24" ht="19.5" x14ac:dyDescent="0.25">
      <c r="A26" s="78" t="s">
        <v>70</v>
      </c>
      <c r="B26" s="78"/>
      <c r="C26" s="79">
        <f>C20+C21</f>
        <v>0.30120481927710846</v>
      </c>
      <c r="D26" s="79"/>
      <c r="E26" s="79"/>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13</vt:i4>
      </vt:variant>
      <vt:variant>
        <vt:lpstr>Plages nommées</vt:lpstr>
      </vt:variant>
      <vt:variant>
        <vt:i4>1</vt:i4>
      </vt:variant>
    </vt:vector>
  </HeadingPairs>
  <TitlesOfParts>
    <vt:vector size="14" baseType="lpstr">
      <vt:lpstr>COVER</vt:lpstr>
      <vt:lpstr>Inventory-Case1</vt:lpstr>
      <vt:lpstr>Inventory-Case2</vt:lpstr>
      <vt:lpstr>Fig7</vt:lpstr>
      <vt:lpstr>Fig8</vt:lpstr>
      <vt:lpstr>NMC811</vt:lpstr>
      <vt:lpstr>Fig14</vt:lpstr>
      <vt:lpstr>Fig15</vt:lpstr>
      <vt:lpstr>NMC622-Ref</vt:lpstr>
      <vt:lpstr>LeachYields</vt:lpstr>
      <vt:lpstr>Coke+Air</vt:lpstr>
      <vt:lpstr>ElectricEst</vt:lpstr>
      <vt:lpstr>Calc-Pretreat</vt:lpstr>
      <vt:lpstr>COVER!_Toc192965611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Perocillo Yvonne</dc:creator>
  <cp:lastModifiedBy>Perocillo Yvonne</cp:lastModifiedBy>
  <cp:lastPrinted>2024-08-07T19:00:09Z</cp:lastPrinted>
  <dcterms:created xsi:type="dcterms:W3CDTF">2024-02-05T21:33:28Z</dcterms:created>
  <dcterms:modified xsi:type="dcterms:W3CDTF">2025-03-15T21:06:04Z</dcterms:modified>
</cp:coreProperties>
</file>