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drawings/drawing5.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6.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https://aaudk.sharepoint.com/sites/Biodiversity/Delte dokumenter/General/03 Submission 2.0/"/>
    </mc:Choice>
  </mc:AlternateContent>
  <xr:revisionPtr revIDLastSave="80" documentId="11_47B06D1B9FAF91C6948089BAC551301441B52A9D" xr6:coauthVersionLast="47" xr6:coauthVersionMax="47" xr10:uidLastSave="{7DD805B4-F035-4836-93E0-1EC180A4F1A7}"/>
  <bookViews>
    <workbookView xWindow="-38510" yWindow="2890" windowWidth="38620" windowHeight="21100" activeTab="16" xr2:uid="{00000000-000D-0000-FFFF-FFFF00000000}"/>
  </bookViews>
  <sheets>
    <sheet name="Summary" sheetId="17" r:id="rId1"/>
    <sheet name="Table 1" sheetId="1" r:id="rId2"/>
    <sheet name="Table 2" sheetId="2" r:id="rId3"/>
    <sheet name="Table 3" sheetId="3" r:id="rId4"/>
    <sheet name="Table 4" sheetId="18" r:id="rId5"/>
    <sheet name="Table 5" sheetId="6" r:id="rId6"/>
    <sheet name="Table 6" sheetId="19" r:id="rId7"/>
    <sheet name="Table 7" sheetId="7" r:id="rId8"/>
    <sheet name="Table 8" sheetId="8" r:id="rId9"/>
    <sheet name="Table 9" sheetId="9" r:id="rId10"/>
    <sheet name="Table 10" sheetId="10" r:id="rId11"/>
    <sheet name="Table 11" sheetId="11" r:id="rId12"/>
    <sheet name="Table 12" sheetId="12" r:id="rId13"/>
    <sheet name="Table 13" sheetId="13" r:id="rId14"/>
    <sheet name="Table 14" sheetId="14" r:id="rId15"/>
    <sheet name="Table 15" sheetId="15" r:id="rId16"/>
    <sheet name="Table 16" sheetId="16"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98" i="19" l="1"/>
  <c r="N104" i="19" s="1"/>
  <c r="N97" i="19"/>
  <c r="N103" i="19" s="1"/>
  <c r="N96" i="19"/>
  <c r="N102" i="19" s="1"/>
  <c r="N95" i="19"/>
  <c r="N101" i="19" s="1"/>
  <c r="N94" i="19"/>
  <c r="N100" i="19" s="1"/>
  <c r="J83" i="19"/>
  <c r="N83" i="19" s="1"/>
  <c r="N90" i="19" s="1"/>
  <c r="J82" i="19"/>
  <c r="N82" i="19" s="1"/>
  <c r="N89" i="19" s="1"/>
  <c r="J81" i="19"/>
  <c r="N81" i="19" s="1"/>
  <c r="N88" i="19" s="1"/>
  <c r="N80" i="19"/>
  <c r="N87" i="19" s="1"/>
  <c r="J79" i="19"/>
  <c r="N79" i="19" s="1"/>
  <c r="N86" i="19" s="1"/>
  <c r="J78" i="19"/>
  <c r="N78" i="19" s="1"/>
  <c r="N85" i="19" s="1"/>
  <c r="N68" i="19"/>
  <c r="N74" i="19" s="1"/>
  <c r="N67" i="19"/>
  <c r="N73" i="19" s="1"/>
  <c r="N66" i="19"/>
  <c r="N72" i="19" s="1"/>
  <c r="N65" i="19"/>
  <c r="N71" i="19" s="1"/>
  <c r="N64" i="19"/>
  <c r="N70" i="19" s="1"/>
  <c r="J53" i="19"/>
  <c r="N53" i="19" s="1"/>
  <c r="N60" i="19" s="1"/>
  <c r="J52" i="19"/>
  <c r="N52" i="19" s="1"/>
  <c r="N59" i="19" s="1"/>
  <c r="J51" i="19"/>
  <c r="N51" i="19" s="1"/>
  <c r="N58" i="19" s="1"/>
  <c r="N50" i="19"/>
  <c r="N57" i="19" s="1"/>
  <c r="J49" i="19"/>
  <c r="N49" i="19" s="1"/>
  <c r="N56" i="19" s="1"/>
  <c r="J48" i="19"/>
  <c r="N48" i="19" s="1"/>
  <c r="N55" i="19" s="1"/>
  <c r="N38" i="19"/>
  <c r="N44" i="19" s="1"/>
  <c r="N37" i="19"/>
  <c r="N43" i="19" s="1"/>
  <c r="N36" i="19"/>
  <c r="N42" i="19" s="1"/>
  <c r="N35" i="19"/>
  <c r="N41" i="19" s="1"/>
  <c r="N34" i="19"/>
  <c r="N40" i="19" s="1"/>
  <c r="N24" i="19"/>
  <c r="N30" i="19" s="1"/>
  <c r="N23" i="19"/>
  <c r="N29" i="19" s="1"/>
  <c r="N22" i="19"/>
  <c r="N28" i="19" s="1"/>
  <c r="N21" i="19"/>
  <c r="N27" i="19" s="1"/>
  <c r="N20" i="19"/>
  <c r="N26" i="19" s="1"/>
  <c r="O16" i="19"/>
  <c r="O13" i="19"/>
  <c r="N11" i="19"/>
  <c r="N16" i="19" s="1"/>
  <c r="N10" i="19"/>
  <c r="N15" i="19" s="1"/>
  <c r="J8" i="19"/>
  <c r="N8" i="19" s="1"/>
  <c r="N13" i="19" s="1"/>
  <c r="L111" i="18"/>
  <c r="N107" i="18"/>
  <c r="N113" i="18" s="1"/>
  <c r="N106" i="18"/>
  <c r="N112" i="18" s="1"/>
  <c r="N105" i="18"/>
  <c r="N111" i="18" s="1"/>
  <c r="N104" i="18"/>
  <c r="N110" i="18" s="1"/>
  <c r="N103" i="18"/>
  <c r="N109" i="18" s="1"/>
  <c r="L99" i="18"/>
  <c r="N98" i="18"/>
  <c r="N96" i="18"/>
  <c r="J91" i="18"/>
  <c r="N91" i="18" s="1"/>
  <c r="N99" i="18" s="1"/>
  <c r="J90" i="18"/>
  <c r="N90" i="18" s="1"/>
  <c r="J89" i="18"/>
  <c r="N89" i="18" s="1"/>
  <c r="N88" i="18"/>
  <c r="N95" i="18" s="1"/>
  <c r="J87" i="18"/>
  <c r="N87" i="18" s="1"/>
  <c r="N94" i="18" s="1"/>
  <c r="N86" i="18"/>
  <c r="J86" i="18"/>
  <c r="J85" i="18"/>
  <c r="N85" i="18" s="1"/>
  <c r="J84" i="18"/>
  <c r="N84" i="18" s="1"/>
  <c r="N93" i="18" s="1"/>
  <c r="N73" i="18"/>
  <c r="N80" i="18" s="1"/>
  <c r="N72" i="18"/>
  <c r="N79" i="18" s="1"/>
  <c r="N71" i="18"/>
  <c r="N70" i="18"/>
  <c r="N77" i="18" s="1"/>
  <c r="N69" i="18"/>
  <c r="N76" i="18" s="1"/>
  <c r="N68" i="18"/>
  <c r="N75" i="18" s="1"/>
  <c r="L64" i="18"/>
  <c r="L78" i="18" s="1"/>
  <c r="N63" i="18"/>
  <c r="N61" i="18"/>
  <c r="J56" i="18"/>
  <c r="N56" i="18" s="1"/>
  <c r="N64" i="18" s="1"/>
  <c r="J55" i="18"/>
  <c r="N55" i="18" s="1"/>
  <c r="J54" i="18"/>
  <c r="N54" i="18" s="1"/>
  <c r="N53" i="18"/>
  <c r="N60" i="18" s="1"/>
  <c r="J52" i="18"/>
  <c r="N52" i="18" s="1"/>
  <c r="N59" i="18" s="1"/>
  <c r="N51" i="18"/>
  <c r="J51" i="18"/>
  <c r="J50" i="18"/>
  <c r="N50" i="18" s="1"/>
  <c r="J49" i="18"/>
  <c r="N49" i="18" s="1"/>
  <c r="N58" i="18" s="1"/>
  <c r="N45" i="18"/>
  <c r="N44" i="18"/>
  <c r="N39" i="18"/>
  <c r="N38" i="18"/>
  <c r="N37" i="18"/>
  <c r="N43" i="18" s="1"/>
  <c r="N36" i="18"/>
  <c r="N42" i="18" s="1"/>
  <c r="N35" i="18"/>
  <c r="N41" i="18" s="1"/>
  <c r="N27" i="18"/>
  <c r="J25" i="18"/>
  <c r="N25" i="18" s="1"/>
  <c r="N31" i="18" s="1"/>
  <c r="N24" i="18"/>
  <c r="N30" i="18" s="1"/>
  <c r="N23" i="18"/>
  <c r="N29" i="18" s="1"/>
  <c r="J22" i="18"/>
  <c r="N22" i="18" s="1"/>
  <c r="N28" i="18" s="1"/>
  <c r="N21" i="18"/>
  <c r="N14" i="18"/>
  <c r="N12" i="18"/>
  <c r="N15" i="18" s="1"/>
  <c r="N11" i="18"/>
  <c r="N16" i="18" s="1"/>
  <c r="N10" i="18"/>
  <c r="N17" i="18" s="1"/>
  <c r="N9" i="18"/>
  <c r="N97" i="18" l="1"/>
  <c r="N62" i="18"/>
  <c r="N78" i="18"/>
  <c r="P101" i="7" l="1"/>
  <c r="P108" i="7" s="1"/>
  <c r="P100" i="7"/>
  <c r="P107" i="7" s="1"/>
  <c r="P99" i="7"/>
  <c r="P106" i="7" s="1"/>
  <c r="P98" i="7"/>
  <c r="P105" i="7" s="1"/>
  <c r="P97" i="7"/>
  <c r="P104" i="7" s="1"/>
  <c r="P96" i="7"/>
  <c r="P103" i="7" s="1"/>
  <c r="L85" i="7"/>
  <c r="P85" i="7" s="1"/>
  <c r="P92" i="7" s="1"/>
  <c r="L84" i="7"/>
  <c r="P84" i="7" s="1"/>
  <c r="P91" i="7" s="1"/>
  <c r="L83" i="7"/>
  <c r="P83" i="7" s="1"/>
  <c r="P90" i="7" s="1"/>
  <c r="P82" i="7"/>
  <c r="P89" i="7" s="1"/>
  <c r="L81" i="7"/>
  <c r="P81" i="7" s="1"/>
  <c r="P88" i="7" s="1"/>
  <c r="L80" i="7"/>
  <c r="P80" i="7" s="1"/>
  <c r="P87" i="7" s="1"/>
  <c r="P69" i="7"/>
  <c r="P76" i="7" s="1"/>
  <c r="P68" i="7"/>
  <c r="P75" i="7" s="1"/>
  <c r="P67" i="7"/>
  <c r="P73" i="7" s="1"/>
  <c r="P66" i="7"/>
  <c r="P74" i="7" s="1"/>
  <c r="P65" i="7"/>
  <c r="P72" i="7" s="1"/>
  <c r="P64" i="7"/>
  <c r="P71" i="7" s="1"/>
  <c r="L53" i="7"/>
  <c r="P53" i="7" s="1"/>
  <c r="P60" i="7" s="1"/>
  <c r="L52" i="7"/>
  <c r="P52" i="7" s="1"/>
  <c r="P59" i="7" s="1"/>
  <c r="P51" i="7"/>
  <c r="P58" i="7" s="1"/>
  <c r="L51" i="7"/>
  <c r="P50" i="7"/>
  <c r="P57" i="7" s="1"/>
  <c r="L49" i="7"/>
  <c r="P49" i="7" s="1"/>
  <c r="P56" i="7" s="1"/>
  <c r="L48" i="7"/>
  <c r="P48" i="7" s="1"/>
  <c r="P55" i="7" s="1"/>
  <c r="P38" i="7"/>
  <c r="P44" i="7" s="1"/>
  <c r="P37" i="7"/>
  <c r="P43" i="7" s="1"/>
  <c r="P36" i="7"/>
  <c r="P42" i="7" s="1"/>
  <c r="P35" i="7"/>
  <c r="P41" i="7" s="1"/>
  <c r="P34" i="7"/>
  <c r="P40" i="7" s="1"/>
  <c r="P24" i="7"/>
  <c r="P30" i="7" s="1"/>
  <c r="P23" i="7"/>
  <c r="P29" i="7" s="1"/>
  <c r="P22" i="7"/>
  <c r="P28" i="7" s="1"/>
  <c r="P21" i="7"/>
  <c r="P27" i="7" s="1"/>
  <c r="P20" i="7"/>
  <c r="P26" i="7" s="1"/>
  <c r="Q16" i="7"/>
  <c r="Q13" i="7"/>
  <c r="P11" i="7"/>
  <c r="P16" i="7" s="1"/>
  <c r="P10" i="7"/>
  <c r="P15" i="7" s="1"/>
  <c r="L8" i="7"/>
  <c r="P8" i="7" s="1"/>
  <c r="P13" i="7" s="1"/>
  <c r="N7" i="6"/>
  <c r="N8" i="6"/>
  <c r="N17" i="6" s="1"/>
  <c r="N10" i="6"/>
  <c r="N11" i="6"/>
  <c r="N14" i="6"/>
  <c r="N22" i="6"/>
  <c r="N23" i="6"/>
  <c r="J24" i="6"/>
  <c r="N24" i="6" s="1"/>
  <c r="N25" i="6"/>
  <c r="N26" i="6"/>
  <c r="N27" i="6"/>
  <c r="N28" i="6"/>
  <c r="N29" i="6"/>
  <c r="N32" i="6"/>
  <c r="N36" i="6"/>
  <c r="N38" i="6"/>
  <c r="N39" i="6"/>
  <c r="N43" i="6"/>
  <c r="N45" i="6"/>
  <c r="N47" i="6"/>
  <c r="N48" i="6"/>
  <c r="N50" i="6"/>
  <c r="N57" i="6"/>
  <c r="N58" i="6"/>
  <c r="N60" i="6"/>
  <c r="J64" i="6"/>
  <c r="N64" i="6" s="1"/>
  <c r="J65" i="6"/>
  <c r="N65" i="6" s="1"/>
  <c r="J66" i="6"/>
  <c r="N66" i="6" s="1"/>
  <c r="J67" i="6"/>
  <c r="N67" i="6" s="1"/>
  <c r="N68" i="6"/>
  <c r="J69" i="6"/>
  <c r="N69" i="6" s="1"/>
  <c r="J70" i="6"/>
  <c r="N70" i="6"/>
  <c r="J71" i="6"/>
  <c r="N71" i="6" s="1"/>
  <c r="J72" i="6"/>
  <c r="N72" i="6" s="1"/>
  <c r="J73" i="6"/>
  <c r="N73" i="6" s="1"/>
  <c r="J74" i="6"/>
  <c r="N74" i="6" s="1"/>
  <c r="J75" i="6"/>
  <c r="N75" i="6"/>
  <c r="J76" i="6"/>
  <c r="N76" i="6" s="1"/>
  <c r="J77" i="6"/>
  <c r="N77" i="6" s="1"/>
  <c r="N80" i="6"/>
  <c r="N83" i="6"/>
  <c r="N85" i="6"/>
  <c r="L86" i="6"/>
  <c r="N90" i="6"/>
  <c r="N91" i="6"/>
  <c r="N92" i="6"/>
  <c r="N93" i="6"/>
  <c r="N94" i="6"/>
  <c r="N95" i="6"/>
  <c r="N96" i="6"/>
  <c r="N97" i="6"/>
  <c r="N98" i="6"/>
  <c r="N99" i="6"/>
  <c r="N102" i="6"/>
  <c r="L104" i="6"/>
  <c r="N105" i="6"/>
  <c r="N106" i="6"/>
  <c r="N107" i="6"/>
  <c r="N108" i="6"/>
  <c r="J112" i="6"/>
  <c r="N112" i="6" s="1"/>
  <c r="J113" i="6"/>
  <c r="N113" i="6" s="1"/>
  <c r="J114" i="6"/>
  <c r="N114" i="6" s="1"/>
  <c r="J115" i="6"/>
  <c r="N115" i="6" s="1"/>
  <c r="N116" i="6"/>
  <c r="N130" i="6" s="1"/>
  <c r="J117" i="6"/>
  <c r="N117" i="6" s="1"/>
  <c r="J118" i="6"/>
  <c r="N118" i="6" s="1"/>
  <c r="J119" i="6"/>
  <c r="N119" i="6" s="1"/>
  <c r="J120" i="6"/>
  <c r="N120" i="6" s="1"/>
  <c r="J121" i="6"/>
  <c r="N121" i="6" s="1"/>
  <c r="J122" i="6"/>
  <c r="N122" i="6" s="1"/>
  <c r="J123" i="6"/>
  <c r="N123" i="6" s="1"/>
  <c r="J124" i="6"/>
  <c r="N124" i="6" s="1"/>
  <c r="J125" i="6"/>
  <c r="N125" i="6" s="1"/>
  <c r="N131" i="6"/>
  <c r="N133" i="6"/>
  <c r="L134" i="6"/>
  <c r="L153" i="6" s="1"/>
  <c r="N153" i="6" s="1"/>
  <c r="N138" i="6"/>
  <c r="N149" i="6" s="1"/>
  <c r="N139" i="6"/>
  <c r="N140" i="6"/>
  <c r="N141" i="6"/>
  <c r="N154" i="6" s="1"/>
  <c r="N142" i="6"/>
  <c r="N155" i="6" s="1"/>
  <c r="N143" i="6"/>
  <c r="N144" i="6"/>
  <c r="N145" i="6"/>
  <c r="N146" i="6"/>
  <c r="N128" i="6" l="1"/>
  <c r="N132" i="6"/>
  <c r="N151" i="6"/>
  <c r="N134" i="6"/>
  <c r="N84" i="6"/>
  <c r="N129" i="6"/>
  <c r="N82" i="6"/>
  <c r="N86" i="6"/>
  <c r="N103" i="6"/>
  <c r="N55" i="6"/>
  <c r="N33" i="6"/>
  <c r="N35" i="6"/>
  <c r="N53" i="6"/>
  <c r="N34" i="6"/>
  <c r="N37" i="6"/>
  <c r="N16" i="6"/>
  <c r="N152" i="6"/>
  <c r="N150" i="6"/>
  <c r="N104" i="6"/>
  <c r="N81" i="6"/>
  <c r="N15" i="6"/>
</calcChain>
</file>

<file path=xl/sharedStrings.xml><?xml version="1.0" encoding="utf-8"?>
<sst xmlns="http://schemas.openxmlformats.org/spreadsheetml/2006/main" count="3332" uniqueCount="398">
  <si>
    <t>Material</t>
  </si>
  <si>
    <t>LIFESPAN</t>
  </si>
  <si>
    <t>Concrete</t>
  </si>
  <si>
    <t>Mineral wool</t>
  </si>
  <si>
    <t>Replacement Mineral wool</t>
  </si>
  <si>
    <t>Reinforcement steel</t>
  </si>
  <si>
    <t>Bricks</t>
  </si>
  <si>
    <t>Waste concrete</t>
  </si>
  <si>
    <t>Waste brick</t>
  </si>
  <si>
    <t>Waste reinforced steel</t>
  </si>
  <si>
    <t>Waste mineral wool</t>
  </si>
  <si>
    <t>Waste replacement mineral wool</t>
  </si>
  <si>
    <t>Gypsum board</t>
  </si>
  <si>
    <t>Replacement Gypsum board</t>
  </si>
  <si>
    <t>Steel profile</t>
  </si>
  <si>
    <t>Fibercement</t>
  </si>
  <si>
    <t>Replacement Fibercement</t>
  </si>
  <si>
    <t>Aluminum plate</t>
  </si>
  <si>
    <t>Waste Gypsum board</t>
  </si>
  <si>
    <t>Waste replacement Gypsum board</t>
  </si>
  <si>
    <t>Waste steel</t>
  </si>
  <si>
    <t>Waste fibercement</t>
  </si>
  <si>
    <t>Waste replacement fibercement</t>
  </si>
  <si>
    <t>Waste aluminium plate</t>
  </si>
  <si>
    <t>Waste replacemnte mineral wool</t>
  </si>
  <si>
    <t>Slate (cladding)</t>
  </si>
  <si>
    <t>Plywood</t>
  </si>
  <si>
    <t>replacement Plywood</t>
  </si>
  <si>
    <t>Wood</t>
  </si>
  <si>
    <t>Waste Mineral wool</t>
  </si>
  <si>
    <t>Waste replacement Mineral wool</t>
  </si>
  <si>
    <t>Waste Slate (cladding)</t>
  </si>
  <si>
    <t>Waste Plywood</t>
  </si>
  <si>
    <t>Waste replacement Plywood</t>
  </si>
  <si>
    <t>Waste Wood</t>
  </si>
  <si>
    <t>Clayboard, fibre reinforced</t>
  </si>
  <si>
    <t>Strawflakes insulation</t>
  </si>
  <si>
    <t>OSSB (oriented straw strand board)</t>
  </si>
  <si>
    <t>Wooden batten/studs</t>
  </si>
  <si>
    <t>Waste clay</t>
  </si>
  <si>
    <t>Waste polypropylene</t>
  </si>
  <si>
    <t>Waste OSSB</t>
  </si>
  <si>
    <t>Waste Straw</t>
  </si>
  <si>
    <t>Waste wood</t>
  </si>
  <si>
    <t>Waste wooden batten/studs</t>
  </si>
  <si>
    <t>CLT - Derix</t>
  </si>
  <si>
    <t>Ceder tree cladding</t>
  </si>
  <si>
    <t>Construction wood</t>
  </si>
  <si>
    <t>Fibercement (cembrit)</t>
  </si>
  <si>
    <t>OSB</t>
  </si>
  <si>
    <t>Waste CLT</t>
  </si>
  <si>
    <t>Waste ceder cladding</t>
  </si>
  <si>
    <t>Waste construction wood</t>
  </si>
  <si>
    <t>Waste fibre-cement</t>
  </si>
  <si>
    <t>Waste OSB</t>
  </si>
  <si>
    <t>Hemp fibre insulation</t>
  </si>
  <si>
    <t>CLT</t>
  </si>
  <si>
    <t>OSB (Oriented Strand Board)</t>
  </si>
  <si>
    <t>OSSB (Oriented Straw Strand Board)</t>
  </si>
  <si>
    <t>CLT (Cross Laminated Timber)</t>
  </si>
  <si>
    <t>LIFESPAN (years)</t>
  </si>
  <si>
    <t>Product name</t>
  </si>
  <si>
    <t>Unit</t>
  </si>
  <si>
    <t>Source</t>
  </si>
  <si>
    <t>Density</t>
  </si>
  <si>
    <t>Ud</t>
  </si>
  <si>
    <t>Ecoinvent name</t>
  </si>
  <si>
    <t>m3</t>
  </si>
  <si>
    <t>ECOINVENT</t>
  </si>
  <si>
    <t>kg/m3</t>
  </si>
  <si>
    <t>Concrete, 35MPa {RoW}| market for concrete, 35MPa | Cut-off, U</t>
  </si>
  <si>
    <t>kg</t>
  </si>
  <si>
    <t>Waste concrete {Europe without Switzerland}| market for waste concrete | Cut-off, U</t>
  </si>
  <si>
    <t>Stone wool {GLO}| market for stone wool | Cut-off, U</t>
  </si>
  <si>
    <t>Waste mineral wool {Europe without Switzerland}| market for waste mineral wool | Cut-off, U</t>
  </si>
  <si>
    <t>Reinforcing steel {GLO}| market for reinforcing steel | Cut-off, U</t>
  </si>
  <si>
    <t>Waste reinforcement steel {CH}| market for waste reinforcement steel | Cut-off, U</t>
  </si>
  <si>
    <t>Clay brick {RoW}| market for clay brick | Cut-off, U</t>
  </si>
  <si>
    <t>Waste brick {Europe without Switzerland}| market for waste brick | Cut-off, U</t>
  </si>
  <si>
    <t>Gypsum plasterboard {GLO}| market for gypsum plasterboard | Cut-off, U</t>
  </si>
  <si>
    <t>Waste gypsum plasterboard {CH}| market for waste gypsum plasterboard | Cut-off, U</t>
  </si>
  <si>
    <t>Fibre cement facing tile {GLO}| market for fibre cement facing tile | Cut-off, U</t>
  </si>
  <si>
    <t>Waste cement-fibre slab, dismantled {CH}| market for waste cement-fibre slab, dismantled | Cut-off, U</t>
  </si>
  <si>
    <t>Aluminium plate</t>
  </si>
  <si>
    <t>1 kg Alu_cladding (of project Biodiversity)</t>
  </si>
  <si>
    <t>Waste aluminium {CH}| market for waste aluminium | Cut-off, U</t>
  </si>
  <si>
    <t>Natural stone plate, cut {GLO}| market for natural stone plate, cut | Cut-off, U</t>
  </si>
  <si>
    <t>Limestone residue {CH}| market for limestone residue | Cut-off, U</t>
  </si>
  <si>
    <t>Plywood {RER}| market for plywood | Cut-off, U</t>
  </si>
  <si>
    <t>Waste fibreboard {CH}| market for waste fibreboard | Cut-off, U</t>
  </si>
  <si>
    <t>GLT</t>
  </si>
  <si>
    <t>Glued laminated timber, average glue mix {Europe without Switzerland}| market for glued laminated timber, average glue mix | Cut-off, U</t>
  </si>
  <si>
    <t>Waste wood, untreated {DK}| market for waste wood, untreated | Cut-off, U</t>
  </si>
  <si>
    <t>Straw</t>
  </si>
  <si>
    <t>Straw {RER}| market for straw | Cut-off, U</t>
  </si>
  <si>
    <t>Biowaste {CH}| market for biowaste | Cut-off, U</t>
  </si>
  <si>
    <t>Polypropylene</t>
  </si>
  <si>
    <t>Polypropylene, granulate {GLO}| market for polypropylene, granulate | Cut-off, U</t>
  </si>
  <si>
    <t>Waste polypropylene {DE}| market for waste polypropylene | Cut-off, U</t>
  </si>
  <si>
    <t>Cross-laminated timber {RER}| market for cross-laminated timber | Cut-off, U</t>
  </si>
  <si>
    <t>OSSB</t>
  </si>
  <si>
    <t>ECOINVENT_mod</t>
  </si>
  <si>
    <t>1 m3 _Oriented straw strand board {RER}| market for oriented strand board | Cut-off, U (af projekt Biodiversity)</t>
  </si>
  <si>
    <t>Ceder cladding</t>
  </si>
  <si>
    <t>Sawnwood, board, hardwood, dried (u=20%), planed {Europe without Switzerland}| market for sawnwood, board, hardwood, dried (u=20%), planed | Cut-off, U</t>
  </si>
  <si>
    <t>Oriented strand board {RER}| market for oriented strand board | Cut-off, U</t>
  </si>
  <si>
    <r>
      <rPr>
        <b/>
        <sz val="12"/>
        <color theme="1"/>
        <rFont val="Times New Roman"/>
        <family val="1"/>
      </rPr>
      <t>Table 2</t>
    </r>
    <r>
      <rPr>
        <sz val="12"/>
        <color theme="1"/>
        <rFont val="Times New Roman"/>
        <family val="1"/>
      </rPr>
      <t>. Materials and associated Ecoinvent proceses</t>
    </r>
  </si>
  <si>
    <t>Den deklarerede enhed er 1 ton beton vægelement</t>
  </si>
  <si>
    <t>C</t>
  </si>
  <si>
    <t>TOPROCK System (310 mm)</t>
  </si>
  <si>
    <t>Clay product</t>
  </si>
  <si>
    <t>1 m² fermacell® gypsum fibre board</t>
  </si>
  <si>
    <t>1 m² fibre cement board with a thickness of 9 mm (Cembrit Windstopper Extreme)</t>
  </si>
  <si>
    <t>1 kg of slate stone pieces.</t>
  </si>
  <si>
    <t>1 m3 plywood</t>
  </si>
  <si>
    <t>Annebergs Limtræ A/S column and beam (glued-laminated spruce
timber - glulam spruce)</t>
  </si>
  <si>
    <t>Panel de construcción de arcilla (espesor 0,02 m)</t>
  </si>
  <si>
    <t>Straw insulation</t>
  </si>
  <si>
    <t>1kg straw as insulation material- UK</t>
  </si>
  <si>
    <t>1 m3 of straw boards</t>
  </si>
  <si>
    <t>1m3 CLT (Cross Laminated Timber)</t>
  </si>
  <si>
    <t>1 m3 fireimpregnated cedar plank</t>
  </si>
  <si>
    <t>1 m3 of OSB 9mm thickness</t>
  </si>
  <si>
    <t>EPD name</t>
  </si>
  <si>
    <t>Registration number</t>
  </si>
  <si>
    <t>Gross density kg/m2</t>
  </si>
  <si>
    <t>Thickness (mm)</t>
  </si>
  <si>
    <t>Declared Unit</t>
  </si>
  <si>
    <t>MD-23236-DA</t>
  </si>
  <si>
    <t>ton</t>
  </si>
  <si>
    <t>EPDDanmark</t>
  </si>
  <si>
    <t>https://www.epddanmark.dk/media/gsapfnge/md-23236-da.pdf</t>
  </si>
  <si>
    <t>NEPD-3411-2024 (56943)</t>
  </si>
  <si>
    <t>71 kg/m3</t>
  </si>
  <si>
    <t>m2</t>
  </si>
  <si>
    <t>rockwool</t>
  </si>
  <si>
    <t>https://www.rockwool.com/syssiteassets/o2-rockwool/dokumentation-og-certifikater/dokumentation/epd-miljodeklaration/epd-56943-rockwool-toprock-system-310-mm-for-the-danish-market-r7.95.pdf?f=20230411125700</t>
  </si>
  <si>
    <t>MD-20047-EN_rev1</t>
  </si>
  <si>
    <t>7850 kg/m3</t>
  </si>
  <si>
    <t>https://www.epddanmark.dk/media/jvjf0eq4/md-20047-en_rev1.pdf</t>
  </si>
  <si>
    <t>MD-24044-EN</t>
  </si>
  <si>
    <t>https://www.epddanmark.dk/media/2qhhncr1/md-24044-en.pdf</t>
  </si>
  <si>
    <t>MD-22138-EN</t>
  </si>
  <si>
    <t>1,18 t/m3</t>
  </si>
  <si>
    <t>https://www.epddanmark.dk/media/gvgnxzo3/md-22138-en.pdf</t>
  </si>
  <si>
    <t>MD-21010-EN_rev1</t>
  </si>
  <si>
    <t>https://www.epddanmark.dk/media/jfrlygjo/md-21010-en_rev1.pdf</t>
  </si>
  <si>
    <t>Aluminum Facades (coated and uncoated)</t>
  </si>
  <si>
    <t>EPD-IES-0016006</t>
  </si>
  <si>
    <t>Environdec</t>
  </si>
  <si>
    <t>https://www.environdec.com/library/epd16006</t>
  </si>
  <si>
    <t>S-P-06049</t>
  </si>
  <si>
    <t>https://www.environdec.com/library/epd6049</t>
  </si>
  <si>
    <t>EPD-IES-0012169</t>
  </si>
  <si>
    <t>470 kg/m3</t>
  </si>
  <si>
    <t>https://www.environdec.com/library/epd12169</t>
  </si>
  <si>
    <t>MD-23224-EN</t>
  </si>
  <si>
    <t>https://www.epddanmark.dk/media/1f3ohna0/md-23224-en.pdf</t>
  </si>
  <si>
    <t>Glulam (Glued laminated timber) HEKO SPANTEN</t>
  </si>
  <si>
    <t>EPD-2023-4701</t>
  </si>
  <si>
    <t xml:space="preserve">m3 </t>
  </si>
  <si>
    <t>Heko Spanten</t>
  </si>
  <si>
    <t>https://www.hekospanten.nl/app/uploads/2023/10/EPD_Heko_Spanten_Ede.pdf</t>
  </si>
  <si>
    <t>Clay plaster {GLO}| market for clay plaster | Cut-off, U</t>
  </si>
  <si>
    <t>Panel de construcción de arcilla (espesor 0,02 m), reforzado con paja</t>
  </si>
  <si>
    <t>700 kg/m³</t>
  </si>
  <si>
    <t>OEKOBAUDAT</t>
  </si>
  <si>
    <t>https://www.oekobaudat.de/OEKOBAU.DAT/datasetdetail/process.xhtml?uuid=6aff7a60-d7cd-430e-8b15-02556b6f62ff&amp;version=20.20.010</t>
  </si>
  <si>
    <t>S-P-03854</t>
  </si>
  <si>
    <t>100 kg/m3</t>
  </si>
  <si>
    <t>https://api.environdec.com/api/v1/EPDLibrary/Files/23febb87-97c0-49df-0f65-08d9f09b841d/Data</t>
  </si>
  <si>
    <t>Oriented straw strand board {RER}| market for oriented straw strand board | Cut-off, U</t>
  </si>
  <si>
    <t>B-EPD n° 21-0123-001.00.00-EN</t>
  </si>
  <si>
    <t>280 kg/m3</t>
  </si>
  <si>
    <t>https://api.environdec.com/api/v1/EPDLibrary/Files/1a41e427-c680-4160-ff75-08dc52cf9624/Data</t>
  </si>
  <si>
    <t>HUB-1646</t>
  </si>
  <si>
    <t>425 kg/m3</t>
  </si>
  <si>
    <t>EPD-HUB</t>
  </si>
  <si>
    <t>https://froeslev.dk/media/do5b3bc4/epd_froeslev_trae_a_s_fire_impregnated_western_red_cedar_hub-1646_2024-07-15.pdf</t>
  </si>
  <si>
    <t>S-P-08738</t>
  </si>
  <si>
    <t>630 kg/m3</t>
  </si>
  <si>
    <t>https://api.environdec.com/api/v1/EPDLibrary/Files/6af2b676-5a23-43a9-86a6-08db9e3bfd8a/Data</t>
  </si>
  <si>
    <t xml:space="preserve">461 kg/m3 </t>
  </si>
  <si>
    <t>Total C</t>
  </si>
  <si>
    <t>Biobased</t>
  </si>
  <si>
    <t>CLTslate</t>
  </si>
  <si>
    <t>Mineral-based</t>
  </si>
  <si>
    <t>Insulation</t>
  </si>
  <si>
    <t>CLTcedar</t>
  </si>
  <si>
    <t>Total A1-A3</t>
  </si>
  <si>
    <t>Total B</t>
  </si>
  <si>
    <t>m3/m2</t>
  </si>
  <si>
    <t>B4</t>
  </si>
  <si>
    <t>kg/m2</t>
  </si>
  <si>
    <t>A1-A3</t>
  </si>
  <si>
    <t>no</t>
  </si>
  <si>
    <t>A1-A3-B4-C</t>
  </si>
  <si>
    <t>Outerwall 7:            CLT + slate</t>
  </si>
  <si>
    <t>Hemp</t>
  </si>
  <si>
    <t>Total B4</t>
  </si>
  <si>
    <t>Outerwall 6:        Hemp</t>
  </si>
  <si>
    <t>Outerwall 4:        Straw</t>
  </si>
  <si>
    <t>Timber</t>
  </si>
  <si>
    <t>Outerwall 3:      Timber</t>
  </si>
  <si>
    <t>Steel</t>
  </si>
  <si>
    <t>Metal</t>
  </si>
  <si>
    <t>Steel 50yr</t>
  </si>
  <si>
    <t>Outerwall 2:        Steel</t>
  </si>
  <si>
    <t>Concrete+bricks 50yr</t>
  </si>
  <si>
    <t>Outerwall 1: Concrete + Bricks</t>
  </si>
  <si>
    <t>species.yr</t>
  </si>
  <si>
    <t>kg N eq</t>
  </si>
  <si>
    <t>kg 1,4-DCB</t>
  </si>
  <si>
    <t>kg P eq</t>
  </si>
  <si>
    <t>kg CO2 eq</t>
  </si>
  <si>
    <t>m2a crop eq</t>
  </si>
  <si>
    <t>kg SO2 eq</t>
  </si>
  <si>
    <t>kg NOx eq</t>
  </si>
  <si>
    <t>Marine eutrophication, ME, average</t>
  </si>
  <si>
    <t>Ecotoxicity, marine, average</t>
  </si>
  <si>
    <t>Water stress, AE, marginal</t>
  </si>
  <si>
    <t>Ecotoxicity, freshwater, average</t>
  </si>
  <si>
    <t>Freshwater eutrophication, FE, avg</t>
  </si>
  <si>
    <t>Climate change, AE, marg./av.</t>
  </si>
  <si>
    <t>Land stress, TE, average</t>
  </si>
  <si>
    <t>Terr. Water consumption</t>
  </si>
  <si>
    <t>Ecotoxicity, terrestrial, average</t>
  </si>
  <si>
    <t>Acidification, TE, marginal</t>
  </si>
  <si>
    <t>Ozone formation, TE, average</t>
  </si>
  <si>
    <t>Climate change, TE, marg./av.</t>
  </si>
  <si>
    <t>Mar. Eutrophication</t>
  </si>
  <si>
    <t>Mar. Toxicity</t>
  </si>
  <si>
    <t>FW. Water consumption</t>
  </si>
  <si>
    <t>FW. Toxicity</t>
  </si>
  <si>
    <t>FW. Eutrophication</t>
  </si>
  <si>
    <t>FW. Global Warming</t>
  </si>
  <si>
    <t xml:space="preserve">Land use </t>
  </si>
  <si>
    <t>Terr. Toxicity</t>
  </si>
  <si>
    <t>Terr Acidification</t>
  </si>
  <si>
    <t>Photochemical ozone formation</t>
  </si>
  <si>
    <t>Terr. Global Warming</t>
  </si>
  <si>
    <t>unit</t>
  </si>
  <si>
    <t>Quantity introduced in OpenLca</t>
  </si>
  <si>
    <t>Qt. LCAbyg</t>
  </si>
  <si>
    <t>%</t>
  </si>
  <si>
    <t>ECOINVENT process</t>
  </si>
  <si>
    <t>50 yr replacement?</t>
  </si>
  <si>
    <t>code</t>
  </si>
  <si>
    <t>Module</t>
  </si>
  <si>
    <t>Type of wall</t>
  </si>
  <si>
    <t>Marine ecosystems</t>
  </si>
  <si>
    <t>Freshwater ecosystems</t>
  </si>
  <si>
    <t>Terrestrial ecosystems</t>
  </si>
  <si>
    <t>Marine ecosystems (species.yr)</t>
  </si>
  <si>
    <t>Freshwater ecosystems (species.yr)</t>
  </si>
  <si>
    <t>Terrestrial ecosystems (species.yr)</t>
  </si>
  <si>
    <t>ECOSISTEM QUALITY (BIODIVERSITY)</t>
  </si>
  <si>
    <t>LC-IMPACT</t>
  </si>
  <si>
    <t>EN 15804 + A2 END POINT INDICATORS / funtional unit</t>
  </si>
  <si>
    <t>EN 15804 + A2 MID POINT INDICATORS / funtional unit</t>
  </si>
  <si>
    <t>RECIPE END POINT INDICATORS / funtional unit</t>
  </si>
  <si>
    <t>RECIPE MID POINT INDICATORS / funtional unit</t>
  </si>
  <si>
    <t>MID POINT INDICATORS / funtional unit</t>
  </si>
  <si>
    <t>END POINT INDICATORS / funtional unit</t>
  </si>
  <si>
    <t xml:space="preserve">Terrestrial ecosystems </t>
  </si>
  <si>
    <t xml:space="preserve">Marine ecosystems </t>
  </si>
  <si>
    <t xml:space="preserve">Freshwater ecosystems </t>
  </si>
  <si>
    <t>EPD</t>
  </si>
  <si>
    <t>EPD-Number</t>
  </si>
  <si>
    <t>Quantity introduced for calculation</t>
  </si>
  <si>
    <t>1 tonne of 200 mm concrete wall element (Declared unit: 1 tonn) (Includes reinforcement steel)</t>
  </si>
  <si>
    <t>yes</t>
  </si>
  <si>
    <t>1m2 TOPROCK System (310 mm) ROCKWOOLÂ®  Toprock System for the Danish market (1 m2 = 22,05 kg)</t>
  </si>
  <si>
    <t>1 tonne of clay product: RT496 DK-NF BS</t>
  </si>
  <si>
    <t>200 mm concrete wall element (Declared unit: 1 tonn) (Includes reinforcement steel)</t>
  </si>
  <si>
    <t>Waste reinforcement steel</t>
  </si>
  <si>
    <t>TOPROCK System (310 mm) ROCKWOOLÂ®  Toprock System for the Danish market (1 m2 = 22,05 kg)</t>
  </si>
  <si>
    <t>Waste bricks</t>
  </si>
  <si>
    <t>EPD-JAM-20220071-CBD1-DE</t>
  </si>
  <si>
    <t xml:space="preserve"> 1 kg of slate stone pieces</t>
  </si>
  <si>
    <t xml:space="preserve">EPD-IES-0006049:001 </t>
  </si>
  <si>
    <t>Construction Plywood Ergo from pine 1 m3 of plywood (equivalent to 470 kg)</t>
  </si>
  <si>
    <t xml:space="preserve">EPD-IES-0012169:001 </t>
  </si>
  <si>
    <t>1 m3 of glulam spruce wood column and beam (GLT-2)</t>
  </si>
  <si>
    <t>kg/m4</t>
  </si>
  <si>
    <t>1 m3 of glulam spruce wood column and beam</t>
  </si>
  <si>
    <t>Waste Clayboard, fibre reinforced</t>
  </si>
  <si>
    <t>Waste Straw insulation</t>
  </si>
  <si>
    <t>Outerwall 5:            CLT</t>
  </si>
  <si>
    <t xml:space="preserve">Fibercement </t>
  </si>
  <si>
    <t>Waste GLT</t>
  </si>
  <si>
    <t>º</t>
  </si>
  <si>
    <t>EN 15804+A2</t>
  </si>
  <si>
    <t>RECIPE</t>
  </si>
  <si>
    <t>pt - dimensionless</t>
  </si>
  <si>
    <t>GLT 1</t>
  </si>
  <si>
    <t>ReCiPe 2016</t>
  </si>
  <si>
    <t>Methods SM17 in Excel sheet 11367_2023_2169_MOESM1_ESM</t>
  </si>
  <si>
    <t>Sanyé-Mengual, E., Biganzoli, F., Valente, A. et al. What are the main environmental impacts and products contributing to the biodiversity footprint of EU consumption? A comparison of life cycle impact assessment methods and models. Int J Life Cycle Assess 28, 1194–1210 (2023). https://doi.org/10.1007/s11367-023-02169-7</t>
  </si>
  <si>
    <t xml:space="preserve">Terr. Global Warming </t>
  </si>
  <si>
    <t>LC - Impact (species.yr)</t>
  </si>
  <si>
    <t>ReCiPe (species.yr)</t>
  </si>
  <si>
    <t>EN 15804 + A2 (species.yr)</t>
  </si>
  <si>
    <t>EPD (species.yr)</t>
  </si>
  <si>
    <t>Aluminium facade</t>
  </si>
  <si>
    <t>CONCRETE</t>
  </si>
  <si>
    <t>EPDs</t>
  </si>
  <si>
    <t>STEEL</t>
  </si>
  <si>
    <t>TIMBER</t>
  </si>
  <si>
    <t>STRAW</t>
  </si>
  <si>
    <t>HEMP</t>
  </si>
  <si>
    <t>% missing</t>
  </si>
  <si>
    <t>% calculated</t>
  </si>
  <si>
    <t>new biodiversity</t>
  </si>
  <si>
    <t>missing biodiversity</t>
  </si>
  <si>
    <t>CLT + cedar</t>
  </si>
  <si>
    <t>CLT + slate</t>
  </si>
  <si>
    <t>Terrestrial Acidification</t>
  </si>
  <si>
    <t>Terrestrial Toxicity</t>
  </si>
  <si>
    <t>Freswater Eutrophication</t>
  </si>
  <si>
    <t>Freshwater Toxicity</t>
  </si>
  <si>
    <t>Marine  Toxicity</t>
  </si>
  <si>
    <t>Marine Eutrophication</t>
  </si>
  <si>
    <t>LC-Impact</t>
  </si>
  <si>
    <t>Ranking</t>
  </si>
  <si>
    <t>CLT slate</t>
  </si>
  <si>
    <t>CLT cedar</t>
  </si>
  <si>
    <t>NON BIOBASED</t>
  </si>
  <si>
    <t>BIO BASED</t>
  </si>
  <si>
    <t>EN15804+A2</t>
  </si>
  <si>
    <t>Marine Toxicity</t>
  </si>
  <si>
    <t>ECOSYSTEM QUALITY (BIODIVERSITY) (species.yr)</t>
  </si>
  <si>
    <t>Lowest impact</t>
  </si>
  <si>
    <t>Highest impact</t>
  </si>
  <si>
    <t>SUMMARY OF SI TABLES</t>
  </si>
  <si>
    <t>Exterior wall 1: Concrete + Bricks</t>
  </si>
  <si>
    <t>100 yr replacement?</t>
  </si>
  <si>
    <t>Concrete+bricks 100yr</t>
  </si>
  <si>
    <t>Steel 100yr</t>
  </si>
  <si>
    <r>
      <rPr>
        <b/>
        <sz val="12"/>
        <color theme="1"/>
        <rFont val="Times New Roman"/>
        <family val="1"/>
      </rPr>
      <t>Table 1.</t>
    </r>
    <r>
      <rPr>
        <sz val="12"/>
        <color theme="1"/>
        <rFont val="Times New Roman"/>
        <family val="1"/>
      </rPr>
      <t xml:space="preserve"> Service life years of each material. Haugbølle et al. (2021)</t>
    </r>
  </si>
  <si>
    <r>
      <rPr>
        <b/>
        <sz val="12"/>
        <color theme="1"/>
        <rFont val="Times New Roman"/>
        <family val="1"/>
      </rPr>
      <t>Table 3</t>
    </r>
    <r>
      <rPr>
        <sz val="12"/>
        <color theme="1"/>
        <rFont val="Times New Roman"/>
        <family val="1"/>
      </rPr>
      <t>. Materials and associated EPD.</t>
    </r>
  </si>
  <si>
    <t>Reference link</t>
  </si>
  <si>
    <t>Exterior wall  2:        Steel</t>
  </si>
  <si>
    <t>Exterior wall  3:      Timber</t>
  </si>
  <si>
    <t>Exterior wall  4:        Straw</t>
  </si>
  <si>
    <t>Exterior wall 5:            CLT + cedar</t>
  </si>
  <si>
    <t>Exterior wall  6:        Hemp</t>
  </si>
  <si>
    <t>Exterior wall  7:            CLT + slate</t>
  </si>
  <si>
    <t>Qt.</t>
  </si>
  <si>
    <t>Exterior wall 2:        Steel</t>
  </si>
  <si>
    <t>Exterior wall 3:      Timber</t>
  </si>
  <si>
    <t>Exterior wall 4:        Straw</t>
  </si>
  <si>
    <t>Exterior wall 5:            CLT</t>
  </si>
  <si>
    <t>Exterior wall 6:        Hemp</t>
  </si>
  <si>
    <t>Exterior wall 7:            CLT + slate</t>
  </si>
  <si>
    <t>#01</t>
  </si>
  <si>
    <t>Cement screed</t>
  </si>
  <si>
    <t>Cement mortar {CH}| market for cement mortar | Cut-off, U</t>
  </si>
  <si>
    <t>Waste cement</t>
  </si>
  <si>
    <t>Waste cement, hydrated {Europe without Switzerland}| market for waste cement, hydrated | Cut-off, U</t>
  </si>
  <si>
    <t>#EPD1</t>
  </si>
  <si>
    <t>#EPD2</t>
  </si>
  <si>
    <t>#EPD3</t>
  </si>
  <si>
    <t>#EPD4</t>
  </si>
  <si>
    <t>#EPD5</t>
  </si>
  <si>
    <t>#EPD6</t>
  </si>
  <si>
    <t>#EPD7</t>
  </si>
  <si>
    <r>
      <rPr>
        <b/>
        <sz val="12"/>
        <color theme="1"/>
        <rFont val="Times New Roman"/>
        <family val="1"/>
      </rPr>
      <t>Table 8</t>
    </r>
    <r>
      <rPr>
        <sz val="12"/>
        <color theme="1"/>
        <rFont val="Times New Roman"/>
        <family val="1"/>
      </rPr>
      <t>. Correlation between EN 15804+A2 and ReCiPe 2016 land use impact values.</t>
    </r>
  </si>
  <si>
    <r>
      <rPr>
        <b/>
        <sz val="12"/>
        <rFont val="Times New Roman"/>
        <family val="1"/>
      </rPr>
      <t>Table 2</t>
    </r>
    <r>
      <rPr>
        <sz val="12"/>
        <rFont val="Times New Roman"/>
        <family val="1"/>
      </rPr>
      <t>. Materials and associated Ecoinvent proceses</t>
    </r>
  </si>
  <si>
    <r>
      <rPr>
        <b/>
        <sz val="12"/>
        <rFont val="Times New Roman"/>
        <family val="1"/>
      </rPr>
      <t>Table 3</t>
    </r>
    <r>
      <rPr>
        <sz val="12"/>
        <rFont val="Times New Roman"/>
        <family val="1"/>
      </rPr>
      <t>. Materials and associated EPD</t>
    </r>
  </si>
  <si>
    <r>
      <rPr>
        <b/>
        <sz val="12"/>
        <rFont val="Times New Roman"/>
        <family val="1"/>
      </rPr>
      <t>Table 8</t>
    </r>
    <r>
      <rPr>
        <sz val="12"/>
        <rFont val="Times New Roman"/>
        <family val="1"/>
      </rPr>
      <t>. Correlation between EN 15804+A2 and ReCiPe 2016 land use impact values.</t>
    </r>
  </si>
  <si>
    <r>
      <rPr>
        <b/>
        <sz val="12"/>
        <rFont val="Times New Roman"/>
        <family val="1"/>
      </rPr>
      <t>Table 9.</t>
    </r>
    <r>
      <rPr>
        <sz val="12"/>
        <rFont val="Times New Roman"/>
        <family val="1"/>
      </rPr>
      <t xml:space="preserve"> LC-IMPACT unit conversion: detailed explanation for ecotoxicity impact categories</t>
    </r>
  </si>
  <si>
    <r>
      <rPr>
        <b/>
        <sz val="12"/>
        <rFont val="Times New Roman"/>
        <family val="1"/>
      </rPr>
      <t>Table 10.</t>
    </r>
    <r>
      <rPr>
        <sz val="11"/>
        <rFont val="Times New Roman"/>
        <family val="1"/>
      </rPr>
      <t xml:space="preserve"> </t>
    </r>
    <r>
      <rPr>
        <sz val="12"/>
        <rFont val="Times New Roman"/>
        <family val="1"/>
      </rPr>
      <t>Biodiversity values per material and Impact Assessment Method</t>
    </r>
  </si>
  <si>
    <r>
      <rPr>
        <b/>
        <sz val="12"/>
        <rFont val="Times New Roman"/>
        <family val="1"/>
      </rPr>
      <t>Table 11.</t>
    </r>
    <r>
      <rPr>
        <sz val="12"/>
        <rFont val="Times New Roman"/>
        <family val="1"/>
      </rPr>
      <t xml:space="preserve"> Biodiversity impacts across exterior wall types and Impact assessment methods. Data before filling gaps.</t>
    </r>
  </si>
  <si>
    <r>
      <rPr>
        <b/>
        <sz val="12"/>
        <rFont val="Times New Roman"/>
        <family val="1"/>
      </rPr>
      <t>Table 14.</t>
    </r>
    <r>
      <rPr>
        <sz val="12"/>
        <rFont val="Times New Roman"/>
        <family val="1"/>
      </rPr>
      <t xml:space="preserve"> Exterior wall ranking in Biodiversity per Impact Assessment Method.</t>
    </r>
  </si>
  <si>
    <r>
      <rPr>
        <b/>
        <sz val="12"/>
        <rFont val="Times New Roman"/>
        <family val="1"/>
      </rPr>
      <t>Table 15.</t>
    </r>
    <r>
      <rPr>
        <sz val="12"/>
        <rFont val="Times New Roman"/>
        <family val="1"/>
      </rPr>
      <t xml:space="preserve"> Biodiversity impact per exterior wall, Impact Assessment Method and material group.</t>
    </r>
  </si>
  <si>
    <r>
      <rPr>
        <b/>
        <sz val="12"/>
        <rFont val="Times New Roman"/>
        <family val="1"/>
      </rPr>
      <t>Table 16.</t>
    </r>
    <r>
      <rPr>
        <sz val="12"/>
        <rFont val="Times New Roman"/>
        <family val="1"/>
      </rPr>
      <t xml:space="preserve"> Comparison of Land use impact values (species.yr) per material and Impact Assessment Method.</t>
    </r>
  </si>
  <si>
    <r>
      <rPr>
        <b/>
        <sz val="12"/>
        <rFont val="Times New Roman"/>
        <family val="1"/>
      </rPr>
      <t>Table 1.</t>
    </r>
    <r>
      <rPr>
        <sz val="12"/>
        <rFont val="Times New Roman"/>
        <family val="1"/>
      </rPr>
      <t xml:space="preserve"> Service life years of each material </t>
    </r>
  </si>
  <si>
    <t>Table 10. Biodiversity values per material and Impact Assessment Method</t>
  </si>
  <si>
    <r>
      <rPr>
        <b/>
        <sz val="12"/>
        <color theme="1"/>
        <rFont val="Times New Roman"/>
        <family val="1"/>
      </rPr>
      <t>Table 9.</t>
    </r>
    <r>
      <rPr>
        <sz val="12"/>
        <color theme="1"/>
        <rFont val="Times New Roman"/>
        <family val="1"/>
      </rPr>
      <t xml:space="preserve"> LC-IMPACT unit conversion: detailed explanation for ecotoxicity impact categories. Reference: </t>
    </r>
  </si>
  <si>
    <t>ECOSYSTEM QUALITY (BIODIVERSITY)</t>
  </si>
  <si>
    <r>
      <rPr>
        <b/>
        <sz val="12"/>
        <color theme="1"/>
        <rFont val="Times New Roman"/>
        <family val="1"/>
      </rPr>
      <t>Table 7</t>
    </r>
    <r>
      <rPr>
        <sz val="12"/>
        <color theme="1"/>
        <rFont val="Times New Roman"/>
        <family val="1"/>
      </rPr>
      <t>. Biodiversity impact values in species.year per exterior wall and method (RSP=100 years). EPD data.</t>
    </r>
  </si>
  <si>
    <r>
      <rPr>
        <b/>
        <sz val="12"/>
        <color theme="1"/>
        <rFont val="Times New Roman"/>
        <family val="1"/>
      </rPr>
      <t>Table 6</t>
    </r>
    <r>
      <rPr>
        <sz val="12"/>
        <color theme="1"/>
        <rFont val="Times New Roman"/>
        <family val="1"/>
      </rPr>
      <t>. Biodiversity impact values in species.year per exterior wall and method (RSP=50 years). EPD data.</t>
    </r>
  </si>
  <si>
    <r>
      <rPr>
        <b/>
        <sz val="12"/>
        <color theme="1"/>
        <rFont val="Times New Roman"/>
        <family val="1"/>
      </rPr>
      <t>Table 5</t>
    </r>
    <r>
      <rPr>
        <sz val="12"/>
        <color theme="1"/>
        <rFont val="Times New Roman"/>
        <family val="1"/>
      </rPr>
      <t xml:space="preserve">. Biodiversity impact values in species.year per exterior wall and method (RSP=100 years). Ecoinvent data. </t>
    </r>
    <r>
      <rPr>
        <sz val="12"/>
        <color rgb="FFFF0000"/>
        <rFont val="Times New Roman"/>
        <family val="1"/>
      </rPr>
      <t>Due to Ecoinvent license, data directly linked to Ecoinvent processes it is not published.</t>
    </r>
  </si>
  <si>
    <r>
      <rPr>
        <b/>
        <sz val="12"/>
        <color theme="1"/>
        <rFont val="Times New Roman"/>
        <family val="1"/>
      </rPr>
      <t>Table 4</t>
    </r>
    <r>
      <rPr>
        <sz val="12"/>
        <color theme="1"/>
        <rFont val="Times New Roman"/>
        <family val="1"/>
      </rPr>
      <t xml:space="preserve">. Biodiversity impact values in species.year per exterior wall and method (RSP=50 years). Ecoinvent data. </t>
    </r>
    <r>
      <rPr>
        <sz val="12"/>
        <color rgb="FFFF0000"/>
        <rFont val="Times New Roman"/>
        <family val="1"/>
      </rPr>
      <t>Due to Ecoinvent license, data directly linked to Ecoinvent processes it is not published.</t>
    </r>
  </si>
  <si>
    <r>
      <rPr>
        <b/>
        <sz val="12"/>
        <rFont val="Times New Roman"/>
        <family val="1"/>
      </rPr>
      <t>Table 4</t>
    </r>
    <r>
      <rPr>
        <sz val="12"/>
        <rFont val="Times New Roman"/>
        <family val="1"/>
      </rPr>
      <t>. Biodiversity impact values in species.year per exterior wall and method (RSP=50 years). Ecoinvent data.</t>
    </r>
  </si>
  <si>
    <r>
      <rPr>
        <b/>
        <sz val="12"/>
        <rFont val="Times New Roman"/>
        <family val="1"/>
      </rPr>
      <t>Table 5</t>
    </r>
    <r>
      <rPr>
        <sz val="12"/>
        <rFont val="Times New Roman"/>
        <family val="1"/>
      </rPr>
      <t>. Biodiversity impact values in species.year per exterior wall and method (RSP=100 years). Ecoinvent data.</t>
    </r>
  </si>
  <si>
    <r>
      <rPr>
        <b/>
        <sz val="12"/>
        <rFont val="Times New Roman"/>
        <family val="1"/>
      </rPr>
      <t>Table 6</t>
    </r>
    <r>
      <rPr>
        <sz val="12"/>
        <rFont val="Times New Roman"/>
        <family val="1"/>
      </rPr>
      <t>. Biodiversity impact values in species.year per exterior wall and method (RSP=50 years). EPD data</t>
    </r>
  </si>
  <si>
    <r>
      <rPr>
        <b/>
        <sz val="12"/>
        <rFont val="Times New Roman"/>
        <family val="1"/>
      </rPr>
      <t>Table 7</t>
    </r>
    <r>
      <rPr>
        <sz val="12"/>
        <rFont val="Times New Roman"/>
        <family val="1"/>
      </rPr>
      <t>. Biodiversity impact values in species.year per exterior wall and method (RSP=100 years). EPD data</t>
    </r>
  </si>
  <si>
    <r>
      <rPr>
        <b/>
        <sz val="12"/>
        <rFont val="Times New Roman"/>
        <family val="1"/>
      </rPr>
      <t>Table 12</t>
    </r>
    <r>
      <rPr>
        <sz val="12"/>
        <rFont val="Times New Roman"/>
        <family val="1"/>
      </rPr>
      <t>. Filling gaps in biodiversity impacts of exterior wall SYSTEMs.</t>
    </r>
  </si>
  <si>
    <r>
      <rPr>
        <b/>
        <sz val="12"/>
        <rFont val="Times New Roman"/>
        <family val="1"/>
      </rPr>
      <t>Table 13.</t>
    </r>
    <r>
      <rPr>
        <sz val="12"/>
        <rFont val="Times New Roman"/>
        <family val="1"/>
      </rPr>
      <t xml:space="preserve"> Biodiversity impacts across exterior wall types and Impact assessment methods (RSP=100 years). Data after filling gaps.</t>
    </r>
  </si>
  <si>
    <r>
      <rPr>
        <b/>
        <sz val="12"/>
        <color theme="1"/>
        <rFont val="Times New Roman"/>
        <family val="1"/>
      </rPr>
      <t>Table 15.</t>
    </r>
    <r>
      <rPr>
        <sz val="12"/>
        <color theme="1"/>
        <rFont val="Times New Roman"/>
        <family val="1"/>
      </rPr>
      <t xml:space="preserve"> Biodiversity impact per exterior wall, Impact Assessment Method and material group. (RSP=100 years)</t>
    </r>
  </si>
  <si>
    <r>
      <rPr>
        <b/>
        <sz val="12"/>
        <color theme="1"/>
        <rFont val="Times New Roman"/>
        <family val="1"/>
      </rPr>
      <t>Table 14.</t>
    </r>
    <r>
      <rPr>
        <sz val="12"/>
        <color theme="1"/>
        <rFont val="Times New Roman"/>
        <family val="1"/>
      </rPr>
      <t xml:space="preserve"> Exterior wall ranking in Biodiversity per Impact Assessment Method</t>
    </r>
    <r>
      <rPr>
        <sz val="12"/>
        <color rgb="FFFF0000"/>
        <rFont val="Times New Roman"/>
        <family val="1"/>
      </rPr>
      <t>.</t>
    </r>
    <r>
      <rPr>
        <sz val="12"/>
        <color theme="1"/>
        <rFont val="Times New Roman"/>
        <family val="1"/>
      </rPr>
      <t xml:space="preserve"> (RSP=100 years)</t>
    </r>
  </si>
  <si>
    <t>Aluminum plate (cladding)</t>
  </si>
  <si>
    <r>
      <rPr>
        <b/>
        <sz val="12"/>
        <color theme="1"/>
        <rFont val="Times New Roman"/>
        <family val="1"/>
      </rPr>
      <t>Table 11.</t>
    </r>
    <r>
      <rPr>
        <sz val="12"/>
        <color theme="1"/>
        <rFont val="Times New Roman"/>
        <family val="1"/>
      </rPr>
      <t xml:space="preserve"> Biodiversity impacts across exterior wall types and Impact assessment methods. </t>
    </r>
    <r>
      <rPr>
        <sz val="12"/>
        <color rgb="FFFF0000"/>
        <rFont val="Times New Roman"/>
        <family val="1"/>
      </rPr>
      <t>Data before filling gaps (see section 2.3 in the journal article).</t>
    </r>
  </si>
  <si>
    <t>Table 12. Filling gaps in biodiversity impacts of exterior wall systems.</t>
  </si>
  <si>
    <r>
      <rPr>
        <b/>
        <sz val="12"/>
        <color theme="1"/>
        <rFont val="Times New Roman"/>
        <family val="1"/>
      </rPr>
      <t>Table 13.</t>
    </r>
    <r>
      <rPr>
        <sz val="12"/>
        <color theme="1"/>
        <rFont val="Times New Roman"/>
        <family val="1"/>
      </rPr>
      <t xml:space="preserve"> Biodiversity impacts across exterior wall types and Impact assessment methods (RSP=100 years). </t>
    </r>
    <r>
      <rPr>
        <sz val="12"/>
        <color rgb="FFFF0000"/>
        <rFont val="Times New Roman"/>
        <family val="1"/>
      </rPr>
      <t>Data after filling gaps (see section 2.3 in the journal article).</t>
    </r>
  </si>
  <si>
    <r>
      <rPr>
        <b/>
        <sz val="12"/>
        <color theme="1"/>
        <rFont val="Times New Roman"/>
        <family val="1"/>
      </rPr>
      <t>Table 16.</t>
    </r>
    <r>
      <rPr>
        <sz val="12"/>
        <color theme="1"/>
        <rFont val="Times New Roman"/>
        <family val="1"/>
      </rPr>
      <t xml:space="preserve"> Comparison of Land use impact values (species.yr/kg) distributed on material and Impact Assessment Method. To obtain EN15804+A2 land use values in species.yr, Table 6 correlation have been used. (RSP=100 years)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</si>
</sst>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
    <numFmt numFmtId="165" formatCode="0.000"/>
  </numFmts>
  <fonts count="48" x14ac:knownFonts="1">
    <font>
      <sz val="11"/>
      <color theme="1"/>
      <name val="Calibri"/>
      <family val="2"/>
      <scheme val="minor"/>
    </font>
    <font>
      <sz val="11"/>
      <color rgb="FF000000"/>
      <name val="Calibri"/>
      <family val="2"/>
      <scheme val="minor"/>
    </font>
    <font>
      <sz val="12"/>
      <color theme="1"/>
      <name val="Times New Roman"/>
      <family val="1"/>
    </font>
    <font>
      <b/>
      <sz val="12"/>
      <color theme="1"/>
      <name val="Times New Roman"/>
      <family val="1"/>
    </font>
    <font>
      <sz val="11"/>
      <name val="Calibri"/>
      <family val="2"/>
      <scheme val="minor"/>
    </font>
    <font>
      <sz val="11"/>
      <color theme="1"/>
      <name val="Calibri"/>
      <family val="2"/>
    </font>
    <font>
      <b/>
      <sz val="12"/>
      <name val="Times New Roman"/>
      <family val="1"/>
    </font>
    <font>
      <sz val="12"/>
      <name val="Times New Roman"/>
      <family val="1"/>
    </font>
    <font>
      <u/>
      <sz val="11"/>
      <color theme="10"/>
      <name val="Calibri"/>
      <family val="2"/>
      <scheme val="minor"/>
    </font>
    <font>
      <sz val="18"/>
      <color theme="1"/>
      <name val="Calibri"/>
      <family val="2"/>
      <scheme val="minor"/>
    </font>
    <font>
      <sz val="12"/>
      <color theme="1"/>
      <name val="Calibri"/>
      <family val="2"/>
      <scheme val="minor"/>
    </font>
    <font>
      <sz val="11"/>
      <color theme="1"/>
      <name val="Times New Roman"/>
      <family val="1"/>
    </font>
    <font>
      <i/>
      <sz val="10"/>
      <color theme="1"/>
      <name val="Times New Roman"/>
      <family val="1"/>
    </font>
    <font>
      <sz val="18"/>
      <color theme="1"/>
      <name val="Times New Roman"/>
      <family val="1"/>
    </font>
    <font>
      <b/>
      <sz val="18"/>
      <color theme="1"/>
      <name val="Times New Roman"/>
      <family val="1"/>
    </font>
    <font>
      <b/>
      <sz val="14"/>
      <color theme="1"/>
      <name val="Times New Roman"/>
      <family val="1"/>
    </font>
    <font>
      <sz val="11"/>
      <color rgb="FF000000"/>
      <name val="Times New Roman"/>
      <family val="1"/>
    </font>
    <font>
      <b/>
      <sz val="16"/>
      <color theme="1" tint="0.34998626667073579"/>
      <name val="Times New Roman"/>
      <family val="1"/>
    </font>
    <font>
      <sz val="11"/>
      <name val="Times New Roman"/>
      <family val="1"/>
    </font>
    <font>
      <b/>
      <sz val="11"/>
      <color theme="1"/>
      <name val="Times New Roman"/>
      <family val="1"/>
    </font>
    <font>
      <u/>
      <sz val="11"/>
      <color theme="10"/>
      <name val="Times New Roman"/>
      <family val="1"/>
    </font>
    <font>
      <u/>
      <sz val="11"/>
      <name val="Times New Roman"/>
      <family val="1"/>
    </font>
    <font>
      <b/>
      <sz val="11"/>
      <color rgb="FF000000"/>
      <name val="Calibri"/>
      <family val="2"/>
      <scheme val="minor"/>
    </font>
    <font>
      <sz val="10"/>
      <color theme="1"/>
      <name val="Times New Roman"/>
      <family val="1"/>
    </font>
    <font>
      <sz val="12"/>
      <color rgb="FFFF0000"/>
      <name val="Times New Roman"/>
      <family val="1"/>
    </font>
    <font>
      <i/>
      <sz val="11"/>
      <color theme="0" tint="-0.499984740745262"/>
      <name val="Times New Roman"/>
      <family val="1"/>
    </font>
    <font>
      <b/>
      <i/>
      <sz val="11"/>
      <color theme="4" tint="-0.249977111117893"/>
      <name val="Times New Roman"/>
      <family val="1"/>
    </font>
    <font>
      <b/>
      <i/>
      <sz val="11"/>
      <color theme="1" tint="0.499984740745262"/>
      <name val="Times New Roman"/>
      <family val="1"/>
    </font>
    <font>
      <b/>
      <i/>
      <sz val="11"/>
      <color rgb="FFFF0000"/>
      <name val="Times New Roman"/>
      <family val="1"/>
    </font>
    <font>
      <b/>
      <i/>
      <sz val="11"/>
      <color theme="8" tint="-0.249977111117893"/>
      <name val="Times New Roman"/>
      <family val="1"/>
    </font>
    <font>
      <b/>
      <sz val="11"/>
      <color theme="9" tint="-0.249977111117893"/>
      <name val="Times New Roman"/>
      <family val="1"/>
    </font>
    <font>
      <b/>
      <i/>
      <sz val="11"/>
      <color theme="7" tint="-0.249977111117893"/>
      <name val="Times New Roman"/>
      <family val="1"/>
    </font>
    <font>
      <b/>
      <sz val="11"/>
      <color theme="7"/>
      <name val="Times New Roman"/>
      <family val="1"/>
    </font>
    <font>
      <i/>
      <sz val="11"/>
      <name val="Times New Roman"/>
      <family val="1"/>
    </font>
    <font>
      <b/>
      <sz val="11"/>
      <color theme="5"/>
      <name val="Times New Roman"/>
      <family val="1"/>
    </font>
    <font>
      <b/>
      <sz val="11"/>
      <color theme="5" tint="-0.499984740745262"/>
      <name val="Times New Roman"/>
      <family val="1"/>
    </font>
    <font>
      <sz val="11"/>
      <color rgb="FFFF0000"/>
      <name val="Times New Roman"/>
      <family val="1"/>
    </font>
    <font>
      <sz val="11"/>
      <color theme="2" tint="-0.89999084444715716"/>
      <name val="Times New Roman"/>
      <family val="1"/>
    </font>
    <font>
      <b/>
      <sz val="18"/>
      <color theme="1"/>
      <name val="Calibri"/>
      <family val="2"/>
      <scheme val="minor"/>
    </font>
    <font>
      <b/>
      <sz val="12"/>
      <color theme="1"/>
      <name val="Calibri"/>
      <family val="2"/>
      <scheme val="minor"/>
    </font>
    <font>
      <b/>
      <sz val="16"/>
      <color theme="1" tint="0.34998626667073579"/>
      <name val="Calibri"/>
      <family val="2"/>
      <scheme val="minor"/>
    </font>
    <font>
      <b/>
      <sz val="18"/>
      <color rgb="FF000000"/>
      <name val="Times New Roman"/>
      <family val="1"/>
    </font>
    <font>
      <b/>
      <sz val="12"/>
      <color rgb="FF000000"/>
      <name val="Times New Roman"/>
      <family val="1"/>
    </font>
    <font>
      <b/>
      <sz val="16"/>
      <color rgb="FF595959"/>
      <name val="Times New Roman"/>
      <family val="1"/>
    </font>
    <font>
      <strike/>
      <sz val="11"/>
      <color rgb="FF000000"/>
      <name val="Times New Roman"/>
      <family val="1"/>
    </font>
    <font>
      <b/>
      <sz val="14"/>
      <color theme="1"/>
      <name val="Calibri"/>
      <family val="2"/>
      <scheme val="minor"/>
    </font>
    <font>
      <b/>
      <sz val="16"/>
      <name val="Calibri"/>
      <family val="2"/>
      <scheme val="minor"/>
    </font>
    <font>
      <sz val="11"/>
      <color theme="1"/>
      <name val="Calibri"/>
      <family val="2"/>
      <scheme val="minor"/>
    </font>
  </fonts>
  <fills count="30">
    <fill>
      <patternFill patternType="none"/>
    </fill>
    <fill>
      <patternFill patternType="gray125"/>
    </fill>
    <fill>
      <patternFill patternType="solid">
        <fgColor theme="2" tint="-9.9978637043366805E-2"/>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rgb="FFFFFFCC"/>
        <bgColor indexed="64"/>
      </patternFill>
    </fill>
    <fill>
      <patternFill patternType="solid">
        <fgColor theme="7" tint="0.39997558519241921"/>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rgb="FFFFCC99"/>
        <bgColor indexed="64"/>
      </patternFill>
    </fill>
    <fill>
      <patternFill patternType="solid">
        <fgColor theme="9" tint="0.39997558519241921"/>
        <bgColor indexed="64"/>
      </patternFill>
    </fill>
    <fill>
      <patternFill patternType="solid">
        <fgColor theme="2"/>
        <bgColor indexed="64"/>
      </patternFill>
    </fill>
    <fill>
      <patternFill patternType="solid">
        <fgColor theme="4" tint="0.59999389629810485"/>
        <bgColor indexed="64"/>
      </patternFill>
    </fill>
    <fill>
      <patternFill patternType="solid">
        <fgColor rgb="FFF0D79A"/>
        <bgColor indexed="64"/>
      </patternFill>
    </fill>
    <fill>
      <patternFill patternType="solid">
        <fgColor rgb="FFD0CECE"/>
        <bgColor rgb="FF000000"/>
      </patternFill>
    </fill>
    <fill>
      <patternFill patternType="solid">
        <fgColor rgb="FFEDEDED"/>
        <bgColor rgb="FF000000"/>
      </patternFill>
    </fill>
    <fill>
      <patternFill patternType="solid">
        <fgColor rgb="FFD9E1F2"/>
        <bgColor rgb="FF000000"/>
      </patternFill>
    </fill>
    <fill>
      <patternFill patternType="solid">
        <fgColor rgb="FFFFF2CC"/>
        <bgColor rgb="FF000000"/>
      </patternFill>
    </fill>
    <fill>
      <patternFill patternType="solid">
        <fgColor rgb="FFE2EFDA"/>
        <bgColor rgb="FF000000"/>
      </patternFill>
    </fill>
    <fill>
      <patternFill patternType="solid">
        <fgColor rgb="FFF2F2F2"/>
        <bgColor rgb="FF000000"/>
      </patternFill>
    </fill>
  </fills>
  <borders count="41">
    <border>
      <left/>
      <right/>
      <top/>
      <bottom/>
      <diagonal/>
    </border>
    <border>
      <left style="thin">
        <color indexed="64"/>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s>
  <cellStyleXfs count="5">
    <xf numFmtId="0" fontId="0" fillId="0" borderId="0"/>
    <xf numFmtId="0" fontId="5" fillId="0" borderId="0"/>
    <xf numFmtId="0" fontId="8" fillId="0" borderId="0" applyNumberFormat="0" applyFill="0" applyBorder="0" applyAlignment="0" applyProtection="0"/>
    <xf numFmtId="0" fontId="1" fillId="0" borderId="0"/>
    <xf numFmtId="9" fontId="47" fillId="0" borderId="0" applyFont="0" applyFill="0" applyBorder="0" applyAlignment="0" applyProtection="0"/>
  </cellStyleXfs>
  <cellXfs count="691">
    <xf numFmtId="0" fontId="0" fillId="0" borderId="0" xfId="0"/>
    <xf numFmtId="0" fontId="0" fillId="0" borderId="0" xfId="0" applyAlignment="1">
      <alignment vertical="center"/>
    </xf>
    <xf numFmtId="0" fontId="0" fillId="0" borderId="0" xfId="0" applyAlignment="1">
      <alignment horizontal="center" vertical="center"/>
    </xf>
    <xf numFmtId="0" fontId="2" fillId="0" borderId="0" xfId="0" applyFont="1"/>
    <xf numFmtId="0" fontId="2" fillId="0" borderId="0" xfId="0" applyFont="1" applyAlignment="1">
      <alignment horizontal="center" vertical="center"/>
    </xf>
    <xf numFmtId="0" fontId="2" fillId="0" borderId="5" xfId="0" applyFont="1" applyBorder="1"/>
    <xf numFmtId="0" fontId="2" fillId="0" borderId="5" xfId="0" applyFont="1" applyBorder="1" applyAlignment="1">
      <alignment horizontal="center" vertical="center"/>
    </xf>
    <xf numFmtId="0" fontId="3" fillId="4" borderId="5" xfId="0" applyFont="1" applyFill="1" applyBorder="1" applyAlignment="1">
      <alignment horizontal="center" vertical="center" wrapText="1"/>
    </xf>
    <xf numFmtId="0" fontId="3" fillId="4" borderId="5" xfId="0" applyFont="1" applyFill="1" applyBorder="1" applyAlignment="1">
      <alignment vertical="center"/>
    </xf>
    <xf numFmtId="0" fontId="3" fillId="0" borderId="6" xfId="0" applyFont="1" applyBorder="1" applyAlignment="1">
      <alignment horizontal="center" vertical="center" wrapText="1"/>
    </xf>
    <xf numFmtId="0" fontId="6" fillId="0" borderId="6" xfId="0" applyFont="1" applyBorder="1" applyAlignment="1">
      <alignment horizontal="center" vertical="center" wrapText="1"/>
    </xf>
    <xf numFmtId="0" fontId="3" fillId="0" borderId="7" xfId="0" applyFont="1" applyBorder="1" applyAlignment="1">
      <alignment horizontal="center" vertical="center" wrapText="1"/>
    </xf>
    <xf numFmtId="0" fontId="7" fillId="0" borderId="0" xfId="0" applyFont="1"/>
    <xf numFmtId="0" fontId="7" fillId="6" borderId="5" xfId="0" applyFont="1" applyFill="1" applyBorder="1"/>
    <xf numFmtId="0" fontId="2" fillId="6" borderId="5" xfId="0" applyFont="1" applyFill="1" applyBorder="1"/>
    <xf numFmtId="0" fontId="7" fillId="0" borderId="8" xfId="0" applyFont="1" applyBorder="1" applyAlignment="1">
      <alignment horizontal="center" vertical="center"/>
    </xf>
    <xf numFmtId="0" fontId="2" fillId="0" borderId="5" xfId="1" applyFont="1" applyBorder="1"/>
    <xf numFmtId="0" fontId="7" fillId="0" borderId="0" xfId="0" applyFont="1" applyAlignment="1">
      <alignment horizontal="center" vertical="center"/>
    </xf>
    <xf numFmtId="0" fontId="7" fillId="6" borderId="5" xfId="0" applyFont="1" applyFill="1" applyBorder="1" applyAlignment="1">
      <alignment horizontal="center" vertical="center"/>
    </xf>
    <xf numFmtId="0" fontId="2" fillId="6" borderId="5" xfId="0" applyFont="1" applyFill="1" applyBorder="1" applyAlignment="1">
      <alignment horizontal="center" vertical="center"/>
    </xf>
    <xf numFmtId="0" fontId="7" fillId="0" borderId="5" xfId="0" applyFont="1" applyBorder="1" applyAlignment="1">
      <alignment horizontal="center" vertical="center"/>
    </xf>
    <xf numFmtId="0" fontId="7" fillId="0" borderId="11" xfId="0" applyFont="1" applyBorder="1" applyAlignment="1">
      <alignment horizontal="center" vertical="center"/>
    </xf>
    <xf numFmtId="0" fontId="7" fillId="6" borderId="11" xfId="0" applyFont="1" applyFill="1" applyBorder="1" applyAlignment="1">
      <alignment horizontal="center" vertical="center"/>
    </xf>
    <xf numFmtId="0" fontId="7" fillId="0" borderId="10"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xf numFmtId="0" fontId="0" fillId="0" borderId="0" xfId="0" applyAlignment="1">
      <alignment horizontal="left" vertical="center"/>
    </xf>
    <xf numFmtId="11" fontId="0" fillId="5" borderId="13" xfId="0" applyNumberFormat="1" applyFill="1" applyBorder="1"/>
    <xf numFmtId="11" fontId="0" fillId="4" borderId="16" xfId="0" applyNumberFormat="1" applyFill="1" applyBorder="1"/>
    <xf numFmtId="11" fontId="0" fillId="2" borderId="11" xfId="0" applyNumberFormat="1" applyFill="1" applyBorder="1"/>
    <xf numFmtId="0" fontId="9" fillId="0" borderId="0" xfId="0" applyFont="1" applyAlignment="1">
      <alignment vertical="center" wrapText="1"/>
    </xf>
    <xf numFmtId="0" fontId="9" fillId="0" borderId="0" xfId="0" applyFont="1" applyAlignment="1">
      <alignment vertical="center"/>
    </xf>
    <xf numFmtId="0" fontId="10" fillId="0" borderId="0" xfId="0" applyFont="1" applyAlignment="1">
      <alignment vertical="center" wrapText="1"/>
    </xf>
    <xf numFmtId="0" fontId="11" fillId="0" borderId="0" xfId="0" applyFont="1"/>
    <xf numFmtId="0" fontId="11" fillId="8" borderId="1" xfId="0" applyFont="1" applyFill="1" applyBorder="1" applyAlignment="1">
      <alignment horizontal="center" vertical="center"/>
    </xf>
    <xf numFmtId="0" fontId="12" fillId="8" borderId="10" xfId="0" applyFont="1" applyFill="1" applyBorder="1" applyAlignment="1">
      <alignment horizontal="center" vertical="center"/>
    </xf>
    <xf numFmtId="0" fontId="11" fillId="0" borderId="5" xfId="0" applyFont="1" applyBorder="1"/>
    <xf numFmtId="165" fontId="11" fillId="0" borderId="5" xfId="0" applyNumberFormat="1" applyFont="1" applyBorder="1" applyAlignment="1">
      <alignment horizontal="center" vertical="center"/>
    </xf>
    <xf numFmtId="0" fontId="11" fillId="0" borderId="0" xfId="0" applyFont="1" applyAlignment="1">
      <alignment horizontal="left" vertical="center"/>
    </xf>
    <xf numFmtId="0" fontId="11" fillId="0" borderId="0" xfId="0" applyFont="1" applyAlignment="1">
      <alignment horizontal="center" vertical="center"/>
    </xf>
    <xf numFmtId="0" fontId="13" fillId="0" borderId="0" xfId="0" applyFont="1" applyAlignment="1">
      <alignment vertical="center" wrapText="1"/>
    </xf>
    <xf numFmtId="0" fontId="13" fillId="0" borderId="0" xfId="0" applyFont="1" applyAlignment="1">
      <alignment horizontal="center" vertical="center" wrapText="1"/>
    </xf>
    <xf numFmtId="0" fontId="13" fillId="0" borderId="0" xfId="0" applyFont="1" applyAlignment="1">
      <alignment horizontal="center" vertical="center"/>
    </xf>
    <xf numFmtId="0" fontId="2" fillId="0" borderId="0" xfId="0" applyFont="1" applyAlignment="1">
      <alignment horizontal="center" vertical="center" wrapText="1"/>
    </xf>
    <xf numFmtId="0" fontId="11" fillId="0" borderId="14" xfId="0" applyFont="1" applyBorder="1" applyAlignment="1">
      <alignment horizontal="center" vertical="center"/>
    </xf>
    <xf numFmtId="0" fontId="11" fillId="0" borderId="1" xfId="0" applyFont="1" applyBorder="1" applyAlignment="1">
      <alignment vertical="center"/>
    </xf>
    <xf numFmtId="0" fontId="16" fillId="0" borderId="1" xfId="0" applyFont="1" applyBorder="1" applyAlignment="1">
      <alignment horizontal="center" vertical="center"/>
    </xf>
    <xf numFmtId="0" fontId="16" fillId="0" borderId="18" xfId="0" applyFont="1" applyBorder="1" applyAlignment="1">
      <alignment horizontal="center" vertical="center" wrapText="1"/>
    </xf>
    <xf numFmtId="0" fontId="11" fillId="0" borderId="18" xfId="0" applyFont="1" applyBorder="1" applyAlignment="1">
      <alignment vertical="center"/>
    </xf>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0" fontId="11" fillId="0" borderId="0" xfId="0" applyFont="1" applyAlignment="1">
      <alignment vertical="center"/>
    </xf>
    <xf numFmtId="0" fontId="11" fillId="0" borderId="2" xfId="0" applyFont="1" applyBorder="1" applyAlignment="1">
      <alignment horizontal="center" vertical="center"/>
    </xf>
    <xf numFmtId="0" fontId="11" fillId="0" borderId="2" xfId="0" applyFont="1" applyBorder="1" applyAlignment="1">
      <alignment vertical="center"/>
    </xf>
    <xf numFmtId="0" fontId="16" fillId="0" borderId="2" xfId="0" applyFont="1" applyBorder="1" applyAlignment="1">
      <alignment horizontal="center" vertical="center"/>
    </xf>
    <xf numFmtId="0" fontId="16" fillId="0" borderId="2"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8" xfId="0" applyFont="1" applyBorder="1" applyAlignment="1">
      <alignment horizontal="center" vertical="center"/>
    </xf>
    <xf numFmtId="0" fontId="11" fillId="2" borderId="11"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3" xfId="0" applyFont="1" applyFill="1" applyBorder="1" applyAlignment="1">
      <alignment vertical="center"/>
    </xf>
    <xf numFmtId="0" fontId="16" fillId="2" borderId="3" xfId="0" applyFont="1" applyFill="1" applyBorder="1" applyAlignment="1">
      <alignment horizontal="center" vertical="center"/>
    </xf>
    <xf numFmtId="0" fontId="16" fillId="2" borderId="3" xfId="0" applyFont="1" applyFill="1" applyBorder="1" applyAlignment="1">
      <alignment horizontal="center" vertical="center" wrapText="1"/>
    </xf>
    <xf numFmtId="0" fontId="11" fillId="2" borderId="2" xfId="0" applyFont="1" applyFill="1" applyBorder="1" applyAlignment="1">
      <alignment vertical="center"/>
    </xf>
    <xf numFmtId="0" fontId="11" fillId="2" borderId="3" xfId="0" applyFont="1" applyFill="1" applyBorder="1" applyAlignment="1">
      <alignment horizontal="center" vertical="center" wrapText="1"/>
    </xf>
    <xf numFmtId="0" fontId="11" fillId="2" borderId="8" xfId="0" applyFont="1" applyFill="1" applyBorder="1" applyAlignment="1">
      <alignment horizontal="center" vertical="center"/>
    </xf>
    <xf numFmtId="11" fontId="11" fillId="2" borderId="11" xfId="0" applyNumberFormat="1" applyFont="1" applyFill="1" applyBorder="1" applyAlignment="1">
      <alignment horizontal="center" vertical="center"/>
    </xf>
    <xf numFmtId="11" fontId="11" fillId="2" borderId="11" xfId="0" applyNumberFormat="1" applyFont="1" applyFill="1" applyBorder="1"/>
    <xf numFmtId="0" fontId="11" fillId="0" borderId="16" xfId="0" applyFont="1" applyBorder="1" applyAlignment="1">
      <alignment horizontal="center" vertical="center" wrapText="1"/>
    </xf>
    <xf numFmtId="0" fontId="16" fillId="0" borderId="0" xfId="0" applyFont="1" applyAlignment="1">
      <alignment horizontal="center" vertical="center"/>
    </xf>
    <xf numFmtId="0" fontId="16" fillId="0" borderId="2" xfId="0" applyFont="1" applyBorder="1"/>
    <xf numFmtId="2" fontId="11" fillId="0" borderId="0" xfId="0" applyNumberFormat="1" applyFont="1" applyAlignment="1">
      <alignment horizontal="center" vertical="center"/>
    </xf>
    <xf numFmtId="2" fontId="11" fillId="0" borderId="0" xfId="0" applyNumberFormat="1" applyFont="1"/>
    <xf numFmtId="0" fontId="11" fillId="0" borderId="17" xfId="0" applyFont="1" applyBorder="1" applyAlignment="1">
      <alignment horizontal="center" vertical="center"/>
    </xf>
    <xf numFmtId="11" fontId="11" fillId="0" borderId="16" xfId="0" applyNumberFormat="1" applyFont="1" applyBorder="1" applyAlignment="1">
      <alignment horizontal="center" vertical="center"/>
    </xf>
    <xf numFmtId="11" fontId="11" fillId="0" borderId="16" xfId="0" applyNumberFormat="1" applyFont="1" applyBorder="1"/>
    <xf numFmtId="0" fontId="16" fillId="0" borderId="0" xfId="0" applyFont="1" applyAlignment="1">
      <alignment horizontal="left" vertical="center"/>
    </xf>
    <xf numFmtId="0" fontId="11" fillId="4" borderId="16" xfId="0" applyFont="1" applyFill="1" applyBorder="1"/>
    <xf numFmtId="0" fontId="11" fillId="4" borderId="0" xfId="0" applyFont="1" applyFill="1" applyAlignment="1">
      <alignment horizontal="center" vertical="center"/>
    </xf>
    <xf numFmtId="0" fontId="11" fillId="4" borderId="0" xfId="0" applyFont="1" applyFill="1"/>
    <xf numFmtId="0" fontId="16" fillId="4" borderId="0" xfId="0" applyFont="1" applyFill="1" applyAlignment="1">
      <alignment horizontal="center" vertical="center"/>
    </xf>
    <xf numFmtId="2" fontId="11" fillId="4" borderId="0" xfId="0" applyNumberFormat="1" applyFont="1" applyFill="1" applyAlignment="1">
      <alignment horizontal="center" vertical="center"/>
    </xf>
    <xf numFmtId="2" fontId="11" fillId="4" borderId="0" xfId="0" applyNumberFormat="1" applyFont="1" applyFill="1"/>
    <xf numFmtId="0" fontId="11" fillId="4" borderId="17" xfId="0" applyFont="1" applyFill="1" applyBorder="1" applyAlignment="1">
      <alignment horizontal="center" vertical="center"/>
    </xf>
    <xf numFmtId="11" fontId="11" fillId="4" borderId="16" xfId="0" applyNumberFormat="1" applyFont="1" applyFill="1" applyBorder="1" applyAlignment="1">
      <alignment horizontal="center" vertical="center"/>
    </xf>
    <xf numFmtId="11" fontId="11" fillId="4" borderId="16" xfId="0" applyNumberFormat="1" applyFont="1" applyFill="1" applyBorder="1"/>
    <xf numFmtId="0" fontId="11" fillId="5" borderId="13"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11" fillId="5" borderId="4" xfId="0" applyFont="1" applyFill="1" applyBorder="1"/>
    <xf numFmtId="0" fontId="16" fillId="5" borderId="4" xfId="0" applyFont="1" applyFill="1" applyBorder="1" applyAlignment="1">
      <alignment horizontal="center" vertical="center"/>
    </xf>
    <xf numFmtId="2" fontId="11" fillId="5" borderId="4" xfId="0" applyNumberFormat="1" applyFont="1" applyFill="1" applyBorder="1" applyAlignment="1">
      <alignment horizontal="center" vertical="center"/>
    </xf>
    <xf numFmtId="0" fontId="11" fillId="5" borderId="4" xfId="0" applyFont="1" applyFill="1" applyBorder="1" applyAlignment="1">
      <alignment horizontal="center" vertical="center"/>
    </xf>
    <xf numFmtId="2" fontId="11" fillId="5" borderId="4" xfId="0" applyNumberFormat="1" applyFont="1" applyFill="1" applyBorder="1"/>
    <xf numFmtId="0" fontId="11" fillId="5" borderId="15" xfId="0" applyFont="1" applyFill="1" applyBorder="1" applyAlignment="1">
      <alignment horizontal="center" vertical="center"/>
    </xf>
    <xf numFmtId="0" fontId="11" fillId="5" borderId="0" xfId="0" applyFont="1" applyFill="1"/>
    <xf numFmtId="11" fontId="11" fillId="5" borderId="13" xfId="0" applyNumberFormat="1" applyFont="1" applyFill="1" applyBorder="1" applyAlignment="1">
      <alignment horizontal="center" vertical="center"/>
    </xf>
    <xf numFmtId="11" fontId="11" fillId="5" borderId="13" xfId="0" applyNumberFormat="1" applyFont="1" applyFill="1" applyBorder="1"/>
    <xf numFmtId="0" fontId="18" fillId="0" borderId="16" xfId="0" applyFont="1" applyBorder="1" applyAlignment="1">
      <alignment horizontal="center" vertical="center" wrapText="1"/>
    </xf>
    <xf numFmtId="0" fontId="18" fillId="0" borderId="0" xfId="0" applyFont="1"/>
    <xf numFmtId="0" fontId="18" fillId="0" borderId="0" xfId="0" applyFont="1" applyAlignment="1">
      <alignment horizontal="center" vertical="center"/>
    </xf>
    <xf numFmtId="2" fontId="18" fillId="0" borderId="0" xfId="0" applyNumberFormat="1" applyFont="1" applyAlignment="1">
      <alignment horizontal="center" vertical="center"/>
    </xf>
    <xf numFmtId="2" fontId="18" fillId="0" borderId="0" xfId="0" applyNumberFormat="1" applyFont="1"/>
    <xf numFmtId="0" fontId="18" fillId="0" borderId="17" xfId="0" applyFont="1" applyBorder="1" applyAlignment="1">
      <alignment horizontal="center" vertical="center"/>
    </xf>
    <xf numFmtId="164" fontId="18" fillId="0" borderId="0" xfId="0" applyNumberFormat="1" applyFont="1" applyAlignment="1">
      <alignment horizontal="center" vertical="center"/>
    </xf>
    <xf numFmtId="0" fontId="18" fillId="0" borderId="0" xfId="0" applyFont="1" applyAlignment="1">
      <alignment horizontal="center" vertical="center" wrapText="1"/>
    </xf>
    <xf numFmtId="0" fontId="11" fillId="0" borderId="0" xfId="0" applyFont="1" applyAlignment="1">
      <alignment horizontal="center" vertical="center" wrapText="1"/>
    </xf>
    <xf numFmtId="0" fontId="11" fillId="2" borderId="3" xfId="0" applyFont="1" applyFill="1" applyBorder="1"/>
    <xf numFmtId="0" fontId="11" fillId="2" borderId="2" xfId="0" applyFont="1" applyFill="1" applyBorder="1"/>
    <xf numFmtId="2" fontId="11" fillId="2" borderId="3" xfId="0" applyNumberFormat="1" applyFont="1" applyFill="1" applyBorder="1" applyAlignment="1">
      <alignment horizontal="center" vertical="center"/>
    </xf>
    <xf numFmtId="2" fontId="11" fillId="2" borderId="3" xfId="0" applyNumberFormat="1" applyFont="1" applyFill="1" applyBorder="1"/>
    <xf numFmtId="0" fontId="16" fillId="0" borderId="2" xfId="0" applyFont="1" applyBorder="1" applyAlignment="1">
      <alignment horizontal="left" vertical="center"/>
    </xf>
    <xf numFmtId="0" fontId="11" fillId="0" borderId="0" xfId="0" applyFont="1" applyAlignment="1">
      <alignment wrapText="1"/>
    </xf>
    <xf numFmtId="0" fontId="11" fillId="4" borderId="0" xfId="0" applyFont="1" applyFill="1" applyAlignment="1">
      <alignment horizontal="center" vertical="center" wrapText="1"/>
    </xf>
    <xf numFmtId="0" fontId="11" fillId="2" borderId="2" xfId="0" applyFont="1" applyFill="1" applyBorder="1" applyAlignment="1">
      <alignment horizontal="center" vertical="center"/>
    </xf>
    <xf numFmtId="0" fontId="16" fillId="2" borderId="2" xfId="0" applyFont="1" applyFill="1" applyBorder="1" applyAlignment="1">
      <alignment horizontal="center" vertical="center"/>
    </xf>
    <xf numFmtId="2" fontId="11" fillId="2" borderId="2" xfId="0" applyNumberFormat="1" applyFont="1" applyFill="1" applyBorder="1" applyAlignment="1">
      <alignment horizontal="center" vertical="center"/>
    </xf>
    <xf numFmtId="2" fontId="11" fillId="2" borderId="2" xfId="0" applyNumberFormat="1" applyFont="1" applyFill="1" applyBorder="1"/>
    <xf numFmtId="0" fontId="11" fillId="2" borderId="18" xfId="0" applyFont="1" applyFill="1" applyBorder="1" applyAlignment="1">
      <alignment horizontal="center" vertical="center"/>
    </xf>
    <xf numFmtId="0" fontId="11" fillId="2" borderId="0" xfId="0" applyFont="1" applyFill="1"/>
    <xf numFmtId="11" fontId="11" fillId="2" borderId="14" xfId="0" applyNumberFormat="1" applyFont="1" applyFill="1" applyBorder="1" applyAlignment="1">
      <alignment horizontal="center" vertical="center"/>
    </xf>
    <xf numFmtId="11" fontId="11" fillId="2" borderId="14" xfId="0" applyNumberFormat="1" applyFont="1" applyFill="1" applyBorder="1"/>
    <xf numFmtId="0" fontId="11" fillId="0" borderId="0" xfId="0" applyFont="1" applyAlignment="1">
      <alignment vertical="center" wrapText="1"/>
    </xf>
    <xf numFmtId="0" fontId="11" fillId="7" borderId="0" xfId="0" applyFont="1" applyFill="1"/>
    <xf numFmtId="11" fontId="11" fillId="4" borderId="0" xfId="0" applyNumberFormat="1" applyFont="1" applyFill="1"/>
    <xf numFmtId="0" fontId="16" fillId="0" borderId="0" xfId="0" applyFont="1"/>
    <xf numFmtId="0" fontId="11" fillId="0" borderId="0" xfId="0" applyFont="1" applyAlignment="1">
      <alignment horizontal="center"/>
    </xf>
    <xf numFmtId="0" fontId="16" fillId="0" borderId="0" xfId="0" applyFont="1" applyAlignment="1">
      <alignment horizontal="right" vertical="center"/>
    </xf>
    <xf numFmtId="0" fontId="11" fillId="0" borderId="0" xfId="0" applyFont="1" applyAlignment="1">
      <alignment horizontal="left" vertical="top" wrapText="1"/>
    </xf>
    <xf numFmtId="0" fontId="11" fillId="0" borderId="14" xfId="0" applyFont="1" applyBorder="1" applyAlignment="1">
      <alignment vertical="center"/>
    </xf>
    <xf numFmtId="0" fontId="11" fillId="0" borderId="5"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5" xfId="0" applyFont="1" applyBorder="1" applyAlignment="1">
      <alignment horizontal="center" vertical="center"/>
    </xf>
    <xf numFmtId="0" fontId="11" fillId="2" borderId="16" xfId="0" applyFont="1" applyFill="1" applyBorder="1" applyAlignment="1">
      <alignment vertical="center"/>
    </xf>
    <xf numFmtId="0" fontId="11" fillId="3" borderId="16" xfId="0" applyFont="1" applyFill="1" applyBorder="1" applyAlignment="1">
      <alignment horizontal="center" vertical="center" wrapText="1"/>
    </xf>
    <xf numFmtId="0" fontId="11" fillId="3" borderId="0" xfId="0" applyFont="1" applyFill="1" applyAlignment="1">
      <alignment vertical="center" wrapText="1"/>
    </xf>
    <xf numFmtId="0" fontId="11" fillId="3" borderId="0" xfId="0" applyFont="1" applyFill="1"/>
    <xf numFmtId="0" fontId="16" fillId="3" borderId="0" xfId="0" applyFont="1" applyFill="1" applyAlignment="1">
      <alignment horizontal="center" vertical="center"/>
    </xf>
    <xf numFmtId="2" fontId="11" fillId="3" borderId="0" xfId="0" applyNumberFormat="1" applyFont="1" applyFill="1" applyAlignment="1">
      <alignment horizontal="center" vertical="center"/>
    </xf>
    <xf numFmtId="0" fontId="11" fillId="3" borderId="0" xfId="0" applyFont="1" applyFill="1" applyAlignment="1">
      <alignment horizontal="center" vertical="center"/>
    </xf>
    <xf numFmtId="2" fontId="11" fillId="3" borderId="0" xfId="0" applyNumberFormat="1" applyFont="1" applyFill="1"/>
    <xf numFmtId="0" fontId="11" fillId="3" borderId="17" xfId="0" applyFont="1" applyFill="1" applyBorder="1" applyAlignment="1">
      <alignment horizontal="center" vertical="center"/>
    </xf>
    <xf numFmtId="11" fontId="11" fillId="3" borderId="16" xfId="0" applyNumberFormat="1" applyFont="1" applyFill="1" applyBorder="1"/>
    <xf numFmtId="0" fontId="11" fillId="4" borderId="0" xfId="0" applyFont="1" applyFill="1" applyAlignment="1">
      <alignment vertical="center"/>
    </xf>
    <xf numFmtId="0" fontId="11" fillId="5" borderId="4" xfId="0" applyFont="1" applyFill="1" applyBorder="1" applyAlignment="1">
      <alignment vertical="center" wrapText="1"/>
    </xf>
    <xf numFmtId="164" fontId="11" fillId="0" borderId="0" xfId="0" applyNumberFormat="1" applyFont="1" applyAlignment="1">
      <alignment horizontal="center" vertical="center"/>
    </xf>
    <xf numFmtId="0" fontId="11" fillId="0" borderId="16" xfId="0" applyFont="1" applyBorder="1" applyAlignment="1">
      <alignment horizontal="center" vertical="center"/>
    </xf>
    <xf numFmtId="0" fontId="11" fillId="3" borderId="0" xfId="0" applyFont="1" applyFill="1" applyAlignment="1">
      <alignment horizontal="center" vertical="center" wrapText="1"/>
    </xf>
    <xf numFmtId="0" fontId="11" fillId="4" borderId="0" xfId="0" applyFont="1" applyFill="1" applyAlignment="1">
      <alignment vertical="center" wrapText="1"/>
    </xf>
    <xf numFmtId="0" fontId="18" fillId="3" borderId="0" xfId="0" applyFont="1" applyFill="1"/>
    <xf numFmtId="0" fontId="11" fillId="6" borderId="0" xfId="0" applyFont="1" applyFill="1"/>
    <xf numFmtId="0" fontId="11" fillId="6" borderId="0" xfId="0" applyFont="1" applyFill="1" applyAlignment="1">
      <alignment vertical="center" wrapText="1"/>
    </xf>
    <xf numFmtId="0" fontId="16" fillId="6" borderId="0" xfId="0" applyFont="1" applyFill="1" applyAlignment="1">
      <alignment horizontal="center" vertical="center"/>
    </xf>
    <xf numFmtId="2" fontId="11" fillId="6" borderId="0" xfId="0" applyNumberFormat="1" applyFont="1" applyFill="1" applyAlignment="1">
      <alignment horizontal="center" vertical="center"/>
    </xf>
    <xf numFmtId="0" fontId="11" fillId="6" borderId="0" xfId="0" applyFont="1" applyFill="1" applyAlignment="1">
      <alignment horizontal="center" vertical="center"/>
    </xf>
    <xf numFmtId="2" fontId="11" fillId="6" borderId="0" xfId="0" applyNumberFormat="1" applyFont="1" applyFill="1"/>
    <xf numFmtId="0" fontId="11" fillId="6" borderId="17" xfId="0" applyFont="1" applyFill="1" applyBorder="1" applyAlignment="1">
      <alignment horizontal="center" vertical="center"/>
    </xf>
    <xf numFmtId="11" fontId="11" fillId="6" borderId="16" xfId="0" applyNumberFormat="1" applyFont="1" applyFill="1" applyBorder="1"/>
    <xf numFmtId="0" fontId="16" fillId="3" borderId="0" xfId="0" applyFont="1" applyFill="1"/>
    <xf numFmtId="0" fontId="11" fillId="3" borderId="0" xfId="0" applyFont="1" applyFill="1" applyAlignment="1">
      <alignment horizontal="center"/>
    </xf>
    <xf numFmtId="0" fontId="16" fillId="6" borderId="0" xfId="0" applyFont="1" applyFill="1"/>
    <xf numFmtId="0" fontId="18" fillId="6" borderId="0" xfId="0" applyFont="1" applyFill="1"/>
    <xf numFmtId="0" fontId="11" fillId="6" borderId="0" xfId="0" applyFont="1" applyFill="1" applyAlignment="1">
      <alignment horizontal="center"/>
    </xf>
    <xf numFmtId="0" fontId="19" fillId="0" borderId="6" xfId="0" applyFont="1" applyBorder="1" applyAlignment="1">
      <alignment horizontal="center" vertical="center" wrapText="1"/>
    </xf>
    <xf numFmtId="0" fontId="19" fillId="8" borderId="12" xfId="0" applyFont="1" applyFill="1" applyBorder="1" applyAlignment="1">
      <alignment horizontal="center" vertical="center" wrapText="1"/>
    </xf>
    <xf numFmtId="0" fontId="19" fillId="8" borderId="6" xfId="0" applyFont="1" applyFill="1" applyBorder="1" applyAlignment="1">
      <alignment horizontal="center" vertical="center" wrapText="1"/>
    </xf>
    <xf numFmtId="0" fontId="20" fillId="0" borderId="5" xfId="2" applyFont="1" applyFill="1" applyBorder="1"/>
    <xf numFmtId="0" fontId="11" fillId="0" borderId="5" xfId="0" applyFont="1" applyBorder="1" applyAlignment="1">
      <alignment horizontal="left" vertical="center"/>
    </xf>
    <xf numFmtId="0" fontId="11" fillId="0" borderId="5" xfId="0" applyFont="1" applyBorder="1" applyAlignment="1">
      <alignment horizontal="left" vertical="center" wrapText="1"/>
    </xf>
    <xf numFmtId="0" fontId="18" fillId="0" borderId="5" xfId="0" applyFont="1" applyBorder="1"/>
    <xf numFmtId="0" fontId="18" fillId="0" borderId="5" xfId="0" applyFont="1" applyBorder="1" applyAlignment="1">
      <alignment horizontal="left" vertical="center"/>
    </xf>
    <xf numFmtId="0" fontId="18" fillId="0" borderId="5" xfId="0" applyFont="1" applyBorder="1" applyAlignment="1">
      <alignment horizontal="center" vertical="center"/>
    </xf>
    <xf numFmtId="0" fontId="18" fillId="0" borderId="5" xfId="0" applyFont="1" applyBorder="1" applyAlignment="1">
      <alignment horizontal="center" vertical="center" wrapText="1"/>
    </xf>
    <xf numFmtId="0" fontId="21" fillId="0" borderId="5" xfId="2" applyFont="1" applyFill="1" applyBorder="1"/>
    <xf numFmtId="0" fontId="18" fillId="0" borderId="5" xfId="0" applyFont="1" applyBorder="1" applyAlignment="1">
      <alignment horizontal="left" vertical="center" wrapText="1"/>
    </xf>
    <xf numFmtId="0" fontId="18" fillId="0" borderId="5" xfId="0" applyFont="1" applyBorder="1" applyAlignment="1">
      <alignment vertical="center" wrapText="1"/>
    </xf>
    <xf numFmtId="0" fontId="11" fillId="0" borderId="5" xfId="0" applyFont="1" applyBorder="1" applyAlignment="1">
      <alignment vertical="center"/>
    </xf>
    <xf numFmtId="11" fontId="18" fillId="0" borderId="5" xfId="0" applyNumberFormat="1" applyFont="1" applyBorder="1" applyAlignment="1">
      <alignment horizontal="center" vertical="center"/>
    </xf>
    <xf numFmtId="0" fontId="11" fillId="0" borderId="5" xfId="0" applyFont="1" applyBorder="1" applyAlignment="1">
      <alignment wrapText="1"/>
    </xf>
    <xf numFmtId="0" fontId="22" fillId="8" borderId="0" xfId="3" applyFont="1" applyFill="1"/>
    <xf numFmtId="0" fontId="1" fillId="8" borderId="0" xfId="3" applyFill="1"/>
    <xf numFmtId="0" fontId="11" fillId="0" borderId="3" xfId="0" applyFont="1" applyBorder="1" applyAlignment="1">
      <alignment horizontal="center" vertical="center"/>
    </xf>
    <xf numFmtId="0" fontId="11" fillId="0" borderId="18" xfId="0" applyFont="1" applyBorder="1" applyAlignment="1">
      <alignment horizontal="center" vertical="center" wrapText="1"/>
    </xf>
    <xf numFmtId="0" fontId="11" fillId="0" borderId="1" xfId="0" applyFont="1" applyBorder="1"/>
    <xf numFmtId="11" fontId="11" fillId="0" borderId="14" xfId="0" applyNumberFormat="1" applyFont="1" applyBorder="1" applyAlignment="1">
      <alignment horizontal="center" vertical="center"/>
    </xf>
    <xf numFmtId="11" fontId="11" fillId="0" borderId="2" xfId="0" applyNumberFormat="1" applyFont="1" applyBorder="1" applyAlignment="1">
      <alignment horizontal="center" vertical="center"/>
    </xf>
    <xf numFmtId="11" fontId="11" fillId="0" borderId="18" xfId="0" applyNumberFormat="1" applyFont="1" applyBorder="1" applyAlignment="1">
      <alignment horizontal="center" vertical="center"/>
    </xf>
    <xf numFmtId="0" fontId="11" fillId="0" borderId="9" xfId="0" applyFont="1" applyBorder="1"/>
    <xf numFmtId="11" fontId="11" fillId="0" borderId="0" xfId="0" applyNumberFormat="1" applyFont="1" applyAlignment="1">
      <alignment horizontal="center" vertical="center"/>
    </xf>
    <xf numFmtId="11" fontId="11" fillId="0" borderId="17" xfId="0" applyNumberFormat="1" applyFont="1" applyBorder="1" applyAlignment="1">
      <alignment horizontal="center" vertical="center"/>
    </xf>
    <xf numFmtId="0" fontId="11" fillId="0" borderId="10" xfId="0" applyFont="1" applyBorder="1"/>
    <xf numFmtId="11" fontId="11" fillId="0" borderId="13" xfId="0" applyNumberFormat="1" applyFont="1" applyBorder="1" applyAlignment="1">
      <alignment horizontal="center" vertical="center"/>
    </xf>
    <xf numFmtId="11" fontId="11" fillId="0" borderId="4" xfId="0" applyNumberFormat="1" applyFont="1" applyBorder="1" applyAlignment="1">
      <alignment horizontal="center" vertical="center"/>
    </xf>
    <xf numFmtId="11" fontId="11" fillId="0" borderId="15" xfId="0" applyNumberFormat="1" applyFont="1" applyBorder="1" applyAlignment="1">
      <alignment horizontal="center" vertical="center"/>
    </xf>
    <xf numFmtId="0" fontId="11" fillId="0" borderId="14" xfId="0" applyFont="1" applyBorder="1"/>
    <xf numFmtId="0" fontId="11" fillId="0" borderId="16" xfId="0" applyFont="1" applyBorder="1"/>
    <xf numFmtId="0" fontId="11" fillId="0" borderId="13" xfId="0" applyFont="1" applyBorder="1"/>
    <xf numFmtId="0" fontId="11" fillId="0" borderId="0" xfId="0" applyFont="1" applyAlignment="1">
      <alignment vertical="center" textRotation="90"/>
    </xf>
    <xf numFmtId="0" fontId="11" fillId="6" borderId="26" xfId="0" applyFont="1" applyFill="1" applyBorder="1"/>
    <xf numFmtId="11" fontId="11" fillId="6" borderId="27" xfId="0" applyNumberFormat="1" applyFont="1" applyFill="1" applyBorder="1" applyAlignment="1">
      <alignment horizontal="center" vertical="center"/>
    </xf>
    <xf numFmtId="11" fontId="11" fillId="6" borderId="28" xfId="0" applyNumberFormat="1" applyFont="1" applyFill="1" applyBorder="1" applyAlignment="1">
      <alignment horizontal="center" vertical="center"/>
    </xf>
    <xf numFmtId="11" fontId="11" fillId="6" borderId="29" xfId="0" applyNumberFormat="1" applyFont="1" applyFill="1" applyBorder="1" applyAlignment="1">
      <alignment horizontal="center" vertical="center"/>
    </xf>
    <xf numFmtId="11" fontId="11" fillId="6" borderId="30" xfId="0" applyNumberFormat="1" applyFont="1" applyFill="1" applyBorder="1" applyAlignment="1">
      <alignment horizontal="center" vertical="center"/>
    </xf>
    <xf numFmtId="165" fontId="11" fillId="0" borderId="27" xfId="0" applyNumberFormat="1" applyFont="1" applyBorder="1" applyAlignment="1">
      <alignment horizontal="center" vertical="center"/>
    </xf>
    <xf numFmtId="0" fontId="25" fillId="6" borderId="5" xfId="0" applyFont="1" applyFill="1" applyBorder="1" applyAlignment="1">
      <alignment horizontal="right" vertical="center"/>
    </xf>
    <xf numFmtId="10" fontId="26" fillId="6" borderId="0" xfId="0" applyNumberFormat="1" applyFont="1" applyFill="1" applyAlignment="1">
      <alignment horizontal="center" vertical="center"/>
    </xf>
    <xf numFmtId="10" fontId="25" fillId="6" borderId="0" xfId="0" applyNumberFormat="1" applyFont="1" applyFill="1" applyAlignment="1">
      <alignment horizontal="center" vertical="center"/>
    </xf>
    <xf numFmtId="10" fontId="25" fillId="6" borderId="16" xfId="0" applyNumberFormat="1" applyFont="1" applyFill="1" applyBorder="1" applyAlignment="1">
      <alignment horizontal="center" vertical="center"/>
    </xf>
    <xf numFmtId="10" fontId="25" fillId="6" borderId="17" xfId="0" applyNumberFormat="1" applyFont="1" applyFill="1" applyBorder="1" applyAlignment="1">
      <alignment horizontal="center" vertical="center"/>
    </xf>
    <xf numFmtId="10" fontId="27" fillId="6" borderId="9" xfId="0" applyNumberFormat="1" applyFont="1" applyFill="1" applyBorder="1" applyAlignment="1">
      <alignment horizontal="center" vertical="center"/>
    </xf>
    <xf numFmtId="10" fontId="11" fillId="0" borderId="0" xfId="0" applyNumberFormat="1" applyFont="1" applyAlignment="1">
      <alignment horizontal="center" vertical="center"/>
    </xf>
    <xf numFmtId="165" fontId="11" fillId="0" borderId="0" xfId="0" applyNumberFormat="1" applyFont="1" applyAlignment="1">
      <alignment horizontal="center" vertical="center"/>
    </xf>
    <xf numFmtId="11" fontId="11" fillId="0" borderId="9" xfId="0" applyNumberFormat="1" applyFont="1" applyBorder="1" applyAlignment="1">
      <alignment horizontal="center" vertical="center"/>
    </xf>
    <xf numFmtId="0" fontId="25" fillId="0" borderId="5" xfId="0" applyFont="1" applyBorder="1" applyAlignment="1">
      <alignment horizontal="right" vertical="center"/>
    </xf>
    <xf numFmtId="10" fontId="25" fillId="0" borderId="0" xfId="0" applyNumberFormat="1" applyFont="1" applyAlignment="1">
      <alignment horizontal="center" vertical="center"/>
    </xf>
    <xf numFmtId="10" fontId="28" fillId="0" borderId="0" xfId="0" applyNumberFormat="1" applyFont="1" applyAlignment="1">
      <alignment horizontal="center" vertical="center"/>
    </xf>
    <xf numFmtId="10" fontId="25" fillId="0" borderId="16" xfId="0" applyNumberFormat="1" applyFont="1" applyBorder="1" applyAlignment="1">
      <alignment horizontal="center" vertical="center"/>
    </xf>
    <xf numFmtId="10" fontId="25" fillId="0" borderId="17" xfId="0" applyNumberFormat="1" applyFont="1" applyBorder="1" applyAlignment="1">
      <alignment horizontal="center" vertical="center"/>
    </xf>
    <xf numFmtId="10" fontId="25" fillId="0" borderId="9" xfId="0" applyNumberFormat="1" applyFont="1" applyBorder="1" applyAlignment="1">
      <alignment horizontal="center" vertical="center"/>
    </xf>
    <xf numFmtId="0" fontId="25" fillId="0" borderId="35" xfId="0" applyFont="1" applyBorder="1" applyAlignment="1">
      <alignment horizontal="right" vertical="center"/>
    </xf>
    <xf numFmtId="10" fontId="25" fillId="0" borderId="36" xfId="0" applyNumberFormat="1" applyFont="1" applyBorder="1" applyAlignment="1">
      <alignment horizontal="center" vertical="center"/>
    </xf>
    <xf numFmtId="10" fontId="28" fillId="0" borderId="36" xfId="0" applyNumberFormat="1" applyFont="1" applyBorder="1" applyAlignment="1">
      <alignment horizontal="center" vertical="center"/>
    </xf>
    <xf numFmtId="10" fontId="25" fillId="0" borderId="37" xfId="0" applyNumberFormat="1" applyFont="1" applyBorder="1" applyAlignment="1">
      <alignment horizontal="center" vertical="center"/>
    </xf>
    <xf numFmtId="10" fontId="25" fillId="0" borderId="38" xfId="0" applyNumberFormat="1" applyFont="1" applyBorder="1" applyAlignment="1">
      <alignment horizontal="center" vertical="center"/>
    </xf>
    <xf numFmtId="10" fontId="25" fillId="0" borderId="39" xfId="0" applyNumberFormat="1" applyFont="1" applyBorder="1" applyAlignment="1">
      <alignment horizontal="center" vertical="center"/>
    </xf>
    <xf numFmtId="10" fontId="11" fillId="0" borderId="36" xfId="0" applyNumberFormat="1" applyFont="1" applyBorder="1" applyAlignment="1">
      <alignment horizontal="center" vertical="center"/>
    </xf>
    <xf numFmtId="165" fontId="11" fillId="0" borderId="36" xfId="0" applyNumberFormat="1" applyFont="1" applyBorder="1" applyAlignment="1">
      <alignment horizontal="center" vertical="center"/>
    </xf>
    <xf numFmtId="0" fontId="11" fillId="5" borderId="10" xfId="0" applyFont="1" applyFill="1" applyBorder="1"/>
    <xf numFmtId="11" fontId="11" fillId="5" borderId="0" xfId="0" applyNumberFormat="1" applyFont="1" applyFill="1" applyAlignment="1">
      <alignment horizontal="center" vertical="center"/>
    </xf>
    <xf numFmtId="11" fontId="11" fillId="5" borderId="16" xfId="0" applyNumberFormat="1" applyFont="1" applyFill="1" applyBorder="1" applyAlignment="1">
      <alignment horizontal="center" vertical="center"/>
    </xf>
    <xf numFmtId="11" fontId="11" fillId="5" borderId="17" xfId="0" applyNumberFormat="1" applyFont="1" applyFill="1" applyBorder="1" applyAlignment="1">
      <alignment horizontal="center" vertical="center"/>
    </xf>
    <xf numFmtId="11" fontId="11" fillId="5" borderId="9" xfId="0" applyNumberFormat="1" applyFont="1" applyFill="1" applyBorder="1" applyAlignment="1">
      <alignment horizontal="center" vertical="center"/>
    </xf>
    <xf numFmtId="0" fontId="25" fillId="5" borderId="5" xfId="0" applyFont="1" applyFill="1" applyBorder="1" applyAlignment="1">
      <alignment horizontal="right" vertical="center"/>
    </xf>
    <xf numFmtId="10" fontId="29" fillId="5" borderId="0" xfId="0" applyNumberFormat="1" applyFont="1" applyFill="1" applyAlignment="1">
      <alignment horizontal="center" vertical="center"/>
    </xf>
    <xf numFmtId="10" fontId="29" fillId="5" borderId="16" xfId="0" applyNumberFormat="1" applyFont="1" applyFill="1" applyBorder="1" applyAlignment="1">
      <alignment horizontal="center" vertical="center"/>
    </xf>
    <xf numFmtId="10" fontId="29" fillId="5" borderId="17" xfId="0" applyNumberFormat="1" applyFont="1" applyFill="1" applyBorder="1" applyAlignment="1">
      <alignment horizontal="center" vertical="center"/>
    </xf>
    <xf numFmtId="10" fontId="29" fillId="5" borderId="9" xfId="0" applyNumberFormat="1" applyFont="1" applyFill="1" applyBorder="1" applyAlignment="1">
      <alignment horizontal="center" vertical="center"/>
    </xf>
    <xf numFmtId="0" fontId="25" fillId="0" borderId="0" xfId="0" applyFont="1" applyAlignment="1">
      <alignment horizontal="center" vertical="center"/>
    </xf>
    <xf numFmtId="0" fontId="25" fillId="0" borderId="9" xfId="0" applyFont="1" applyBorder="1" applyAlignment="1">
      <alignment horizontal="center" vertical="center"/>
    </xf>
    <xf numFmtId="0" fontId="25" fillId="0" borderId="1" xfId="0" applyFont="1" applyBorder="1" applyAlignment="1">
      <alignment horizontal="right" vertical="center"/>
    </xf>
    <xf numFmtId="0" fontId="11" fillId="12" borderId="26" xfId="0" applyFont="1" applyFill="1" applyBorder="1"/>
    <xf numFmtId="11" fontId="11" fillId="12" borderId="27" xfId="0" applyNumberFormat="1" applyFont="1" applyFill="1" applyBorder="1" applyAlignment="1">
      <alignment horizontal="center" vertical="center"/>
    </xf>
    <xf numFmtId="11" fontId="11" fillId="12" borderId="28" xfId="0" applyNumberFormat="1" applyFont="1" applyFill="1" applyBorder="1" applyAlignment="1">
      <alignment horizontal="center" vertical="center"/>
    </xf>
    <xf numFmtId="11" fontId="11" fillId="12" borderId="29" xfId="0" applyNumberFormat="1" applyFont="1" applyFill="1" applyBorder="1" applyAlignment="1">
      <alignment horizontal="center" vertical="center"/>
    </xf>
    <xf numFmtId="11" fontId="11" fillId="12" borderId="30" xfId="0" applyNumberFormat="1" applyFont="1" applyFill="1" applyBorder="1" applyAlignment="1">
      <alignment horizontal="center" vertical="center"/>
    </xf>
    <xf numFmtId="0" fontId="25" fillId="12" borderId="5" xfId="0" applyFont="1" applyFill="1" applyBorder="1" applyAlignment="1">
      <alignment horizontal="right" vertical="center"/>
    </xf>
    <xf numFmtId="10" fontId="25" fillId="12" borderId="0" xfId="0" applyNumberFormat="1" applyFont="1" applyFill="1" applyAlignment="1">
      <alignment horizontal="center" vertical="center"/>
    </xf>
    <xf numFmtId="10" fontId="25" fillId="12" borderId="16" xfId="0" applyNumberFormat="1" applyFont="1" applyFill="1" applyBorder="1" applyAlignment="1">
      <alignment horizontal="center" vertical="center"/>
    </xf>
    <xf numFmtId="10" fontId="25" fillId="12" borderId="17" xfId="0" applyNumberFormat="1" applyFont="1" applyFill="1" applyBorder="1" applyAlignment="1">
      <alignment horizontal="center" vertical="center"/>
    </xf>
    <xf numFmtId="10" fontId="30" fillId="12" borderId="9" xfId="0" applyNumberFormat="1" applyFont="1" applyFill="1" applyBorder="1" applyAlignment="1">
      <alignment horizontal="center" vertical="center"/>
    </xf>
    <xf numFmtId="0" fontId="11" fillId="0" borderId="9" xfId="0" applyFont="1" applyBorder="1" applyAlignment="1">
      <alignment horizontal="center" vertical="center"/>
    </xf>
    <xf numFmtId="0" fontId="11" fillId="0" borderId="36" xfId="0" applyFont="1" applyBorder="1" applyAlignment="1">
      <alignment horizontal="center" vertical="center"/>
    </xf>
    <xf numFmtId="0" fontId="11" fillId="0" borderId="37" xfId="0" applyFont="1" applyBorder="1" applyAlignment="1">
      <alignment horizontal="center" vertical="center"/>
    </xf>
    <xf numFmtId="0" fontId="11" fillId="0" borderId="38" xfId="0" applyFont="1" applyBorder="1" applyAlignment="1">
      <alignment horizontal="center" vertical="center"/>
    </xf>
    <xf numFmtId="0" fontId="11" fillId="0" borderId="39" xfId="0" applyFont="1" applyBorder="1" applyAlignment="1">
      <alignment horizontal="center" vertical="center"/>
    </xf>
    <xf numFmtId="0" fontId="11" fillId="14" borderId="10" xfId="0" applyFont="1" applyFill="1" applyBorder="1"/>
    <xf numFmtId="11" fontId="11" fillId="14" borderId="0" xfId="0" applyNumberFormat="1" applyFont="1" applyFill="1" applyAlignment="1">
      <alignment horizontal="center" vertical="center"/>
    </xf>
    <xf numFmtId="11" fontId="11" fillId="14" borderId="16" xfId="0" applyNumberFormat="1" applyFont="1" applyFill="1" applyBorder="1" applyAlignment="1">
      <alignment horizontal="center" vertical="center"/>
    </xf>
    <xf numFmtId="11" fontId="11" fillId="14" borderId="17" xfId="0" applyNumberFormat="1" applyFont="1" applyFill="1" applyBorder="1" applyAlignment="1">
      <alignment horizontal="center" vertical="center"/>
    </xf>
    <xf numFmtId="11" fontId="11" fillId="14" borderId="9" xfId="0" applyNumberFormat="1" applyFont="1" applyFill="1" applyBorder="1" applyAlignment="1">
      <alignment horizontal="center" vertical="center"/>
    </xf>
    <xf numFmtId="0" fontId="11" fillId="14" borderId="5" xfId="0" applyFont="1" applyFill="1" applyBorder="1"/>
    <xf numFmtId="10" fontId="25" fillId="14" borderId="0" xfId="0" applyNumberFormat="1" applyFont="1" applyFill="1" applyAlignment="1">
      <alignment horizontal="center" vertical="center"/>
    </xf>
    <xf numFmtId="10" fontId="25" fillId="14" borderId="16" xfId="0" applyNumberFormat="1" applyFont="1" applyFill="1" applyBorder="1" applyAlignment="1">
      <alignment horizontal="center" vertical="center"/>
    </xf>
    <xf numFmtId="10" fontId="25" fillId="14" borderId="17" xfId="0" applyNumberFormat="1" applyFont="1" applyFill="1" applyBorder="1" applyAlignment="1">
      <alignment horizontal="center" vertical="center"/>
    </xf>
    <xf numFmtId="10" fontId="31" fillId="14" borderId="9" xfId="0" applyNumberFormat="1" applyFont="1" applyFill="1" applyBorder="1" applyAlignment="1">
      <alignment horizontal="center" vertical="center"/>
    </xf>
    <xf numFmtId="0" fontId="11" fillId="7" borderId="26" xfId="0" applyFont="1" applyFill="1" applyBorder="1"/>
    <xf numFmtId="11" fontId="11" fillId="7" borderId="27" xfId="0" applyNumberFormat="1" applyFont="1" applyFill="1" applyBorder="1" applyAlignment="1">
      <alignment horizontal="center" vertical="center"/>
    </xf>
    <xf numFmtId="11" fontId="11" fillId="7" borderId="28" xfId="0" applyNumberFormat="1" applyFont="1" applyFill="1" applyBorder="1" applyAlignment="1">
      <alignment horizontal="center" vertical="center"/>
    </xf>
    <xf numFmtId="11" fontId="11" fillId="7" borderId="29" xfId="0" applyNumberFormat="1" applyFont="1" applyFill="1" applyBorder="1" applyAlignment="1">
      <alignment horizontal="center" vertical="center"/>
    </xf>
    <xf numFmtId="11" fontId="11" fillId="7" borderId="30" xfId="0" applyNumberFormat="1" applyFont="1" applyFill="1" applyBorder="1" applyAlignment="1">
      <alignment horizontal="center" vertical="center"/>
    </xf>
    <xf numFmtId="0" fontId="11" fillId="7" borderId="5" xfId="0" applyFont="1" applyFill="1" applyBorder="1"/>
    <xf numFmtId="10" fontId="25" fillId="7" borderId="0" xfId="0" applyNumberFormat="1" applyFont="1" applyFill="1" applyAlignment="1">
      <alignment horizontal="center" vertical="center"/>
    </xf>
    <xf numFmtId="10" fontId="25" fillId="7" borderId="16" xfId="0" applyNumberFormat="1" applyFont="1" applyFill="1" applyBorder="1" applyAlignment="1">
      <alignment horizontal="center" vertical="center"/>
    </xf>
    <xf numFmtId="10" fontId="25" fillId="7" borderId="17" xfId="0" applyNumberFormat="1" applyFont="1" applyFill="1" applyBorder="1" applyAlignment="1">
      <alignment horizontal="center" vertical="center"/>
    </xf>
    <xf numFmtId="10" fontId="32" fillId="7" borderId="9" xfId="0" applyNumberFormat="1" applyFont="1" applyFill="1" applyBorder="1" applyAlignment="1">
      <alignment horizontal="center" vertical="center"/>
    </xf>
    <xf numFmtId="0" fontId="11" fillId="0" borderId="35" xfId="0" applyFont="1" applyBorder="1"/>
    <xf numFmtId="0" fontId="18" fillId="17" borderId="10" xfId="0" applyFont="1" applyFill="1" applyBorder="1"/>
    <xf numFmtId="11" fontId="18" fillId="17" borderId="0" xfId="0" applyNumberFormat="1" applyFont="1" applyFill="1" applyAlignment="1">
      <alignment horizontal="center" vertical="center"/>
    </xf>
    <xf numFmtId="11" fontId="18" fillId="17" borderId="16" xfId="0" applyNumberFormat="1" applyFont="1" applyFill="1" applyBorder="1" applyAlignment="1">
      <alignment horizontal="center" vertical="center"/>
    </xf>
    <xf numFmtId="11" fontId="18" fillId="17" borderId="17" xfId="0" applyNumberFormat="1" applyFont="1" applyFill="1" applyBorder="1" applyAlignment="1">
      <alignment horizontal="center" vertical="center"/>
    </xf>
    <xf numFmtId="11" fontId="18" fillId="17" borderId="9" xfId="0" applyNumberFormat="1" applyFont="1" applyFill="1" applyBorder="1" applyAlignment="1">
      <alignment horizontal="center" vertical="center"/>
    </xf>
    <xf numFmtId="0" fontId="18" fillId="17" borderId="5" xfId="0" applyFont="1" applyFill="1" applyBorder="1"/>
    <xf numFmtId="10" fontId="33" fillId="17" borderId="0" xfId="0" applyNumberFormat="1" applyFont="1" applyFill="1" applyAlignment="1">
      <alignment horizontal="center" vertical="center"/>
    </xf>
    <xf numFmtId="10" fontId="33" fillId="17" borderId="16" xfId="0" applyNumberFormat="1" applyFont="1" applyFill="1" applyBorder="1" applyAlignment="1">
      <alignment horizontal="center" vertical="center"/>
    </xf>
    <xf numFmtId="10" fontId="33" fillId="17" borderId="17" xfId="0" applyNumberFormat="1" applyFont="1" applyFill="1" applyBorder="1" applyAlignment="1">
      <alignment horizontal="center" vertical="center"/>
    </xf>
    <xf numFmtId="10" fontId="34" fillId="17" borderId="9" xfId="0" applyNumberFormat="1" applyFont="1" applyFill="1" applyBorder="1" applyAlignment="1">
      <alignment horizontal="center" vertical="center"/>
    </xf>
    <xf numFmtId="0" fontId="11" fillId="19" borderId="26" xfId="0" applyFont="1" applyFill="1" applyBorder="1"/>
    <xf numFmtId="11" fontId="11" fillId="19" borderId="27" xfId="0" applyNumberFormat="1" applyFont="1" applyFill="1" applyBorder="1" applyAlignment="1">
      <alignment horizontal="center" vertical="center"/>
    </xf>
    <xf numFmtId="11" fontId="11" fillId="19" borderId="28" xfId="0" applyNumberFormat="1" applyFont="1" applyFill="1" applyBorder="1" applyAlignment="1">
      <alignment horizontal="center" vertical="center"/>
    </xf>
    <xf numFmtId="11" fontId="11" fillId="19" borderId="29" xfId="0" applyNumberFormat="1" applyFont="1" applyFill="1" applyBorder="1" applyAlignment="1">
      <alignment horizontal="center" vertical="center"/>
    </xf>
    <xf numFmtId="11" fontId="11" fillId="19" borderId="30" xfId="0" applyNumberFormat="1" applyFont="1" applyFill="1" applyBorder="1" applyAlignment="1">
      <alignment horizontal="center" vertical="center"/>
    </xf>
    <xf numFmtId="0" fontId="11" fillId="19" borderId="5" xfId="0" applyFont="1" applyFill="1" applyBorder="1"/>
    <xf numFmtId="10" fontId="25" fillId="19" borderId="0" xfId="0" applyNumberFormat="1" applyFont="1" applyFill="1" applyAlignment="1">
      <alignment horizontal="center" vertical="center"/>
    </xf>
    <xf numFmtId="10" fontId="25" fillId="19" borderId="16" xfId="0" applyNumberFormat="1" applyFont="1" applyFill="1" applyBorder="1" applyAlignment="1">
      <alignment horizontal="center" vertical="center"/>
    </xf>
    <xf numFmtId="10" fontId="25" fillId="19" borderId="17" xfId="0" applyNumberFormat="1" applyFont="1" applyFill="1" applyBorder="1" applyAlignment="1">
      <alignment horizontal="center" vertical="center"/>
    </xf>
    <xf numFmtId="10" fontId="35" fillId="19" borderId="9" xfId="0" applyNumberFormat="1" applyFont="1" applyFill="1" applyBorder="1" applyAlignment="1">
      <alignment horizontal="center" vertical="center"/>
    </xf>
    <xf numFmtId="10" fontId="11" fillId="0" borderId="9" xfId="0" applyNumberFormat="1" applyFont="1" applyBorder="1" applyAlignment="1">
      <alignment horizontal="center" vertical="center"/>
    </xf>
    <xf numFmtId="0" fontId="11" fillId="10" borderId="27" xfId="0" applyFont="1" applyFill="1" applyBorder="1" applyAlignment="1">
      <alignment horizontal="center" vertical="center"/>
    </xf>
    <xf numFmtId="0" fontId="11" fillId="0" borderId="31" xfId="0" applyFont="1" applyBorder="1" applyAlignment="1">
      <alignment horizontal="center" vertical="center"/>
    </xf>
    <xf numFmtId="0" fontId="11" fillId="10" borderId="0" xfId="0" applyFont="1" applyFill="1" applyAlignment="1">
      <alignment horizontal="center" vertical="center"/>
    </xf>
    <xf numFmtId="0" fontId="11" fillId="0" borderId="33" xfId="0" applyFont="1" applyBorder="1" applyAlignment="1">
      <alignment horizontal="center" vertical="center"/>
    </xf>
    <xf numFmtId="0" fontId="11" fillId="10" borderId="36" xfId="0" applyFont="1" applyFill="1" applyBorder="1" applyAlignment="1">
      <alignment horizontal="center" vertical="center"/>
    </xf>
    <xf numFmtId="0" fontId="11" fillId="0" borderId="40" xfId="0" applyFont="1" applyBorder="1" applyAlignment="1">
      <alignment horizontal="center" vertical="center"/>
    </xf>
    <xf numFmtId="11" fontId="18" fillId="0" borderId="14" xfId="0" applyNumberFormat="1" applyFont="1" applyBorder="1" applyAlignment="1">
      <alignment horizontal="center" vertical="center"/>
    </xf>
    <xf numFmtId="11" fontId="11" fillId="0" borderId="1" xfId="0" applyNumberFormat="1" applyFont="1" applyBorder="1" applyAlignment="1">
      <alignment horizontal="center" vertical="center"/>
    </xf>
    <xf numFmtId="11" fontId="36" fillId="0" borderId="0" xfId="0" applyNumberFormat="1" applyFont="1" applyAlignment="1">
      <alignment horizontal="center" vertical="center"/>
    </xf>
    <xf numFmtId="11" fontId="18" fillId="0" borderId="16" xfId="0" applyNumberFormat="1" applyFont="1" applyBorder="1" applyAlignment="1">
      <alignment horizontal="center" vertical="center"/>
    </xf>
    <xf numFmtId="11" fontId="36" fillId="0" borderId="16" xfId="0" applyNumberFormat="1" applyFont="1" applyBorder="1" applyAlignment="1">
      <alignment horizontal="center" vertical="center"/>
    </xf>
    <xf numFmtId="11" fontId="36" fillId="0" borderId="4" xfId="0" applyNumberFormat="1" applyFont="1" applyBorder="1" applyAlignment="1">
      <alignment horizontal="center" vertical="center"/>
    </xf>
    <xf numFmtId="11" fontId="18" fillId="0" borderId="13" xfId="0" applyNumberFormat="1" applyFont="1" applyBorder="1" applyAlignment="1">
      <alignment horizontal="center" vertical="center"/>
    </xf>
    <xf numFmtId="11" fontId="36" fillId="0" borderId="13" xfId="0" applyNumberFormat="1" applyFont="1" applyBorder="1" applyAlignment="1">
      <alignment horizontal="center" vertical="center"/>
    </xf>
    <xf numFmtId="11" fontId="11" fillId="0" borderId="10" xfId="0" applyNumberFormat="1" applyFont="1" applyBorder="1" applyAlignment="1">
      <alignment horizontal="center" vertical="center"/>
    </xf>
    <xf numFmtId="11" fontId="18" fillId="0" borderId="0" xfId="0" applyNumberFormat="1" applyFont="1" applyAlignment="1">
      <alignment horizontal="center" vertical="center"/>
    </xf>
    <xf numFmtId="0" fontId="11" fillId="8" borderId="0" xfId="0" applyFont="1" applyFill="1"/>
    <xf numFmtId="0" fontId="11" fillId="8" borderId="0" xfId="0" applyFont="1" applyFill="1" applyAlignment="1">
      <alignment horizontal="left" vertical="center"/>
    </xf>
    <xf numFmtId="0" fontId="2" fillId="8" borderId="0" xfId="0" applyFont="1" applyFill="1"/>
    <xf numFmtId="0" fontId="11" fillId="8" borderId="0" xfId="0" applyFont="1" applyFill="1" applyAlignment="1">
      <alignment horizontal="right"/>
    </xf>
    <xf numFmtId="0" fontId="11" fillId="8" borderId="5" xfId="0" applyFont="1" applyFill="1" applyBorder="1" applyAlignment="1">
      <alignment horizontal="left" vertical="center"/>
    </xf>
    <xf numFmtId="0" fontId="11" fillId="8" borderId="5" xfId="0" applyFont="1" applyFill="1" applyBorder="1" applyAlignment="1">
      <alignment horizontal="right"/>
    </xf>
    <xf numFmtId="0" fontId="11" fillId="16" borderId="5" xfId="0" applyFont="1" applyFill="1" applyBorder="1" applyAlignment="1">
      <alignment horizontal="left" vertical="center"/>
    </xf>
    <xf numFmtId="0" fontId="11" fillId="20" borderId="5" xfId="0" applyFont="1" applyFill="1" applyBorder="1" applyAlignment="1">
      <alignment horizontal="left" vertical="center"/>
    </xf>
    <xf numFmtId="0" fontId="11" fillId="13" borderId="5" xfId="0" applyFont="1" applyFill="1" applyBorder="1" applyAlignment="1">
      <alignment horizontal="left" vertical="center"/>
    </xf>
    <xf numFmtId="0" fontId="11" fillId="21" borderId="5" xfId="0" applyFont="1" applyFill="1" applyBorder="1" applyAlignment="1">
      <alignment horizontal="left" vertical="center"/>
    </xf>
    <xf numFmtId="0" fontId="11" fillId="22" borderId="5" xfId="0" applyFont="1" applyFill="1" applyBorder="1" applyAlignment="1">
      <alignment horizontal="left" vertical="center"/>
    </xf>
    <xf numFmtId="0" fontId="11" fillId="23" borderId="5" xfId="0" applyFont="1" applyFill="1" applyBorder="1" applyAlignment="1">
      <alignment horizontal="left" vertical="center"/>
    </xf>
    <xf numFmtId="0" fontId="36" fillId="0" borderId="0" xfId="0" applyFont="1"/>
    <xf numFmtId="11" fontId="36" fillId="0" borderId="16" xfId="0" applyNumberFormat="1" applyFont="1" applyBorder="1"/>
    <xf numFmtId="0" fontId="36" fillId="3" borderId="0" xfId="0" applyFont="1" applyFill="1"/>
    <xf numFmtId="11" fontId="36" fillId="3" borderId="16" xfId="0" applyNumberFormat="1" applyFont="1" applyFill="1" applyBorder="1"/>
    <xf numFmtId="0" fontId="36" fillId="4" borderId="0" xfId="0" applyFont="1" applyFill="1"/>
    <xf numFmtId="11" fontId="36" fillId="4" borderId="16" xfId="0" applyNumberFormat="1" applyFont="1" applyFill="1" applyBorder="1"/>
    <xf numFmtId="0" fontId="36" fillId="5" borderId="4" xfId="0" applyFont="1" applyFill="1" applyBorder="1"/>
    <xf numFmtId="0" fontId="36" fillId="5" borderId="4" xfId="0" applyFont="1" applyFill="1" applyBorder="1" applyAlignment="1">
      <alignment horizontal="center" vertical="center"/>
    </xf>
    <xf numFmtId="2" fontId="36" fillId="5" borderId="4" xfId="0" applyNumberFormat="1" applyFont="1" applyFill="1" applyBorder="1" applyAlignment="1">
      <alignment horizontal="center" vertical="center"/>
    </xf>
    <xf numFmtId="2" fontId="36" fillId="5" borderId="4" xfId="0" applyNumberFormat="1" applyFont="1" applyFill="1" applyBorder="1"/>
    <xf numFmtId="0" fontId="36" fillId="5" borderId="15" xfId="0" applyFont="1" applyFill="1" applyBorder="1" applyAlignment="1">
      <alignment horizontal="center" vertical="center"/>
    </xf>
    <xf numFmtId="0" fontId="36" fillId="5" borderId="0" xfId="0" applyFont="1" applyFill="1"/>
    <xf numFmtId="11" fontId="36" fillId="5" borderId="13" xfId="0" applyNumberFormat="1" applyFont="1" applyFill="1" applyBorder="1"/>
    <xf numFmtId="0" fontId="37" fillId="2" borderId="11" xfId="0" applyFont="1" applyFill="1" applyBorder="1" applyAlignment="1">
      <alignment horizontal="center" vertical="center"/>
    </xf>
    <xf numFmtId="0" fontId="37" fillId="2" borderId="2" xfId="0" applyFont="1" applyFill="1" applyBorder="1" applyAlignment="1">
      <alignment vertical="center"/>
    </xf>
    <xf numFmtId="0" fontId="37" fillId="2" borderId="3" xfId="0" applyFont="1" applyFill="1" applyBorder="1" applyAlignment="1">
      <alignment vertical="center"/>
    </xf>
    <xf numFmtId="0" fontId="37" fillId="2" borderId="3" xfId="0" applyFont="1" applyFill="1" applyBorder="1" applyAlignment="1">
      <alignment horizontal="center" vertical="center"/>
    </xf>
    <xf numFmtId="0" fontId="37" fillId="2" borderId="3" xfId="0" applyFont="1" applyFill="1" applyBorder="1" applyAlignment="1">
      <alignment horizontal="center" vertical="center" wrapText="1"/>
    </xf>
    <xf numFmtId="0" fontId="37" fillId="0" borderId="16" xfId="0" applyFont="1" applyBorder="1" applyAlignment="1">
      <alignment horizontal="center" vertical="center" wrapText="1"/>
    </xf>
    <xf numFmtId="0" fontId="37" fillId="0" borderId="2" xfId="0" applyFont="1" applyBorder="1" applyAlignment="1">
      <alignment vertical="center"/>
    </xf>
    <xf numFmtId="0" fontId="37" fillId="0" borderId="0" xfId="0" applyFont="1"/>
    <xf numFmtId="0" fontId="37" fillId="0" borderId="0" xfId="0" applyFont="1" applyAlignment="1">
      <alignment horizontal="center" vertical="center"/>
    </xf>
    <xf numFmtId="0" fontId="37" fillId="0" borderId="0" xfId="0" applyFont="1" applyAlignment="1">
      <alignment vertical="center"/>
    </xf>
    <xf numFmtId="0" fontId="37" fillId="3" borderId="16" xfId="0" applyFont="1" applyFill="1" applyBorder="1" applyAlignment="1">
      <alignment horizontal="center" vertical="center" wrapText="1"/>
    </xf>
    <xf numFmtId="0" fontId="37" fillId="3" borderId="0" xfId="0" applyFont="1" applyFill="1" applyAlignment="1">
      <alignment vertical="center" wrapText="1"/>
    </xf>
    <xf numFmtId="0" fontId="37" fillId="3" borderId="0" xfId="0" applyFont="1" applyFill="1"/>
    <xf numFmtId="0" fontId="37" fillId="3" borderId="0" xfId="0" applyFont="1" applyFill="1" applyAlignment="1">
      <alignment horizontal="center" vertical="center"/>
    </xf>
    <xf numFmtId="0" fontId="37" fillId="4" borderId="16" xfId="0" applyFont="1" applyFill="1" applyBorder="1"/>
    <xf numFmtId="0" fontId="37" fillId="4" borderId="0" xfId="0" applyFont="1" applyFill="1" applyAlignment="1">
      <alignment vertical="center"/>
    </xf>
    <xf numFmtId="0" fontId="37" fillId="4" borderId="0" xfId="0" applyFont="1" applyFill="1"/>
    <xf numFmtId="0" fontId="37" fillId="4" borderId="0" xfId="0" applyFont="1" applyFill="1" applyAlignment="1">
      <alignment horizontal="center" vertical="center"/>
    </xf>
    <xf numFmtId="0" fontId="37" fillId="5" borderId="13" xfId="0" applyFont="1" applyFill="1" applyBorder="1" applyAlignment="1">
      <alignment horizontal="center" vertical="center" wrapText="1"/>
    </xf>
    <xf numFmtId="0" fontId="37" fillId="5" borderId="4" xfId="0" applyFont="1" applyFill="1" applyBorder="1" applyAlignment="1">
      <alignment vertical="center" wrapText="1"/>
    </xf>
    <xf numFmtId="0" fontId="37" fillId="5" borderId="4" xfId="0" applyFont="1" applyFill="1" applyBorder="1"/>
    <xf numFmtId="0" fontId="37" fillId="5" borderId="4" xfId="0" applyFont="1" applyFill="1" applyBorder="1" applyAlignment="1">
      <alignment horizontal="center" vertical="center"/>
    </xf>
    <xf numFmtId="2" fontId="18" fillId="3" borderId="0" xfId="0" applyNumberFormat="1" applyFont="1" applyFill="1" applyAlignment="1">
      <alignment horizontal="center" vertical="center"/>
    </xf>
    <xf numFmtId="0" fontId="18" fillId="3" borderId="0" xfId="0" applyFont="1" applyFill="1" applyAlignment="1">
      <alignment horizontal="center" vertical="center"/>
    </xf>
    <xf numFmtId="2" fontId="18" fillId="3" borderId="0" xfId="0" applyNumberFormat="1" applyFont="1" applyFill="1"/>
    <xf numFmtId="0" fontId="18" fillId="3" borderId="17" xfId="0" applyFont="1" applyFill="1" applyBorder="1" applyAlignment="1">
      <alignment horizontal="center" vertical="center"/>
    </xf>
    <xf numFmtId="2" fontId="18" fillId="4" borderId="0" xfId="0" applyNumberFormat="1" applyFont="1" applyFill="1" applyAlignment="1">
      <alignment horizontal="center" vertical="center"/>
    </xf>
    <xf numFmtId="0" fontId="18" fillId="4" borderId="0" xfId="0" applyFont="1" applyFill="1" applyAlignment="1">
      <alignment horizontal="center" vertical="center"/>
    </xf>
    <xf numFmtId="0" fontId="18" fillId="4" borderId="0" xfId="0" applyFont="1" applyFill="1"/>
    <xf numFmtId="2" fontId="18" fillId="4" borderId="0" xfId="0" applyNumberFormat="1" applyFont="1" applyFill="1"/>
    <xf numFmtId="0" fontId="18" fillId="4" borderId="17" xfId="0" applyFont="1" applyFill="1" applyBorder="1" applyAlignment="1">
      <alignment horizontal="center" vertical="center"/>
    </xf>
    <xf numFmtId="11" fontId="11" fillId="2" borderId="1" xfId="0" applyNumberFormat="1" applyFont="1" applyFill="1" applyBorder="1"/>
    <xf numFmtId="11" fontId="11" fillId="0" borderId="9" xfId="0" applyNumberFormat="1" applyFont="1" applyBorder="1"/>
    <xf numFmtId="11" fontId="11" fillId="3" borderId="9" xfId="0" applyNumberFormat="1" applyFont="1" applyFill="1" applyBorder="1"/>
    <xf numFmtId="11" fontId="11" fillId="6" borderId="9" xfId="0" applyNumberFormat="1" applyFont="1" applyFill="1" applyBorder="1"/>
    <xf numFmtId="11" fontId="11" fillId="5" borderId="10" xfId="0" applyNumberFormat="1" applyFont="1" applyFill="1" applyBorder="1"/>
    <xf numFmtId="11" fontId="11" fillId="4" borderId="9" xfId="0" applyNumberFormat="1" applyFont="1" applyFill="1" applyBorder="1"/>
    <xf numFmtId="11" fontId="36" fillId="0" borderId="9" xfId="0" applyNumberFormat="1" applyFont="1" applyBorder="1"/>
    <xf numFmtId="11" fontId="36" fillId="3" borderId="9" xfId="0" applyNumberFormat="1" applyFont="1" applyFill="1" applyBorder="1"/>
    <xf numFmtId="11" fontId="36" fillId="4" borderId="9" xfId="0" applyNumberFormat="1" applyFont="1" applyFill="1" applyBorder="1"/>
    <xf numFmtId="11" fontId="36" fillId="5" borderId="10" xfId="0" applyNumberFormat="1" applyFont="1" applyFill="1" applyBorder="1"/>
    <xf numFmtId="0" fontId="18" fillId="0" borderId="14" xfId="0" applyFont="1" applyBorder="1"/>
    <xf numFmtId="11" fontId="18" fillId="0" borderId="1" xfId="0" applyNumberFormat="1" applyFont="1" applyBorder="1" applyAlignment="1">
      <alignment horizontal="center" vertical="center"/>
    </xf>
    <xf numFmtId="0" fontId="18" fillId="0" borderId="16" xfId="0" applyFont="1" applyBorder="1"/>
    <xf numFmtId="11" fontId="18" fillId="0" borderId="9" xfId="0" applyNumberFormat="1" applyFont="1" applyBorder="1" applyAlignment="1">
      <alignment horizontal="center" vertical="center"/>
    </xf>
    <xf numFmtId="0" fontId="18" fillId="0" borderId="13" xfId="0" applyFont="1" applyBorder="1"/>
    <xf numFmtId="11" fontId="18" fillId="0" borderId="10" xfId="0" applyNumberFormat="1" applyFont="1" applyBorder="1" applyAlignment="1">
      <alignment horizontal="center" vertical="center"/>
    </xf>
    <xf numFmtId="0" fontId="18" fillId="0" borderId="1" xfId="0" applyFont="1" applyBorder="1"/>
    <xf numFmtId="11" fontId="18" fillId="0" borderId="2" xfId="0" applyNumberFormat="1" applyFont="1" applyBorder="1" applyAlignment="1">
      <alignment horizontal="center" vertical="center"/>
    </xf>
    <xf numFmtId="11" fontId="18" fillId="0" borderId="18" xfId="0" applyNumberFormat="1" applyFont="1" applyBorder="1" applyAlignment="1">
      <alignment horizontal="center" vertical="center"/>
    </xf>
    <xf numFmtId="0" fontId="18" fillId="0" borderId="9" xfId="0" applyFont="1" applyBorder="1"/>
    <xf numFmtId="11" fontId="18" fillId="0" borderId="17" xfId="0" applyNumberFormat="1" applyFont="1" applyBorder="1" applyAlignment="1">
      <alignment horizontal="center" vertical="center"/>
    </xf>
    <xf numFmtId="0" fontId="18" fillId="0" borderId="10" xfId="0" applyFont="1" applyBorder="1"/>
    <xf numFmtId="11" fontId="18" fillId="0" borderId="4" xfId="0" applyNumberFormat="1" applyFont="1" applyBorder="1" applyAlignment="1">
      <alignment horizontal="center" vertical="center"/>
    </xf>
    <xf numFmtId="11" fontId="18" fillId="0" borderId="15" xfId="0" applyNumberFormat="1" applyFont="1" applyBorder="1" applyAlignment="1">
      <alignment horizontal="center" vertical="center"/>
    </xf>
    <xf numFmtId="0" fontId="18" fillId="0" borderId="16" xfId="0" applyFont="1" applyBorder="1" applyAlignment="1">
      <alignment horizontal="center" vertical="center"/>
    </xf>
    <xf numFmtId="0" fontId="18" fillId="0" borderId="9" xfId="0" applyFont="1" applyBorder="1" applyAlignment="1">
      <alignment horizontal="center" vertical="center"/>
    </xf>
    <xf numFmtId="0" fontId="18" fillId="0" borderId="2" xfId="0" applyFont="1" applyBorder="1"/>
    <xf numFmtId="11" fontId="18" fillId="0" borderId="14" xfId="0" applyNumberFormat="1" applyFont="1" applyBorder="1"/>
    <xf numFmtId="11" fontId="18" fillId="0" borderId="2" xfId="0" applyNumberFormat="1" applyFont="1" applyBorder="1"/>
    <xf numFmtId="11" fontId="18" fillId="0" borderId="18" xfId="0" applyNumberFormat="1" applyFont="1" applyBorder="1"/>
    <xf numFmtId="11" fontId="18" fillId="0" borderId="16" xfId="0" applyNumberFormat="1" applyFont="1" applyBorder="1"/>
    <xf numFmtId="11" fontId="18" fillId="0" borderId="0" xfId="0" applyNumberFormat="1" applyFont="1"/>
    <xf numFmtId="11" fontId="18" fillId="0" borderId="17" xfId="0" applyNumberFormat="1" applyFont="1" applyBorder="1"/>
    <xf numFmtId="11" fontId="18" fillId="0" borderId="9" xfId="0" applyNumberFormat="1" applyFont="1" applyBorder="1"/>
    <xf numFmtId="0" fontId="18" fillId="0" borderId="4" xfId="0" applyFont="1" applyBorder="1"/>
    <xf numFmtId="11" fontId="18" fillId="0" borderId="13" xfId="0" applyNumberFormat="1" applyFont="1" applyBorder="1"/>
    <xf numFmtId="11" fontId="18" fillId="0" borderId="4" xfId="0" applyNumberFormat="1" applyFont="1" applyBorder="1"/>
    <xf numFmtId="11" fontId="18" fillId="0" borderId="15" xfId="0" applyNumberFormat="1" applyFont="1" applyBorder="1"/>
    <xf numFmtId="11" fontId="18" fillId="0" borderId="1" xfId="0" applyNumberFormat="1" applyFont="1" applyBorder="1"/>
    <xf numFmtId="11" fontId="18" fillId="0" borderId="10" xfId="0" applyNumberFormat="1" applyFont="1" applyBorder="1"/>
    <xf numFmtId="0" fontId="0" fillId="0" borderId="14" xfId="0" applyBorder="1" applyAlignment="1">
      <alignment horizontal="center" vertical="center"/>
    </xf>
    <xf numFmtId="0" fontId="0" fillId="0" borderId="1" xfId="0" applyBorder="1" applyAlignment="1">
      <alignment vertical="center"/>
    </xf>
    <xf numFmtId="0" fontId="1" fillId="0" borderId="1" xfId="0" applyFont="1" applyBorder="1" applyAlignment="1">
      <alignment horizontal="center" vertical="center"/>
    </xf>
    <xf numFmtId="0" fontId="1" fillId="0" borderId="18" xfId="0" applyFont="1" applyBorder="1" applyAlignment="1">
      <alignment horizontal="center" vertical="center" wrapText="1"/>
    </xf>
    <xf numFmtId="0" fontId="0" fillId="0" borderId="18" xfId="0" applyBorder="1" applyAlignment="1">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vertical="center"/>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0" fillId="0" borderId="2" xfId="0" applyBorder="1" applyAlignment="1">
      <alignment horizontal="center" vertical="center" wrapText="1"/>
    </xf>
    <xf numFmtId="0" fontId="0" fillId="0" borderId="18" xfId="0" applyBorder="1" applyAlignment="1">
      <alignment horizontal="center" vertical="center"/>
    </xf>
    <xf numFmtId="0" fontId="0" fillId="2" borderId="11" xfId="0" applyFill="1" applyBorder="1" applyAlignment="1">
      <alignment horizontal="center" vertical="center"/>
    </xf>
    <xf numFmtId="0" fontId="0" fillId="2" borderId="3" xfId="0" applyFill="1" applyBorder="1" applyAlignment="1">
      <alignment horizontal="center" vertical="center"/>
    </xf>
    <xf numFmtId="0" fontId="0" fillId="2" borderId="3" xfId="0" applyFill="1" applyBorder="1" applyAlignment="1">
      <alignment vertical="center"/>
    </xf>
    <xf numFmtId="0" fontId="1" fillId="2" borderId="3" xfId="0" applyFont="1" applyFill="1" applyBorder="1" applyAlignment="1">
      <alignment horizontal="center" vertical="center"/>
    </xf>
    <xf numFmtId="0" fontId="1" fillId="2" borderId="3" xfId="0" applyFont="1" applyFill="1" applyBorder="1" applyAlignment="1">
      <alignment horizontal="center" vertical="center" wrapText="1"/>
    </xf>
    <xf numFmtId="0" fontId="0" fillId="2" borderId="3" xfId="0" applyFill="1" applyBorder="1" applyAlignment="1">
      <alignment horizontal="center" vertical="center" wrapText="1"/>
    </xf>
    <xf numFmtId="0" fontId="0" fillId="2" borderId="8" xfId="0" applyFill="1" applyBorder="1" applyAlignment="1">
      <alignment horizontal="center" vertical="center"/>
    </xf>
    <xf numFmtId="0" fontId="0" fillId="0" borderId="16" xfId="0" applyBorder="1" applyAlignment="1">
      <alignment horizontal="center" vertical="center" wrapText="1"/>
    </xf>
    <xf numFmtId="0" fontId="0" fillId="0" borderId="0" xfId="0" applyAlignment="1">
      <alignment horizontal="center" vertical="center" wrapText="1"/>
    </xf>
    <xf numFmtId="0" fontId="1" fillId="0" borderId="0" xfId="0" applyFont="1" applyAlignment="1">
      <alignment horizontal="center" vertical="center"/>
    </xf>
    <xf numFmtId="2" fontId="0" fillId="0" borderId="0" xfId="0" applyNumberFormat="1" applyAlignment="1">
      <alignment horizontal="center" vertical="center"/>
    </xf>
    <xf numFmtId="2" fontId="0" fillId="0" borderId="0" xfId="0" applyNumberFormat="1"/>
    <xf numFmtId="0" fontId="0" fillId="0" borderId="17" xfId="0" applyBorder="1" applyAlignment="1">
      <alignment horizontal="center" vertical="center"/>
    </xf>
    <xf numFmtId="11" fontId="0" fillId="0" borderId="16" xfId="0" applyNumberFormat="1" applyBorder="1"/>
    <xf numFmtId="0" fontId="0" fillId="4" borderId="16" xfId="0" applyFill="1" applyBorder="1"/>
    <xf numFmtId="0" fontId="0" fillId="4" borderId="0" xfId="0" applyFill="1" applyAlignment="1">
      <alignment horizontal="center" vertical="center"/>
    </xf>
    <xf numFmtId="0" fontId="0" fillId="4" borderId="0" xfId="0" applyFill="1"/>
    <xf numFmtId="0" fontId="1" fillId="4" borderId="0" xfId="0" applyFont="1" applyFill="1" applyAlignment="1">
      <alignment horizontal="center" vertical="center"/>
    </xf>
    <xf numFmtId="2" fontId="0" fillId="4" borderId="0" xfId="0" applyNumberFormat="1" applyFill="1" applyAlignment="1">
      <alignment horizontal="center" vertical="center"/>
    </xf>
    <xf numFmtId="2" fontId="0" fillId="4" borderId="0" xfId="0" applyNumberFormat="1" applyFill="1"/>
    <xf numFmtId="0" fontId="0" fillId="4" borderId="17" xfId="0" applyFill="1" applyBorder="1" applyAlignment="1">
      <alignment horizontal="center" vertical="center"/>
    </xf>
    <xf numFmtId="0" fontId="0" fillId="5" borderId="13" xfId="0" applyFill="1" applyBorder="1" applyAlignment="1">
      <alignment horizontal="center" vertical="center" wrapText="1"/>
    </xf>
    <xf numFmtId="0" fontId="0" fillId="5" borderId="4" xfId="0" applyFill="1" applyBorder="1" applyAlignment="1">
      <alignment horizontal="center" vertical="center" wrapText="1"/>
    </xf>
    <xf numFmtId="0" fontId="0" fillId="5" borderId="4" xfId="0" applyFill="1" applyBorder="1"/>
    <xf numFmtId="0" fontId="1" fillId="5" borderId="4" xfId="0" applyFont="1" applyFill="1" applyBorder="1" applyAlignment="1">
      <alignment horizontal="center" vertical="center"/>
    </xf>
    <xf numFmtId="2" fontId="0" fillId="5" borderId="4" xfId="0" applyNumberFormat="1" applyFill="1" applyBorder="1" applyAlignment="1">
      <alignment horizontal="center" vertical="center"/>
    </xf>
    <xf numFmtId="0" fontId="0" fillId="5" borderId="4" xfId="0" applyFill="1" applyBorder="1" applyAlignment="1">
      <alignment horizontal="center" vertical="center"/>
    </xf>
    <xf numFmtId="2" fontId="0" fillId="5" borderId="4" xfId="0" applyNumberFormat="1" applyFill="1" applyBorder="1"/>
    <xf numFmtId="0" fontId="0" fillId="5" borderId="15" xfId="0" applyFill="1" applyBorder="1" applyAlignment="1">
      <alignment horizontal="center" vertical="center"/>
    </xf>
    <xf numFmtId="0" fontId="0" fillId="5" borderId="0" xfId="0" applyFill="1"/>
    <xf numFmtId="0" fontId="0" fillId="2" borderId="3" xfId="0" applyFill="1" applyBorder="1"/>
    <xf numFmtId="2" fontId="0" fillId="2" borderId="3" xfId="0" applyNumberFormat="1" applyFill="1" applyBorder="1" applyAlignment="1">
      <alignment horizontal="center" vertical="center"/>
    </xf>
    <xf numFmtId="2" fontId="0" fillId="2" borderId="3" xfId="0" applyNumberFormat="1" applyFill="1" applyBorder="1"/>
    <xf numFmtId="0" fontId="0" fillId="7" borderId="0" xfId="0" applyFill="1"/>
    <xf numFmtId="0" fontId="4" fillId="0" borderId="0" xfId="0" applyFont="1"/>
    <xf numFmtId="0" fontId="0" fillId="4" borderId="0" xfId="0" applyFill="1" applyAlignment="1">
      <alignment horizontal="center" vertical="center" wrapText="1"/>
    </xf>
    <xf numFmtId="0" fontId="0" fillId="2" borderId="2" xfId="0" applyFill="1" applyBorder="1" applyAlignment="1">
      <alignment horizontal="center" vertical="center"/>
    </xf>
    <xf numFmtId="0" fontId="0" fillId="2" borderId="2" xfId="0" applyFill="1" applyBorder="1"/>
    <xf numFmtId="0" fontId="1" fillId="2" borderId="2" xfId="0" applyFont="1" applyFill="1" applyBorder="1" applyAlignment="1">
      <alignment horizontal="center" vertical="center"/>
    </xf>
    <xf numFmtId="2" fontId="0" fillId="2" borderId="2" xfId="0" applyNumberFormat="1" applyFill="1" applyBorder="1" applyAlignment="1">
      <alignment horizontal="center" vertical="center"/>
    </xf>
    <xf numFmtId="2" fontId="0" fillId="2" borderId="2" xfId="0" applyNumberFormat="1" applyFill="1" applyBorder="1"/>
    <xf numFmtId="0" fontId="0" fillId="2" borderId="18" xfId="0" applyFill="1" applyBorder="1" applyAlignment="1">
      <alignment horizontal="center" vertical="center"/>
    </xf>
    <xf numFmtId="0" fontId="0" fillId="2" borderId="0" xfId="0" applyFill="1"/>
    <xf numFmtId="11" fontId="0" fillId="2" borderId="14" xfId="0" applyNumberFormat="1" applyFill="1" applyBorder="1"/>
    <xf numFmtId="0" fontId="1" fillId="0" borderId="0" xfId="0" applyFont="1"/>
    <xf numFmtId="0" fontId="0" fillId="0" borderId="0" xfId="0" applyAlignment="1">
      <alignment horizontal="center"/>
    </xf>
    <xf numFmtId="0" fontId="0" fillId="0" borderId="0" xfId="0" applyAlignment="1">
      <alignment horizontal="left" vertical="top" wrapText="1"/>
    </xf>
    <xf numFmtId="0" fontId="11" fillId="24" borderId="11" xfId="0" applyFont="1" applyFill="1" applyBorder="1" applyAlignment="1">
      <alignment horizontal="center" vertical="center"/>
    </xf>
    <xf numFmtId="0" fontId="11" fillId="24" borderId="3" xfId="0" applyFont="1" applyFill="1" applyBorder="1" applyAlignment="1">
      <alignment horizontal="center" vertical="center"/>
    </xf>
    <xf numFmtId="0" fontId="11" fillId="24" borderId="3" xfId="0" applyFont="1" applyFill="1" applyBorder="1" applyAlignment="1">
      <alignment vertical="center"/>
    </xf>
    <xf numFmtId="0" fontId="16" fillId="24" borderId="3" xfId="0" applyFont="1" applyFill="1" applyBorder="1" applyAlignment="1">
      <alignment horizontal="center" vertical="center"/>
    </xf>
    <xf numFmtId="0" fontId="16" fillId="24" borderId="3" xfId="0" applyFont="1" applyFill="1" applyBorder="1" applyAlignment="1">
      <alignment horizontal="center" vertical="center" wrapText="1"/>
    </xf>
    <xf numFmtId="0" fontId="11" fillId="24" borderId="3" xfId="0" applyFont="1" applyFill="1" applyBorder="1" applyAlignment="1">
      <alignment horizontal="center" vertical="center" wrapText="1"/>
    </xf>
    <xf numFmtId="0" fontId="11" fillId="24" borderId="8" xfId="0" applyFont="1" applyFill="1" applyBorder="1" applyAlignment="1">
      <alignment horizontal="center" vertical="center"/>
    </xf>
    <xf numFmtId="11" fontId="11" fillId="24" borderId="11" xfId="0" applyNumberFormat="1" applyFont="1" applyFill="1" applyBorder="1"/>
    <xf numFmtId="11" fontId="11" fillId="0" borderId="0" xfId="0" applyNumberFormat="1" applyFont="1" applyAlignment="1">
      <alignment vertical="center"/>
    </xf>
    <xf numFmtId="0" fontId="11" fillId="25" borderId="16" xfId="0" applyFont="1" applyFill="1" applyBorder="1"/>
    <xf numFmtId="0" fontId="11" fillId="25" borderId="0" xfId="0" applyFont="1" applyFill="1" applyAlignment="1">
      <alignment horizontal="center" vertical="center"/>
    </xf>
    <xf numFmtId="0" fontId="11" fillId="25" borderId="0" xfId="0" applyFont="1" applyFill="1"/>
    <xf numFmtId="0" fontId="16" fillId="25" borderId="0" xfId="0" applyFont="1" applyFill="1" applyAlignment="1">
      <alignment horizontal="center" vertical="center"/>
    </xf>
    <xf numFmtId="2" fontId="11" fillId="25" borderId="0" xfId="0" applyNumberFormat="1" applyFont="1" applyFill="1" applyAlignment="1">
      <alignment horizontal="center" vertical="center"/>
    </xf>
    <xf numFmtId="2" fontId="11" fillId="25" borderId="0" xfId="0" applyNumberFormat="1" applyFont="1" applyFill="1"/>
    <xf numFmtId="0" fontId="11" fillId="25" borderId="17" xfId="0" applyFont="1" applyFill="1" applyBorder="1" applyAlignment="1">
      <alignment horizontal="center" vertical="center"/>
    </xf>
    <xf numFmtId="11" fontId="11" fillId="25" borderId="16" xfId="0" applyNumberFormat="1" applyFont="1" applyFill="1" applyBorder="1"/>
    <xf numFmtId="0" fontId="11" fillId="26" borderId="13" xfId="0" applyFont="1" applyFill="1" applyBorder="1" applyAlignment="1">
      <alignment horizontal="center" vertical="center" wrapText="1"/>
    </xf>
    <xf numFmtId="0" fontId="11" fillId="26" borderId="4" xfId="0" applyFont="1" applyFill="1" applyBorder="1" applyAlignment="1">
      <alignment horizontal="center" vertical="center" wrapText="1"/>
    </xf>
    <xf numFmtId="0" fontId="11" fillId="26" borderId="4" xfId="0" applyFont="1" applyFill="1" applyBorder="1"/>
    <xf numFmtId="0" fontId="16" fillId="26" borderId="4" xfId="0" applyFont="1" applyFill="1" applyBorder="1" applyAlignment="1">
      <alignment horizontal="center" vertical="center"/>
    </xf>
    <xf numFmtId="2" fontId="11" fillId="26" borderId="4" xfId="0" applyNumberFormat="1" applyFont="1" applyFill="1" applyBorder="1" applyAlignment="1">
      <alignment horizontal="center" vertical="center"/>
    </xf>
    <xf numFmtId="0" fontId="11" fillId="26" borderId="4" xfId="0" applyFont="1" applyFill="1" applyBorder="1" applyAlignment="1">
      <alignment horizontal="center" vertical="center"/>
    </xf>
    <xf numFmtId="2" fontId="11" fillId="26" borderId="4" xfId="0" applyNumberFormat="1" applyFont="1" applyFill="1" applyBorder="1"/>
    <xf numFmtId="0" fontId="11" fillId="26" borderId="15" xfId="0" applyFont="1" applyFill="1" applyBorder="1" applyAlignment="1">
      <alignment horizontal="center" vertical="center"/>
    </xf>
    <xf numFmtId="0" fontId="11" fillId="26" borderId="0" xfId="0" applyFont="1" applyFill="1"/>
    <xf numFmtId="11" fontId="11" fillId="26" borderId="13" xfId="0" applyNumberFormat="1" applyFont="1" applyFill="1" applyBorder="1"/>
    <xf numFmtId="0" fontId="11" fillId="24" borderId="3" xfId="0" applyFont="1" applyFill="1" applyBorder="1"/>
    <xf numFmtId="2" fontId="11" fillId="24" borderId="3" xfId="0" applyNumberFormat="1" applyFont="1" applyFill="1" applyBorder="1" applyAlignment="1">
      <alignment horizontal="center" vertical="center"/>
    </xf>
    <xf numFmtId="2" fontId="11" fillId="24" borderId="3" xfId="0" applyNumberFormat="1" applyFont="1" applyFill="1" applyBorder="1"/>
    <xf numFmtId="0" fontId="11" fillId="27" borderId="0" xfId="0" applyFont="1" applyFill="1"/>
    <xf numFmtId="0" fontId="11" fillId="25" borderId="0" xfId="0" applyFont="1" applyFill="1" applyAlignment="1">
      <alignment horizontal="center" vertical="center" wrapText="1"/>
    </xf>
    <xf numFmtId="0" fontId="11" fillId="24" borderId="2" xfId="0" applyFont="1" applyFill="1" applyBorder="1" applyAlignment="1">
      <alignment horizontal="center" vertical="center"/>
    </xf>
    <xf numFmtId="0" fontId="11" fillId="24" borderId="2" xfId="0" applyFont="1" applyFill="1" applyBorder="1"/>
    <xf numFmtId="0" fontId="16" fillId="24" borderId="2" xfId="0" applyFont="1" applyFill="1" applyBorder="1" applyAlignment="1">
      <alignment horizontal="center" vertical="center"/>
    </xf>
    <xf numFmtId="2" fontId="11" fillId="24" borderId="2" xfId="0" applyNumberFormat="1" applyFont="1" applyFill="1" applyBorder="1" applyAlignment="1">
      <alignment horizontal="center" vertical="center"/>
    </xf>
    <xf numFmtId="2" fontId="11" fillId="24" borderId="2" xfId="0" applyNumberFormat="1" applyFont="1" applyFill="1" applyBorder="1"/>
    <xf numFmtId="0" fontId="11" fillId="24" borderId="18" xfId="0" applyFont="1" applyFill="1" applyBorder="1" applyAlignment="1">
      <alignment horizontal="center" vertical="center"/>
    </xf>
    <xf numFmtId="0" fontId="11" fillId="24" borderId="0" xfId="0" applyFont="1" applyFill="1"/>
    <xf numFmtId="11" fontId="11" fillId="24" borderId="14" xfId="0" applyNumberFormat="1" applyFont="1" applyFill="1" applyBorder="1"/>
    <xf numFmtId="0" fontId="11" fillId="28" borderId="0" xfId="0" applyFont="1" applyFill="1" applyAlignment="1">
      <alignment horizontal="center" vertical="center" wrapText="1"/>
    </xf>
    <xf numFmtId="0" fontId="11" fillId="28" borderId="0" xfId="0" applyFont="1" applyFill="1"/>
    <xf numFmtId="0" fontId="16" fillId="28" borderId="0" xfId="0" applyFont="1" applyFill="1" applyAlignment="1">
      <alignment horizontal="center" vertical="center"/>
    </xf>
    <xf numFmtId="0" fontId="18" fillId="28" borderId="0" xfId="0" applyFont="1" applyFill="1"/>
    <xf numFmtId="2" fontId="11" fillId="28" borderId="0" xfId="0" applyNumberFormat="1" applyFont="1" applyFill="1" applyAlignment="1">
      <alignment horizontal="center" vertical="center"/>
    </xf>
    <xf numFmtId="0" fontId="11" fillId="28" borderId="0" xfId="0" applyFont="1" applyFill="1" applyAlignment="1">
      <alignment horizontal="center" vertical="center"/>
    </xf>
    <xf numFmtId="2" fontId="11" fillId="28" borderId="0" xfId="0" applyNumberFormat="1" applyFont="1" applyFill="1"/>
    <xf numFmtId="0" fontId="11" fillId="28" borderId="17" xfId="0" applyFont="1" applyFill="1" applyBorder="1" applyAlignment="1">
      <alignment horizontal="center" vertical="center"/>
    </xf>
    <xf numFmtId="11" fontId="11" fillId="28" borderId="16" xfId="0" applyNumberFormat="1" applyFont="1" applyFill="1" applyBorder="1"/>
    <xf numFmtId="0" fontId="11" fillId="29" borderId="0" xfId="0" applyFont="1" applyFill="1"/>
    <xf numFmtId="0" fontId="11" fillId="29" borderId="0" xfId="0" applyFont="1" applyFill="1" applyAlignment="1">
      <alignment horizontal="center" vertical="center" wrapText="1"/>
    </xf>
    <xf numFmtId="0" fontId="16" fillId="29" borderId="0" xfId="0" applyFont="1" applyFill="1" applyAlignment="1">
      <alignment horizontal="center" vertical="center"/>
    </xf>
    <xf numFmtId="2" fontId="11" fillId="29" borderId="0" xfId="0" applyNumberFormat="1" applyFont="1" applyFill="1" applyAlignment="1">
      <alignment horizontal="center" vertical="center"/>
    </xf>
    <xf numFmtId="0" fontId="11" fillId="29" borderId="0" xfId="0" applyFont="1" applyFill="1" applyAlignment="1">
      <alignment horizontal="center" vertical="center"/>
    </xf>
    <xf numFmtId="2" fontId="11" fillId="29" borderId="0" xfId="0" applyNumberFormat="1" applyFont="1" applyFill="1"/>
    <xf numFmtId="0" fontId="11" fillId="29" borderId="17" xfId="0" applyFont="1" applyFill="1" applyBorder="1" applyAlignment="1">
      <alignment horizontal="center" vertical="center"/>
    </xf>
    <xf numFmtId="11" fontId="11" fillId="29" borderId="16" xfId="0" applyNumberFormat="1" applyFont="1" applyFill="1" applyBorder="1"/>
    <xf numFmtId="0" fontId="44" fillId="0" borderId="0" xfId="0" applyFont="1" applyAlignment="1">
      <alignment horizontal="center" vertical="center" wrapText="1"/>
    </xf>
    <xf numFmtId="0" fontId="44" fillId="0" borderId="0" xfId="0" applyFont="1"/>
    <xf numFmtId="0" fontId="44" fillId="0" borderId="0" xfId="0" applyFont="1" applyAlignment="1">
      <alignment horizontal="center" vertical="center"/>
    </xf>
    <xf numFmtId="2" fontId="44" fillId="0" borderId="0" xfId="0" applyNumberFormat="1" applyFont="1" applyAlignment="1">
      <alignment horizontal="center" vertical="center"/>
    </xf>
    <xf numFmtId="0" fontId="44" fillId="0" borderId="0" xfId="0" applyFont="1" applyAlignment="1">
      <alignment horizontal="center"/>
    </xf>
    <xf numFmtId="2" fontId="44" fillId="0" borderId="0" xfId="0" applyNumberFormat="1" applyFont="1"/>
    <xf numFmtId="0" fontId="44" fillId="0" borderId="17" xfId="0" applyFont="1" applyBorder="1" applyAlignment="1">
      <alignment horizontal="center" vertical="center"/>
    </xf>
    <xf numFmtId="0" fontId="16" fillId="28" borderId="0" xfId="0" applyFont="1" applyFill="1"/>
    <xf numFmtId="0" fontId="11" fillId="28" borderId="0" xfId="0" applyFont="1" applyFill="1" applyAlignment="1">
      <alignment horizontal="center"/>
    </xf>
    <xf numFmtId="0" fontId="16" fillId="29" borderId="0" xfId="0" applyFont="1" applyFill="1"/>
    <xf numFmtId="0" fontId="18" fillId="29" borderId="0" xfId="0" applyFont="1" applyFill="1"/>
    <xf numFmtId="0" fontId="11" fillId="29" borderId="0" xfId="0" applyFont="1" applyFill="1" applyAlignment="1">
      <alignment horizontal="center"/>
    </xf>
    <xf numFmtId="0" fontId="0" fillId="2" borderId="2" xfId="0" applyFill="1" applyBorder="1" applyAlignment="1">
      <alignment vertical="center"/>
    </xf>
    <xf numFmtId="11" fontId="0" fillId="0" borderId="0" xfId="0" applyNumberFormat="1" applyAlignment="1">
      <alignment vertical="center"/>
    </xf>
    <xf numFmtId="0" fontId="1" fillId="0" borderId="2" xfId="0" applyFont="1" applyBorder="1"/>
    <xf numFmtId="0" fontId="1" fillId="0" borderId="0" xfId="0" applyFont="1" applyAlignment="1">
      <alignment horizontal="left" vertical="center"/>
    </xf>
    <xf numFmtId="11" fontId="4" fillId="0" borderId="0" xfId="0" applyNumberFormat="1" applyFont="1" applyAlignment="1">
      <alignment vertical="center"/>
    </xf>
    <xf numFmtId="0" fontId="4" fillId="0" borderId="16"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2" fontId="4" fillId="0" borderId="0" xfId="0" applyNumberFormat="1" applyFont="1" applyAlignment="1">
      <alignment horizontal="center" vertical="center"/>
    </xf>
    <xf numFmtId="2" fontId="4" fillId="0" borderId="0" xfId="0" applyNumberFormat="1" applyFont="1"/>
    <xf numFmtId="0" fontId="4" fillId="0" borderId="17" xfId="0" applyFont="1" applyBorder="1" applyAlignment="1">
      <alignment horizontal="center" vertical="center"/>
    </xf>
    <xf numFmtId="164" fontId="4" fillId="0" borderId="0" xfId="0" applyNumberFormat="1" applyFont="1" applyAlignment="1">
      <alignment horizontal="center" vertical="center"/>
    </xf>
    <xf numFmtId="11" fontId="0" fillId="2" borderId="8" xfId="0" applyNumberFormat="1" applyFill="1" applyBorder="1"/>
    <xf numFmtId="0" fontId="1" fillId="0" borderId="2" xfId="0" applyFont="1" applyBorder="1" applyAlignment="1">
      <alignment horizontal="left" vertical="center"/>
    </xf>
    <xf numFmtId="11" fontId="0" fillId="0" borderId="0" xfId="0" applyNumberFormat="1"/>
    <xf numFmtId="0" fontId="0" fillId="0" borderId="0" xfId="0" applyAlignment="1">
      <alignment wrapText="1"/>
    </xf>
    <xf numFmtId="11" fontId="0" fillId="4" borderId="0" xfId="0" applyNumberFormat="1" applyFill="1"/>
    <xf numFmtId="11" fontId="0" fillId="2" borderId="18" xfId="0" applyNumberFormat="1" applyFill="1" applyBorder="1"/>
    <xf numFmtId="0" fontId="0" fillId="0" borderId="0" xfId="0" applyAlignment="1">
      <alignment vertical="center" wrapText="1"/>
    </xf>
    <xf numFmtId="0" fontId="6" fillId="0" borderId="0" xfId="0" applyFont="1"/>
    <xf numFmtId="0" fontId="7" fillId="8" borderId="0" xfId="0" applyFont="1" applyFill="1"/>
    <xf numFmtId="11" fontId="4" fillId="0" borderId="0" xfId="0" applyNumberFormat="1" applyFont="1"/>
    <xf numFmtId="11" fontId="11" fillId="2" borderId="5" xfId="0" applyNumberFormat="1" applyFont="1" applyFill="1" applyBorder="1" applyAlignment="1">
      <alignment horizontal="center" vertical="center"/>
    </xf>
    <xf numFmtId="11" fontId="11" fillId="4" borderId="9" xfId="0" applyNumberFormat="1" applyFont="1" applyFill="1" applyBorder="1" applyAlignment="1">
      <alignment horizontal="center" vertical="center"/>
    </xf>
    <xf numFmtId="11" fontId="11" fillId="5" borderId="10" xfId="0" applyNumberFormat="1" applyFont="1" applyFill="1" applyBorder="1" applyAlignment="1">
      <alignment horizontal="center" vertical="center"/>
    </xf>
    <xf numFmtId="11" fontId="11" fillId="2" borderId="1" xfId="0" applyNumberFormat="1" applyFont="1" applyFill="1" applyBorder="1" applyAlignment="1">
      <alignment horizontal="center" vertical="center"/>
    </xf>
    <xf numFmtId="11" fontId="0" fillId="2" borderId="5" xfId="0" applyNumberFormat="1" applyFill="1" applyBorder="1"/>
    <xf numFmtId="11" fontId="0" fillId="0" borderId="9" xfId="0" applyNumberFormat="1" applyBorder="1"/>
    <xf numFmtId="11" fontId="0" fillId="4" borderId="9" xfId="0" applyNumberFormat="1" applyFill="1" applyBorder="1"/>
    <xf numFmtId="11" fontId="0" fillId="5" borderId="10" xfId="0" applyNumberFormat="1" applyFill="1" applyBorder="1"/>
    <xf numFmtId="0" fontId="11" fillId="0" borderId="11" xfId="0" applyFont="1" applyBorder="1" applyAlignment="1">
      <alignment horizontal="center" vertical="center"/>
    </xf>
    <xf numFmtId="0" fontId="11" fillId="0" borderId="8" xfId="0" applyFont="1" applyBorder="1" applyAlignment="1">
      <alignment horizontal="center" vertical="center"/>
    </xf>
    <xf numFmtId="0" fontId="11" fillId="0" borderId="13" xfId="0" applyFont="1" applyBorder="1" applyAlignment="1">
      <alignment horizontal="center" vertical="center"/>
    </xf>
    <xf numFmtId="0" fontId="11" fillId="0" borderId="4" xfId="0" applyFont="1" applyBorder="1" applyAlignment="1">
      <alignment horizontal="center" vertical="center"/>
    </xf>
    <xf numFmtId="0" fontId="11" fillId="10" borderId="4" xfId="0" applyFont="1" applyFill="1" applyBorder="1" applyAlignment="1">
      <alignment horizontal="center" vertical="center" wrapText="1"/>
    </xf>
    <xf numFmtId="0" fontId="11" fillId="0" borderId="15" xfId="0" applyFont="1" applyBorder="1" applyAlignment="1">
      <alignment horizontal="center" vertical="center" wrapText="1"/>
    </xf>
    <xf numFmtId="9" fontId="11" fillId="0" borderId="0" xfId="4" applyFont="1"/>
    <xf numFmtId="9" fontId="11" fillId="0" borderId="0" xfId="0" applyNumberFormat="1" applyFont="1"/>
    <xf numFmtId="0" fontId="7" fillId="0" borderId="1" xfId="0" applyFont="1" applyBorder="1" applyAlignment="1">
      <alignment horizontal="left" vertical="center"/>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7" fillId="0" borderId="1" xfId="0" applyFont="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43" fillId="0" borderId="1" xfId="0" applyFont="1" applyBorder="1" applyAlignment="1">
      <alignment horizontal="center" vertical="center" wrapText="1"/>
    </xf>
    <xf numFmtId="0" fontId="43" fillId="0" borderId="9" xfId="0" applyFont="1" applyBorder="1" applyAlignment="1">
      <alignment horizontal="center" vertical="center" wrapText="1"/>
    </xf>
    <xf numFmtId="0" fontId="43" fillId="0" borderId="10" xfId="0" applyFont="1" applyBorder="1" applyAlignment="1">
      <alignment horizontal="center" vertical="center" wrapText="1"/>
    </xf>
    <xf numFmtId="0" fontId="11" fillId="0" borderId="0" xfId="0" applyFont="1" applyAlignment="1">
      <alignment horizontal="center" vertical="center" wrapText="1"/>
    </xf>
    <xf numFmtId="0" fontId="11" fillId="0" borderId="0" xfId="0" applyFont="1" applyAlignment="1">
      <alignment horizontal="left" vertical="center"/>
    </xf>
    <xf numFmtId="0" fontId="42" fillId="0" borderId="20" xfId="0" applyFont="1" applyBorder="1" applyAlignment="1">
      <alignment horizontal="center" vertical="center" wrapText="1"/>
    </xf>
    <xf numFmtId="0" fontId="42" fillId="0" borderId="19" xfId="0" applyFont="1" applyBorder="1" applyAlignment="1">
      <alignment horizontal="center" vertical="center" wrapText="1"/>
    </xf>
    <xf numFmtId="0" fontId="42" fillId="0" borderId="10" xfId="0" applyFont="1" applyBorder="1" applyAlignment="1">
      <alignment horizontal="center" vertical="center" wrapText="1"/>
    </xf>
    <xf numFmtId="0" fontId="42" fillId="0" borderId="10" xfId="0" applyFont="1" applyBorder="1" applyAlignment="1">
      <alignment horizontal="center" vertical="center"/>
    </xf>
    <xf numFmtId="0" fontId="42" fillId="0" borderId="13" xfId="0" applyFont="1" applyBorder="1" applyAlignment="1">
      <alignment horizontal="center" vertical="center"/>
    </xf>
    <xf numFmtId="0" fontId="41" fillId="0" borderId="23" xfId="0" applyFont="1" applyBorder="1" applyAlignment="1">
      <alignment horizontal="center" vertical="center" wrapText="1"/>
    </xf>
    <xf numFmtId="0" fontId="41" fillId="0" borderId="22" xfId="0" applyFont="1" applyBorder="1" applyAlignment="1">
      <alignment horizontal="center" vertical="center" wrapText="1"/>
    </xf>
    <xf numFmtId="0" fontId="41" fillId="0" borderId="24" xfId="0" applyFont="1" applyBorder="1" applyAlignment="1">
      <alignment horizontal="center" vertical="center" wrapText="1"/>
    </xf>
    <xf numFmtId="0" fontId="41" fillId="0" borderId="23" xfId="0" applyFont="1" applyBorder="1" applyAlignment="1">
      <alignment horizontal="center" vertical="center"/>
    </xf>
    <xf numFmtId="0" fontId="41" fillId="0" borderId="22" xfId="0" applyFont="1" applyBorder="1" applyAlignment="1">
      <alignment horizontal="center" vertical="center"/>
    </xf>
    <xf numFmtId="0" fontId="41" fillId="0" borderId="21" xfId="0" applyFont="1" applyBorder="1" applyAlignment="1">
      <alignment horizontal="center" vertical="center"/>
    </xf>
    <xf numFmtId="0" fontId="42" fillId="0" borderId="4" xfId="0" applyFont="1" applyBorder="1" applyAlignment="1">
      <alignment horizontal="center" vertical="center"/>
    </xf>
    <xf numFmtId="0" fontId="42" fillId="0" borderId="11" xfId="0" applyFont="1" applyBorder="1" applyAlignment="1">
      <alignment horizontal="center" vertical="center"/>
    </xf>
    <xf numFmtId="0" fontId="42" fillId="0" borderId="8" xfId="0" applyFont="1" applyBorder="1" applyAlignment="1">
      <alignment horizontal="center" vertical="center"/>
    </xf>
    <xf numFmtId="0" fontId="43" fillId="0" borderId="14" xfId="0" applyFont="1" applyBorder="1" applyAlignment="1">
      <alignment horizontal="center" vertical="center" wrapText="1"/>
    </xf>
    <xf numFmtId="0" fontId="43" fillId="0" borderId="16" xfId="0" applyFont="1" applyBorder="1" applyAlignment="1">
      <alignment horizontal="center" vertical="center" wrapText="1"/>
    </xf>
    <xf numFmtId="0" fontId="43" fillId="0" borderId="13" xfId="0" applyFont="1" applyBorder="1" applyAlignment="1">
      <alignment horizontal="center" vertical="center" wrapText="1"/>
    </xf>
    <xf numFmtId="0" fontId="11" fillId="0" borderId="16"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0" fontId="14" fillId="0" borderId="23" xfId="0" applyFont="1" applyBorder="1" applyAlignment="1">
      <alignment horizontal="center" vertical="center"/>
    </xf>
    <xf numFmtId="0" fontId="14" fillId="0" borderId="22" xfId="0" applyFont="1" applyBorder="1" applyAlignment="1">
      <alignment horizontal="center" vertical="center"/>
    </xf>
    <xf numFmtId="0" fontId="14" fillId="0" borderId="21" xfId="0" applyFont="1" applyBorder="1" applyAlignment="1">
      <alignment horizontal="center" vertical="center"/>
    </xf>
    <xf numFmtId="0" fontId="3" fillId="0" borderId="20"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0" xfId="0" applyFont="1" applyBorder="1" applyAlignment="1">
      <alignment horizontal="center" vertical="center"/>
    </xf>
    <xf numFmtId="0" fontId="3" fillId="0" borderId="13" xfId="0" applyFont="1" applyBorder="1" applyAlignment="1">
      <alignment horizontal="center" vertical="center"/>
    </xf>
    <xf numFmtId="0" fontId="3" fillId="0" borderId="4" xfId="0" applyFont="1" applyBorder="1" applyAlignment="1">
      <alignment horizontal="center" vertical="center"/>
    </xf>
    <xf numFmtId="0" fontId="3" fillId="0" borderId="11" xfId="0" applyFont="1" applyBorder="1" applyAlignment="1">
      <alignment horizontal="center" vertical="center"/>
    </xf>
    <xf numFmtId="0" fontId="3" fillId="0" borderId="8" xfId="0" applyFont="1" applyBorder="1" applyAlignment="1">
      <alignment horizontal="center" vertical="center"/>
    </xf>
    <xf numFmtId="0" fontId="14" fillId="0" borderId="23" xfId="0" applyFont="1" applyBorder="1" applyAlignment="1">
      <alignment horizontal="center" vertical="center" wrapText="1"/>
    </xf>
    <xf numFmtId="0" fontId="14" fillId="0" borderId="22" xfId="0" applyFont="1" applyBorder="1" applyAlignment="1">
      <alignment horizontal="center" vertical="center" wrapText="1"/>
    </xf>
    <xf numFmtId="0" fontId="14" fillId="0" borderId="24" xfId="0" applyFont="1" applyBorder="1" applyAlignment="1">
      <alignment horizontal="center" vertical="center" wrapText="1"/>
    </xf>
    <xf numFmtId="0" fontId="40" fillId="0" borderId="1" xfId="0" applyFont="1" applyBorder="1" applyAlignment="1">
      <alignment horizontal="center" vertical="center" wrapText="1"/>
    </xf>
    <xf numFmtId="0" fontId="40" fillId="0" borderId="9" xfId="0" applyFont="1" applyBorder="1" applyAlignment="1">
      <alignment horizontal="center" vertical="center" wrapText="1"/>
    </xf>
    <xf numFmtId="0" fontId="40" fillId="0" borderId="10" xfId="0" applyFont="1" applyBorder="1" applyAlignment="1">
      <alignment horizontal="center" vertical="center" wrapText="1"/>
    </xf>
    <xf numFmtId="0" fontId="40" fillId="0" borderId="14" xfId="0" applyFont="1" applyBorder="1" applyAlignment="1">
      <alignment horizontal="center" vertical="center" wrapText="1"/>
    </xf>
    <xf numFmtId="0" fontId="40" fillId="0" borderId="16" xfId="0" applyFont="1" applyBorder="1" applyAlignment="1">
      <alignment horizontal="center" vertical="center" wrapText="1"/>
    </xf>
    <xf numFmtId="0" fontId="40" fillId="0" borderId="13" xfId="0" applyFont="1" applyBorder="1" applyAlignment="1">
      <alignment horizontal="center" vertical="center" wrapText="1"/>
    </xf>
    <xf numFmtId="0" fontId="45" fillId="0" borderId="18" xfId="0" applyFont="1" applyBorder="1" applyAlignment="1">
      <alignment horizontal="center" vertical="center" wrapText="1"/>
    </xf>
    <xf numFmtId="0" fontId="45" fillId="0" borderId="17" xfId="0" applyFont="1" applyBorder="1" applyAlignment="1">
      <alignment horizontal="center" vertical="center" wrapText="1"/>
    </xf>
    <xf numFmtId="0" fontId="45" fillId="0" borderId="15" xfId="0" applyFont="1" applyBorder="1" applyAlignment="1">
      <alignment horizontal="center" vertical="center" wrapText="1"/>
    </xf>
    <xf numFmtId="0" fontId="38" fillId="0" borderId="23" xfId="0" applyFont="1" applyBorder="1" applyAlignment="1">
      <alignment horizontal="center"/>
    </xf>
    <xf numFmtId="0" fontId="38" fillId="0" borderId="22" xfId="0" applyFont="1" applyBorder="1" applyAlignment="1">
      <alignment horizontal="center"/>
    </xf>
    <xf numFmtId="0" fontId="38" fillId="0" borderId="24" xfId="0" applyFont="1" applyBorder="1" applyAlignment="1">
      <alignment horizontal="center"/>
    </xf>
    <xf numFmtId="0" fontId="39" fillId="0" borderId="10" xfId="0" applyFont="1" applyBorder="1" applyAlignment="1">
      <alignment horizontal="center" vertical="center"/>
    </xf>
    <xf numFmtId="0" fontId="0" fillId="0" borderId="2" xfId="0" applyBorder="1" applyAlignment="1">
      <alignment horizontal="center" vertical="center" wrapText="1"/>
    </xf>
    <xf numFmtId="0" fontId="0" fillId="0" borderId="0" xfId="0" applyAlignment="1">
      <alignment horizontal="center" vertical="center" wrapText="1"/>
    </xf>
    <xf numFmtId="0" fontId="46" fillId="0" borderId="1" xfId="0" applyFont="1" applyBorder="1" applyAlignment="1">
      <alignment horizontal="center" vertical="center" wrapText="1"/>
    </xf>
    <xf numFmtId="0" fontId="46" fillId="0" borderId="9" xfId="0" applyFont="1" applyBorder="1" applyAlignment="1">
      <alignment horizontal="center" vertical="center" wrapText="1"/>
    </xf>
    <xf numFmtId="0" fontId="46" fillId="0" borderId="10" xfId="0" applyFont="1" applyBorder="1" applyAlignment="1">
      <alignment horizontal="center" vertical="center" wrapText="1"/>
    </xf>
    <xf numFmtId="0" fontId="15" fillId="0" borderId="20" xfId="0" applyFont="1" applyBorder="1" applyAlignment="1">
      <alignment horizontal="center" vertical="center" wrapText="1"/>
    </xf>
    <xf numFmtId="0" fontId="15" fillId="0" borderId="19"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13" xfId="0" applyFont="1" applyBorder="1" applyAlignment="1">
      <alignment horizontal="center" vertical="center" wrapText="1"/>
    </xf>
    <xf numFmtId="0" fontId="14" fillId="0" borderId="24" xfId="0" applyFont="1" applyBorder="1" applyAlignment="1">
      <alignment horizontal="center" vertical="center"/>
    </xf>
    <xf numFmtId="0" fontId="1" fillId="8" borderId="0" xfId="3" applyFill="1" applyAlignment="1">
      <alignment horizontal="left" vertical="top" wrapText="1"/>
    </xf>
    <xf numFmtId="0" fontId="18" fillId="0" borderId="1"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4" xfId="0" applyFont="1" applyBorder="1" applyAlignment="1">
      <alignment horizontal="center" vertical="center" textRotation="90"/>
    </xf>
    <xf numFmtId="0" fontId="18" fillId="0" borderId="16" xfId="0" applyFont="1" applyBorder="1" applyAlignment="1">
      <alignment horizontal="center" vertical="center" textRotation="90"/>
    </xf>
    <xf numFmtId="0" fontId="18" fillId="0" borderId="13" xfId="0" applyFont="1" applyBorder="1" applyAlignment="1">
      <alignment horizontal="center" vertical="center" textRotation="90"/>
    </xf>
    <xf numFmtId="0" fontId="18" fillId="0" borderId="11" xfId="0" applyFont="1" applyBorder="1" applyAlignment="1">
      <alignment horizontal="center" vertical="center"/>
    </xf>
    <xf numFmtId="0" fontId="18" fillId="0" borderId="3" xfId="0" applyFont="1" applyBorder="1" applyAlignment="1">
      <alignment horizontal="center" vertical="center"/>
    </xf>
    <xf numFmtId="0" fontId="18" fillId="0" borderId="8" xfId="0" applyFont="1" applyBorder="1" applyAlignment="1">
      <alignment horizontal="center" vertical="center"/>
    </xf>
    <xf numFmtId="0" fontId="11" fillId="9" borderId="1" xfId="0" applyFont="1" applyFill="1" applyBorder="1" applyAlignment="1">
      <alignment horizontal="center" vertical="center" textRotation="90"/>
    </xf>
    <xf numFmtId="0" fontId="11" fillId="9" borderId="9" xfId="0" applyFont="1" applyFill="1" applyBorder="1" applyAlignment="1">
      <alignment horizontal="center" vertical="center" textRotation="90"/>
    </xf>
    <xf numFmtId="0" fontId="11" fillId="9" borderId="10" xfId="0" applyFont="1" applyFill="1" applyBorder="1" applyAlignment="1">
      <alignment horizontal="center" vertical="center" textRotation="90"/>
    </xf>
    <xf numFmtId="0" fontId="11" fillId="0" borderId="11" xfId="0" applyFont="1" applyBorder="1" applyAlignment="1">
      <alignment horizontal="center" vertical="center"/>
    </xf>
    <xf numFmtId="0" fontId="11" fillId="0" borderId="3" xfId="0" applyFont="1" applyBorder="1" applyAlignment="1">
      <alignment horizontal="center" vertical="center"/>
    </xf>
    <xf numFmtId="0" fontId="11" fillId="0" borderId="8" xfId="0" applyFont="1" applyBorder="1" applyAlignment="1">
      <alignment horizontal="center" vertical="center"/>
    </xf>
    <xf numFmtId="0" fontId="11" fillId="0" borderId="1" xfId="0" applyFont="1" applyBorder="1" applyAlignment="1">
      <alignment horizontal="center" vertical="center" wrapText="1"/>
    </xf>
    <xf numFmtId="0" fontId="11" fillId="0" borderId="9" xfId="0" applyFont="1" applyBorder="1" applyAlignment="1">
      <alignment horizontal="center" vertical="center" wrapText="1"/>
    </xf>
    <xf numFmtId="0" fontId="23" fillId="9" borderId="1" xfId="0" applyFont="1" applyFill="1" applyBorder="1" applyAlignment="1">
      <alignment horizontal="center" vertical="center" textRotation="90"/>
    </xf>
    <xf numFmtId="0" fontId="23" fillId="9" borderId="9" xfId="0" applyFont="1" applyFill="1" applyBorder="1" applyAlignment="1">
      <alignment horizontal="center" vertical="center" textRotation="90"/>
    </xf>
    <xf numFmtId="0" fontId="23" fillId="9" borderId="10" xfId="0" applyFont="1" applyFill="1" applyBorder="1" applyAlignment="1">
      <alignment horizontal="center" vertical="center" textRotation="90"/>
    </xf>
    <xf numFmtId="0" fontId="11" fillId="3" borderId="25" xfId="0" applyFont="1" applyFill="1" applyBorder="1" applyAlignment="1">
      <alignment horizontal="center" vertical="center" textRotation="90"/>
    </xf>
    <xf numFmtId="0" fontId="11" fillId="3" borderId="32" xfId="0" applyFont="1" applyFill="1" applyBorder="1" applyAlignment="1">
      <alignment horizontal="center" vertical="center" textRotation="90"/>
    </xf>
    <xf numFmtId="0" fontId="11" fillId="3" borderId="34" xfId="0" applyFont="1" applyFill="1" applyBorder="1" applyAlignment="1">
      <alignment horizontal="center" vertical="center" textRotation="90"/>
    </xf>
    <xf numFmtId="0" fontId="11" fillId="13" borderId="32" xfId="0" applyFont="1" applyFill="1" applyBorder="1" applyAlignment="1">
      <alignment horizontal="center" vertical="center" textRotation="90"/>
    </xf>
    <xf numFmtId="0" fontId="11" fillId="15" borderId="25" xfId="0" applyFont="1" applyFill="1" applyBorder="1" applyAlignment="1">
      <alignment horizontal="center" vertical="center" textRotation="90"/>
    </xf>
    <xf numFmtId="0" fontId="11" fillId="15" borderId="32" xfId="0" applyFont="1" applyFill="1" applyBorder="1" applyAlignment="1">
      <alignment horizontal="center" vertical="center" textRotation="90"/>
    </xf>
    <xf numFmtId="0" fontId="11" fillId="15" borderId="34" xfId="0" applyFont="1" applyFill="1" applyBorder="1" applyAlignment="1">
      <alignment horizontal="center" vertical="center" textRotation="90"/>
    </xf>
    <xf numFmtId="0" fontId="11" fillId="16" borderId="32" xfId="0" applyFont="1" applyFill="1" applyBorder="1" applyAlignment="1">
      <alignment horizontal="center" vertical="center" textRotation="90"/>
    </xf>
    <xf numFmtId="0" fontId="11" fillId="18" borderId="25" xfId="0" applyFont="1" applyFill="1" applyBorder="1" applyAlignment="1">
      <alignment horizontal="center" vertical="center" textRotation="90"/>
    </xf>
    <xf numFmtId="0" fontId="11" fillId="18" borderId="32" xfId="0" applyFont="1" applyFill="1" applyBorder="1" applyAlignment="1">
      <alignment horizontal="center" vertical="center" textRotation="90"/>
    </xf>
    <xf numFmtId="0" fontId="11" fillId="18" borderId="34" xfId="0" applyFont="1" applyFill="1" applyBorder="1" applyAlignment="1">
      <alignment horizontal="center" vertical="center" textRotation="90"/>
    </xf>
    <xf numFmtId="0" fontId="11" fillId="11" borderId="32" xfId="0" applyFont="1" applyFill="1" applyBorder="1" applyAlignment="1">
      <alignment horizontal="center" vertical="center" textRotation="90"/>
    </xf>
    <xf numFmtId="0" fontId="11" fillId="9" borderId="25" xfId="0" applyFont="1" applyFill="1" applyBorder="1" applyAlignment="1">
      <alignment horizontal="center" vertical="center" textRotation="90"/>
    </xf>
    <xf numFmtId="0" fontId="11" fillId="9" borderId="32" xfId="0" applyFont="1" applyFill="1" applyBorder="1" applyAlignment="1">
      <alignment horizontal="center" vertical="center" textRotation="90"/>
    </xf>
    <xf numFmtId="0" fontId="11" fillId="9" borderId="34" xfId="0" applyFont="1" applyFill="1" applyBorder="1" applyAlignment="1">
      <alignment horizontal="center" vertical="center" textRotation="90"/>
    </xf>
    <xf numFmtId="0" fontId="11" fillId="0" borderId="10" xfId="0" applyFont="1" applyBorder="1" applyAlignment="1">
      <alignment horizontal="center" vertical="center" wrapText="1"/>
    </xf>
    <xf numFmtId="0" fontId="11" fillId="0" borderId="16" xfId="0" applyFont="1" applyBorder="1" applyAlignment="1">
      <alignment horizontal="left" vertical="center"/>
    </xf>
    <xf numFmtId="0" fontId="11" fillId="0" borderId="17" xfId="0" applyFont="1" applyBorder="1" applyAlignment="1">
      <alignment horizontal="left" vertical="center"/>
    </xf>
    <xf numFmtId="0" fontId="11" fillId="0" borderId="14" xfId="0" applyFont="1" applyBorder="1" applyAlignment="1">
      <alignment horizontal="left" vertical="center"/>
    </xf>
    <xf numFmtId="0" fontId="11" fillId="0" borderId="18" xfId="0" applyFont="1" applyBorder="1" applyAlignment="1">
      <alignment horizontal="left" vertical="center"/>
    </xf>
    <xf numFmtId="0" fontId="11" fillId="0" borderId="13" xfId="0" applyFont="1" applyBorder="1" applyAlignment="1">
      <alignment horizontal="left" vertical="center"/>
    </xf>
    <xf numFmtId="0" fontId="11" fillId="0" borderId="15" xfId="0" applyFont="1" applyBorder="1" applyAlignment="1">
      <alignment horizontal="left" vertical="center"/>
    </xf>
    <xf numFmtId="0" fontId="11" fillId="9" borderId="14" xfId="0" applyFont="1" applyFill="1" applyBorder="1" applyAlignment="1">
      <alignment horizontal="center" vertical="center" textRotation="90"/>
    </xf>
    <xf numFmtId="0" fontId="11" fillId="9" borderId="16" xfId="0" applyFont="1" applyFill="1" applyBorder="1" applyAlignment="1">
      <alignment horizontal="center" vertical="center" textRotation="90"/>
    </xf>
    <xf numFmtId="0" fontId="11" fillId="9" borderId="13" xfId="0" applyFont="1" applyFill="1" applyBorder="1" applyAlignment="1">
      <alignment horizontal="center" vertical="center" textRotation="90"/>
    </xf>
    <xf numFmtId="0" fontId="11" fillId="0" borderId="5" xfId="0" applyFont="1" applyBorder="1" applyAlignment="1">
      <alignment horizontal="center" vertical="center" textRotation="90"/>
    </xf>
  </cellXfs>
  <cellStyles count="5">
    <cellStyle name="Hyperlink" xfId="2" builtinId="8"/>
    <cellStyle name="Normal" xfId="0" builtinId="0"/>
    <cellStyle name="Normal 2" xfId="1" xr:uid="{00000000-0005-0000-0000-000002000000}"/>
    <cellStyle name="Normal 3" xfId="3" xr:uid="{00000000-0005-0000-0000-000003000000}"/>
    <cellStyle name="Percent" xfId="4" builtinId="5"/>
  </cellStyles>
  <dxfs count="0"/>
  <tableStyles count="0" defaultTableStyle="TableStyleMedium2" defaultPivotStyle="PivotStyleLight16"/>
  <colors>
    <mruColors>
      <color rgb="FFF0D79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986200058326041"/>
          <c:y val="3.5512442782726555E-2"/>
          <c:w val="0.73280739186901667"/>
          <c:h val="0.71431911920100899"/>
        </c:manualLayout>
      </c:layout>
      <c:scatterChart>
        <c:scatterStyle val="lineMarker"/>
        <c:varyColors val="0"/>
        <c:ser>
          <c:idx val="0"/>
          <c:order val="0"/>
          <c:tx>
            <c:v>Non-biobased materials</c:v>
          </c:tx>
          <c:spPr>
            <a:ln w="28575" cap="rnd">
              <a:noFill/>
              <a:round/>
            </a:ln>
            <a:effectLst/>
          </c:spPr>
          <c:marker>
            <c:symbol val="circle"/>
            <c:size val="5"/>
            <c:spPr>
              <a:solidFill>
                <a:schemeClr val="accent1">
                  <a:lumMod val="75000"/>
                </a:schemeClr>
              </a:solidFill>
              <a:ln w="9525">
                <a:solidFill>
                  <a:schemeClr val="accent1">
                    <a:lumMod val="75000"/>
                  </a:schemeClr>
                </a:solidFill>
              </a:ln>
              <a:effectLst/>
            </c:spPr>
          </c:marker>
          <c:trendline>
            <c:name>Linear regression (Non-biobased)</c:name>
            <c:spPr>
              <a:ln w="19050" cap="rnd">
                <a:solidFill>
                  <a:schemeClr val="accent5">
                    <a:lumMod val="75000"/>
                  </a:schemeClr>
                </a:solidFill>
                <a:prstDash val="sysDot"/>
              </a:ln>
              <a:effectLst/>
            </c:spPr>
            <c:trendlineType val="linear"/>
            <c:dispRSqr val="1"/>
            <c:dispEq val="1"/>
            <c:trendlineLbl>
              <c:layout>
                <c:manualLayout>
                  <c:x val="0.24098765432098765"/>
                  <c:y val="-3.1506605607353473E-2"/>
                </c:manualLayout>
              </c:layout>
              <c:numFmt formatCode="General" sourceLinked="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Times New Roman" panose="02020603050405020304" pitchFamily="18" charset="0"/>
                      <a:ea typeface="+mn-ea"/>
                      <a:cs typeface="+mn-cs"/>
                    </a:defRPr>
                  </a:pPr>
                  <a:endParaRPr lang="es-ES"/>
                </a:p>
              </c:txPr>
            </c:trendlineLbl>
          </c:trendline>
          <c:xVal>
            <c:numRef>
              <c:f>'[1]unit land use'!$AC$42:$AC$49</c:f>
              <c:numCache>
                <c:formatCode>General</c:formatCode>
                <c:ptCount val="8"/>
                <c:pt idx="0">
                  <c:v>1.1470376959245627</c:v>
                </c:pt>
                <c:pt idx="1">
                  <c:v>7.3638515851460138</c:v>
                </c:pt>
                <c:pt idx="2">
                  <c:v>6.8421569371572506</c:v>
                </c:pt>
                <c:pt idx="3">
                  <c:v>1.786449609276866</c:v>
                </c:pt>
                <c:pt idx="4">
                  <c:v>6.3934283135480312</c:v>
                </c:pt>
                <c:pt idx="5">
                  <c:v>20.683580117846649</c:v>
                </c:pt>
                <c:pt idx="6">
                  <c:v>24.693514035151917</c:v>
                </c:pt>
                <c:pt idx="7">
                  <c:v>1.325547754746738</c:v>
                </c:pt>
              </c:numCache>
            </c:numRef>
          </c:xVal>
          <c:yVal>
            <c:numRef>
              <c:f>'[1]unit land use'!$AD$42:$AD$49</c:f>
              <c:numCache>
                <c:formatCode>General</c:formatCode>
                <c:ptCount val="8"/>
                <c:pt idx="0">
                  <c:v>5.6098161389961741E-3</c:v>
                </c:pt>
                <c:pt idx="1">
                  <c:v>6.6519860140517029E-2</c:v>
                </c:pt>
                <c:pt idx="2">
                  <c:v>5.2366826074102847E-2</c:v>
                </c:pt>
                <c:pt idx="3">
                  <c:v>1.3383737334393377E-2</c:v>
                </c:pt>
                <c:pt idx="4">
                  <c:v>5.8010968655918878E-2</c:v>
                </c:pt>
                <c:pt idx="5">
                  <c:v>0.1763738451885539</c:v>
                </c:pt>
                <c:pt idx="6">
                  <c:v>0.24838367697364391</c:v>
                </c:pt>
                <c:pt idx="7">
                  <c:v>8.8104477067349127E-3</c:v>
                </c:pt>
              </c:numCache>
            </c:numRef>
          </c:yVal>
          <c:smooth val="0"/>
          <c:extLst>
            <c:ext xmlns:c16="http://schemas.microsoft.com/office/drawing/2014/chart" uri="{C3380CC4-5D6E-409C-BE32-E72D297353CC}">
              <c16:uniqueId val="{00000000-8F69-4119-8A89-6546DD14EB4A}"/>
            </c:ext>
          </c:extLst>
        </c:ser>
        <c:dLbls>
          <c:showLegendKey val="0"/>
          <c:showVal val="0"/>
          <c:showCatName val="0"/>
          <c:showSerName val="0"/>
          <c:showPercent val="0"/>
          <c:showBubbleSize val="0"/>
        </c:dLbls>
        <c:axId val="839219935"/>
        <c:axId val="839227839"/>
      </c:scatterChart>
      <c:scatterChart>
        <c:scatterStyle val="lineMarker"/>
        <c:varyColors val="0"/>
        <c:ser>
          <c:idx val="1"/>
          <c:order val="1"/>
          <c:tx>
            <c:v>Biobased materials</c:v>
          </c:tx>
          <c:spPr>
            <a:ln w="25400" cap="rnd">
              <a:noFill/>
              <a:round/>
            </a:ln>
            <a:effectLst/>
          </c:spPr>
          <c:marker>
            <c:symbol val="circle"/>
            <c:size val="5"/>
            <c:spPr>
              <a:solidFill>
                <a:schemeClr val="accent6">
                  <a:lumMod val="75000"/>
                  <a:alpha val="85000"/>
                </a:schemeClr>
              </a:solidFill>
              <a:ln w="9525">
                <a:solidFill>
                  <a:schemeClr val="accent6">
                    <a:lumMod val="75000"/>
                    <a:alpha val="90000"/>
                  </a:schemeClr>
                </a:solidFill>
              </a:ln>
              <a:effectLst/>
            </c:spPr>
          </c:marker>
          <c:trendline>
            <c:name>Linear regression (Biobased)</c:name>
            <c:spPr>
              <a:ln w="19050" cap="rnd">
                <a:solidFill>
                  <a:schemeClr val="accent6">
                    <a:lumMod val="75000"/>
                  </a:schemeClr>
                </a:solidFill>
                <a:prstDash val="sysDot"/>
              </a:ln>
              <a:effectLst/>
            </c:spPr>
            <c:trendlineType val="linear"/>
            <c:dispRSqr val="1"/>
            <c:dispEq val="1"/>
            <c:trendlineLbl>
              <c:layout>
                <c:manualLayout>
                  <c:x val="5.3621541751725482E-2"/>
                  <c:y val="0.26505057160741935"/>
                </c:manualLayout>
              </c:layout>
              <c:numFmt formatCode="General" sourceLinked="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Times New Roman" panose="02020603050405020304" pitchFamily="18" charset="0"/>
                      <a:ea typeface="+mn-ea"/>
                      <a:cs typeface="+mn-cs"/>
                    </a:defRPr>
                  </a:pPr>
                  <a:endParaRPr lang="es-ES"/>
                </a:p>
              </c:txPr>
            </c:trendlineLbl>
          </c:trendline>
          <c:xVal>
            <c:numRef>
              <c:f>'[1]unit land use'!$AC$50:$AC$56</c:f>
              <c:numCache>
                <c:formatCode>General</c:formatCode>
                <c:ptCount val="7"/>
                <c:pt idx="0">
                  <c:v>267.98716489864279</c:v>
                </c:pt>
                <c:pt idx="1">
                  <c:v>224.92486683440143</c:v>
                </c:pt>
                <c:pt idx="2">
                  <c:v>8.0123587779405039</c:v>
                </c:pt>
                <c:pt idx="3">
                  <c:v>134.87854528420141</c:v>
                </c:pt>
                <c:pt idx="4">
                  <c:v>228.05975824132986</c:v>
                </c:pt>
                <c:pt idx="5">
                  <c:v>248.81170363350881</c:v>
                </c:pt>
                <c:pt idx="6">
                  <c:v>165.10580834882839</c:v>
                </c:pt>
              </c:numCache>
            </c:numRef>
          </c:xVal>
          <c:yVal>
            <c:numRef>
              <c:f>'[1]unit land use'!$AD$50:$AD$56</c:f>
              <c:numCache>
                <c:formatCode>General</c:formatCode>
                <c:ptCount val="7"/>
                <c:pt idx="0">
                  <c:v>2.3638927187700367</c:v>
                </c:pt>
                <c:pt idx="1">
                  <c:v>1.9443439524842439</c:v>
                </c:pt>
                <c:pt idx="2">
                  <c:v>0.6085854061761734</c:v>
                </c:pt>
                <c:pt idx="3">
                  <c:v>1.2698557160520605</c:v>
                </c:pt>
                <c:pt idx="4">
                  <c:v>2.0187321013537511</c:v>
                </c:pt>
                <c:pt idx="5">
                  <c:v>2.1512929123983295</c:v>
                </c:pt>
                <c:pt idx="6">
                  <c:v>1.446910447152143</c:v>
                </c:pt>
              </c:numCache>
            </c:numRef>
          </c:yVal>
          <c:smooth val="0"/>
          <c:extLst>
            <c:ext xmlns:c16="http://schemas.microsoft.com/office/drawing/2014/chart" uri="{C3380CC4-5D6E-409C-BE32-E72D297353CC}">
              <c16:uniqueId val="{00000001-8F69-4119-8A89-6546DD14EB4A}"/>
            </c:ext>
          </c:extLst>
        </c:ser>
        <c:dLbls>
          <c:showLegendKey val="0"/>
          <c:showVal val="0"/>
          <c:showCatName val="0"/>
          <c:showSerName val="0"/>
          <c:showPercent val="0"/>
          <c:showBubbleSize val="0"/>
        </c:dLbls>
        <c:axId val="850401583"/>
        <c:axId val="850436527"/>
      </c:scatterChart>
      <c:valAx>
        <c:axId val="839219935"/>
        <c:scaling>
          <c:orientation val="minMax"/>
          <c:max val="300"/>
        </c:scaling>
        <c:delete val="0"/>
        <c:axPos val="b"/>
        <c:majorGridlines>
          <c:spPr>
            <a:ln w="9525" cap="flat" cmpd="sng" algn="ctr">
              <a:solidFill>
                <a:schemeClr val="bg1">
                  <a:lumMod val="95000"/>
                </a:schemeClr>
              </a:solidFill>
              <a:round/>
            </a:ln>
            <a:effectLst/>
          </c:spPr>
        </c:majorGridlines>
        <c:minorGridlines>
          <c:spPr>
            <a:ln w="9525" cap="flat" cmpd="sng" algn="ctr">
              <a:noFill/>
              <a:round/>
            </a:ln>
            <a:effectLst/>
          </c:spPr>
        </c:minorGridlines>
        <c:title>
          <c:tx>
            <c:rich>
              <a:bodyPr rot="0" spcFirstLastPara="1" vertOverflow="ellipsis" vert="horz" wrap="square" anchor="ctr" anchorCtr="1"/>
              <a:lstStyle/>
              <a:p>
                <a:pPr>
                  <a:defRPr sz="1200" b="0" i="0" u="none" strike="noStrike" kern="1200" baseline="0">
                    <a:solidFill>
                      <a:schemeClr val="tx1">
                        <a:lumMod val="95000"/>
                        <a:lumOff val="5000"/>
                      </a:schemeClr>
                    </a:solidFill>
                    <a:latin typeface="Times New Roman" panose="02020603050405020304" pitchFamily="18" charset="0"/>
                    <a:ea typeface="+mn-ea"/>
                    <a:cs typeface="+mn-cs"/>
                  </a:defRPr>
                </a:pPr>
                <a:r>
                  <a:rPr lang="es-ES" sz="1200" baseline="0">
                    <a:solidFill>
                      <a:schemeClr val="tx1">
                        <a:lumMod val="95000"/>
                        <a:lumOff val="5000"/>
                      </a:schemeClr>
                    </a:solidFill>
                    <a:latin typeface="Times New Roman" panose="02020603050405020304" pitchFamily="18" charset="0"/>
                  </a:rPr>
                  <a:t>pt</a:t>
                </a:r>
              </a:p>
            </c:rich>
          </c:tx>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95000"/>
                      <a:lumOff val="5000"/>
                    </a:schemeClr>
                  </a:solidFill>
                  <a:latin typeface="Times New Roman" panose="02020603050405020304" pitchFamily="18" charset="0"/>
                  <a:ea typeface="+mn-ea"/>
                  <a:cs typeface="+mn-cs"/>
                </a:defRPr>
              </a:pPr>
              <a:endParaRPr lang="es-ES"/>
            </a:p>
          </c:txPr>
        </c:title>
        <c:numFmt formatCode="0" sourceLinked="0"/>
        <c:majorTickMark val="out"/>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85000"/>
                    <a:lumOff val="15000"/>
                  </a:schemeClr>
                </a:solidFill>
                <a:latin typeface="Times New Roman" panose="02020603050405020304" pitchFamily="18" charset="0"/>
                <a:ea typeface="+mn-ea"/>
                <a:cs typeface="+mn-cs"/>
              </a:defRPr>
            </a:pPr>
            <a:endParaRPr lang="es-ES"/>
          </a:p>
        </c:txPr>
        <c:crossAx val="839227839"/>
        <c:crosses val="autoZero"/>
        <c:crossBetween val="midCat"/>
        <c:majorUnit val="50"/>
      </c:valAx>
      <c:valAx>
        <c:axId val="839227839"/>
        <c:scaling>
          <c:orientation val="minMax"/>
        </c:scaling>
        <c:delete val="0"/>
        <c:axPos val="l"/>
        <c:majorGridlines>
          <c:spPr>
            <a:ln w="9525" cap="flat" cmpd="sng" algn="ctr">
              <a:solidFill>
                <a:schemeClr val="bg1">
                  <a:lumMod val="95000"/>
                </a:schemeClr>
              </a:solidFill>
              <a:round/>
            </a:ln>
            <a:effectLst/>
          </c:spPr>
        </c:majorGridlines>
        <c:minorGridlines>
          <c:spPr>
            <a:ln w="9525" cap="flat" cmpd="sng" algn="ctr">
              <a:noFill/>
              <a:round/>
            </a:ln>
            <a:effectLst/>
          </c:spPr>
        </c:minorGridlines>
        <c:title>
          <c:tx>
            <c:rich>
              <a:bodyPr rot="-5400000" spcFirstLastPara="1" vertOverflow="ellipsis" vert="horz" wrap="square" anchor="ctr" anchorCtr="1"/>
              <a:lstStyle/>
              <a:p>
                <a:pPr>
                  <a:defRPr sz="1100" b="0" i="0" u="none" strike="noStrike" kern="1200" baseline="0">
                    <a:solidFill>
                      <a:schemeClr val="tx1">
                        <a:lumMod val="85000"/>
                        <a:lumOff val="15000"/>
                      </a:schemeClr>
                    </a:solidFill>
                    <a:latin typeface="Times New Roman" panose="02020603050405020304" pitchFamily="18" charset="0"/>
                    <a:ea typeface="+mn-ea"/>
                    <a:cs typeface="+mn-cs"/>
                  </a:defRPr>
                </a:pPr>
                <a:r>
                  <a:rPr lang="es-ES" sz="1100" baseline="0">
                    <a:solidFill>
                      <a:schemeClr val="tx1">
                        <a:lumMod val="85000"/>
                        <a:lumOff val="15000"/>
                      </a:schemeClr>
                    </a:solidFill>
                    <a:latin typeface="Times New Roman" panose="02020603050405020304" pitchFamily="18" charset="0"/>
                  </a:rPr>
                  <a:t>m</a:t>
                </a:r>
                <a:r>
                  <a:rPr lang="es-ES" sz="1100" baseline="30000">
                    <a:solidFill>
                      <a:schemeClr val="tx1">
                        <a:lumMod val="85000"/>
                        <a:lumOff val="15000"/>
                      </a:schemeClr>
                    </a:solidFill>
                    <a:latin typeface="Times New Roman" panose="02020603050405020304" pitchFamily="18" charset="0"/>
                  </a:rPr>
                  <a:t>2</a:t>
                </a:r>
                <a:r>
                  <a:rPr lang="es-ES" sz="1100" baseline="0">
                    <a:solidFill>
                      <a:schemeClr val="tx1">
                        <a:lumMod val="85000"/>
                        <a:lumOff val="15000"/>
                      </a:schemeClr>
                    </a:solidFill>
                    <a:latin typeface="Times New Roman" panose="02020603050405020304" pitchFamily="18" charset="0"/>
                  </a:rPr>
                  <a:t>a </a:t>
                </a:r>
                <a:r>
                  <a:rPr lang="es-ES" sz="1200" baseline="0">
                    <a:solidFill>
                      <a:schemeClr val="tx1">
                        <a:lumMod val="85000"/>
                        <a:lumOff val="15000"/>
                      </a:schemeClr>
                    </a:solidFill>
                    <a:latin typeface="Times New Roman" panose="02020603050405020304" pitchFamily="18" charset="0"/>
                  </a:rPr>
                  <a:t>crop</a:t>
                </a:r>
                <a:r>
                  <a:rPr lang="es-ES" sz="1100" baseline="0">
                    <a:solidFill>
                      <a:schemeClr val="tx1">
                        <a:lumMod val="85000"/>
                        <a:lumOff val="15000"/>
                      </a:schemeClr>
                    </a:solidFill>
                    <a:latin typeface="Times New Roman" panose="02020603050405020304" pitchFamily="18" charset="0"/>
                  </a:rPr>
                  <a:t> eq</a:t>
                </a:r>
                <a:endParaRPr lang="es-ES" sz="1100">
                  <a:solidFill>
                    <a:schemeClr val="tx1">
                      <a:lumMod val="85000"/>
                      <a:lumOff val="15000"/>
                    </a:schemeClr>
                  </a:solidFill>
                  <a:latin typeface="Times New Roman" panose="02020603050405020304" pitchFamily="18" charset="0"/>
                </a:endParaRPr>
              </a:p>
            </c:rich>
          </c:tx>
          <c:layout>
            <c:manualLayout>
              <c:xMode val="edge"/>
              <c:yMode val="edge"/>
              <c:x val="1.2154359213568935E-2"/>
              <c:y val="0.2471832197445907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lumMod val="85000"/>
                      <a:lumOff val="15000"/>
                    </a:schemeClr>
                  </a:solidFill>
                  <a:latin typeface="Times New Roman" panose="02020603050405020304" pitchFamily="18" charset="0"/>
                  <a:ea typeface="+mn-ea"/>
                  <a:cs typeface="+mn-cs"/>
                </a:defRPr>
              </a:pPr>
              <a:endParaRPr lang="es-ES"/>
            </a:p>
          </c:txPr>
        </c:title>
        <c:numFmt formatCode="0.00" sourceLinked="0"/>
        <c:majorTickMark val="out"/>
        <c:minorTickMark val="none"/>
        <c:tickLblPos val="nextTo"/>
        <c:spPr>
          <a:noFill/>
          <a:ln w="9525" cap="flat" cmpd="sng" algn="ctr">
            <a:solidFill>
              <a:schemeClr val="accent5">
                <a:lumMod val="75000"/>
              </a:schemeClr>
            </a:solidFill>
            <a:round/>
          </a:ln>
          <a:effectLst/>
        </c:spPr>
        <c:txPr>
          <a:bodyPr rot="-60000000" spcFirstLastPara="1" vertOverflow="ellipsis" vert="horz" wrap="square" anchor="ctr" anchorCtr="1"/>
          <a:lstStyle/>
          <a:p>
            <a:pPr>
              <a:defRPr sz="1200" b="0" i="0" u="none" strike="noStrike" kern="1200" baseline="0">
                <a:solidFill>
                  <a:schemeClr val="accent5">
                    <a:lumMod val="75000"/>
                  </a:schemeClr>
                </a:solidFill>
                <a:latin typeface="Times New Roman" panose="02020603050405020304" pitchFamily="18" charset="0"/>
                <a:ea typeface="+mn-ea"/>
                <a:cs typeface="+mn-cs"/>
              </a:defRPr>
            </a:pPr>
            <a:endParaRPr lang="es-ES"/>
          </a:p>
        </c:txPr>
        <c:crossAx val="839219935"/>
        <c:crossesAt val="0"/>
        <c:crossBetween val="midCat"/>
      </c:valAx>
      <c:valAx>
        <c:axId val="850436527"/>
        <c:scaling>
          <c:orientation val="minMax"/>
        </c:scaling>
        <c:delete val="0"/>
        <c:axPos val="r"/>
        <c:numFmt formatCode="0.00" sourceLinked="0"/>
        <c:majorTickMark val="out"/>
        <c:minorTickMark val="none"/>
        <c:tickLblPos val="nextTo"/>
        <c:spPr>
          <a:noFill/>
          <a:ln w="9525" cap="flat" cmpd="sng" algn="ctr">
            <a:solidFill>
              <a:schemeClr val="accent6">
                <a:lumMod val="75000"/>
              </a:schemeClr>
            </a:solidFill>
            <a:round/>
          </a:ln>
          <a:effectLst/>
        </c:spPr>
        <c:txPr>
          <a:bodyPr rot="-60000000" spcFirstLastPara="1" vertOverflow="ellipsis" vert="horz" wrap="square" anchor="ctr" anchorCtr="1"/>
          <a:lstStyle/>
          <a:p>
            <a:pPr>
              <a:defRPr sz="1200" b="0" i="0" u="none" strike="noStrike" kern="1200" baseline="0">
                <a:ln>
                  <a:noFill/>
                </a:ln>
                <a:solidFill>
                  <a:schemeClr val="accent6">
                    <a:lumMod val="75000"/>
                  </a:schemeClr>
                </a:solidFill>
                <a:latin typeface="Times New Roman" panose="02020603050405020304" pitchFamily="18" charset="0"/>
                <a:ea typeface="+mn-ea"/>
                <a:cs typeface="+mn-cs"/>
              </a:defRPr>
            </a:pPr>
            <a:endParaRPr lang="es-ES"/>
          </a:p>
        </c:txPr>
        <c:crossAx val="850401583"/>
        <c:crosses val="max"/>
        <c:crossBetween val="midCat"/>
      </c:valAx>
      <c:valAx>
        <c:axId val="850401583"/>
        <c:scaling>
          <c:orientation val="minMax"/>
        </c:scaling>
        <c:delete val="1"/>
        <c:axPos val="b"/>
        <c:numFmt formatCode="General" sourceLinked="1"/>
        <c:majorTickMark val="out"/>
        <c:minorTickMark val="none"/>
        <c:tickLblPos val="nextTo"/>
        <c:crossAx val="850436527"/>
        <c:crosses val="autoZero"/>
        <c:crossBetween val="midCat"/>
      </c:valAx>
      <c:spPr>
        <a:noFill/>
        <a:ln>
          <a:noFill/>
        </a:ln>
        <a:effectLst/>
      </c:spPr>
    </c:plotArea>
    <c:legend>
      <c:legendPos val="r"/>
      <c:legendEntry>
        <c:idx val="3"/>
        <c:txPr>
          <a:bodyPr rot="0" spcFirstLastPara="1" vertOverflow="ellipsis" vert="horz" wrap="square" anchor="ctr" anchorCtr="1"/>
          <a:lstStyle/>
          <a:p>
            <a:pPr>
              <a:defRPr sz="1100" b="0" i="0" u="none" strike="noStrike" kern="1200" baseline="0">
                <a:solidFill>
                  <a:schemeClr val="tx1">
                    <a:lumMod val="85000"/>
                    <a:lumOff val="15000"/>
                  </a:schemeClr>
                </a:solidFill>
                <a:latin typeface="Times New Roman" panose="02020603050405020304" pitchFamily="18" charset="0"/>
                <a:ea typeface="+mn-ea"/>
                <a:cs typeface="+mn-cs"/>
              </a:defRPr>
            </a:pPr>
            <a:endParaRPr lang="es-ES"/>
          </a:p>
        </c:txPr>
      </c:legendEntry>
      <c:layout>
        <c:manualLayout>
          <c:xMode val="edge"/>
          <c:yMode val="edge"/>
          <c:x val="5.2543865087730172E-2"/>
          <c:y val="0.89712513208576206"/>
          <c:w val="0.93193792522296437"/>
          <c:h val="9.4035703164223119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85000"/>
                  <a:lumOff val="15000"/>
                </a:schemeClr>
              </a:solidFill>
              <a:latin typeface="Times New Roman" panose="02020603050405020304" pitchFamily="18" charset="0"/>
              <a:ea typeface="+mn-ea"/>
              <a:cs typeface="+mn-cs"/>
            </a:defRPr>
          </a:pPr>
          <a:endParaRPr lang="es-ES"/>
        </a:p>
      </c:txPr>
    </c:legend>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587484900032866"/>
          <c:y val="6.613872370431309E-2"/>
          <c:w val="0.82829982702219274"/>
          <c:h val="0.55402552591373833"/>
        </c:manualLayout>
      </c:layout>
      <c:barChart>
        <c:barDir val="col"/>
        <c:grouping val="stacked"/>
        <c:varyColors val="0"/>
        <c:ser>
          <c:idx val="0"/>
          <c:order val="0"/>
          <c:tx>
            <c:strRef>
              <c:f>'[1]Sum up'!$Z$167</c:f>
              <c:strCache>
                <c:ptCount val="1"/>
                <c:pt idx="0">
                  <c:v>Terr. Global Warming </c:v>
                </c:pt>
              </c:strCache>
            </c:strRef>
          </c:tx>
          <c:spPr>
            <a:solidFill>
              <a:srgbClr val="5F7D98"/>
            </a:solidFill>
            <a:ln>
              <a:noFill/>
            </a:ln>
            <a:effectLst/>
          </c:spPr>
          <c:invertIfNegative val="0"/>
          <c:cat>
            <c:multiLvlStrRef>
              <c:f>'[1]Sum up'!$X$168:$Y$201</c:f>
              <c:multiLvlStrCache>
                <c:ptCount val="34"/>
                <c:lvl>
                  <c:pt idx="0">
                    <c:v>ReCiPe 2016</c:v>
                  </c:pt>
                  <c:pt idx="1">
                    <c:v>EN 15804+A2</c:v>
                  </c:pt>
                  <c:pt idx="2">
                    <c:v>LC-Impact</c:v>
                  </c:pt>
                  <c:pt idx="3">
                    <c:v>EPD</c:v>
                  </c:pt>
                  <c:pt idx="5">
                    <c:v>ReCiPe 2016</c:v>
                  </c:pt>
                  <c:pt idx="6">
                    <c:v>EN 15804+A2</c:v>
                  </c:pt>
                  <c:pt idx="7">
                    <c:v>LC-Impact</c:v>
                  </c:pt>
                  <c:pt idx="8">
                    <c:v>EPD</c:v>
                  </c:pt>
                  <c:pt idx="10">
                    <c:v>ReCiPe 2016</c:v>
                  </c:pt>
                  <c:pt idx="11">
                    <c:v>EN 15804+A2</c:v>
                  </c:pt>
                  <c:pt idx="12">
                    <c:v>LC-Impact</c:v>
                  </c:pt>
                  <c:pt idx="13">
                    <c:v>EPD</c:v>
                  </c:pt>
                  <c:pt idx="15">
                    <c:v>ReCiPe 2016</c:v>
                  </c:pt>
                  <c:pt idx="16">
                    <c:v>EN 15804+A2</c:v>
                  </c:pt>
                  <c:pt idx="17">
                    <c:v>LC-Impact</c:v>
                  </c:pt>
                  <c:pt idx="18">
                    <c:v>EPD</c:v>
                  </c:pt>
                  <c:pt idx="20">
                    <c:v>ReCiPe 2016</c:v>
                  </c:pt>
                  <c:pt idx="21">
                    <c:v>EN 15804+A2</c:v>
                  </c:pt>
                  <c:pt idx="22">
                    <c:v>LC-Impact</c:v>
                  </c:pt>
                  <c:pt idx="23">
                    <c:v>EPD</c:v>
                  </c:pt>
                  <c:pt idx="25">
                    <c:v>ReCiPe 2016</c:v>
                  </c:pt>
                  <c:pt idx="26">
                    <c:v>EN 15804+A2</c:v>
                  </c:pt>
                  <c:pt idx="27">
                    <c:v>LC-Impact</c:v>
                  </c:pt>
                  <c:pt idx="28">
                    <c:v>EPD</c:v>
                  </c:pt>
                  <c:pt idx="30">
                    <c:v>ReCiPe 2016</c:v>
                  </c:pt>
                  <c:pt idx="31">
                    <c:v>EN 15804+A2</c:v>
                  </c:pt>
                  <c:pt idx="32">
                    <c:v>LC-Impact</c:v>
                  </c:pt>
                  <c:pt idx="33">
                    <c:v>EPD</c:v>
                  </c:pt>
                </c:lvl>
                <c:lvl>
                  <c:pt idx="0">
                    <c:v>CONCRETE</c:v>
                  </c:pt>
                  <c:pt idx="5">
                    <c:v>STEEL</c:v>
                  </c:pt>
                  <c:pt idx="10">
                    <c:v>TIMBER</c:v>
                  </c:pt>
                  <c:pt idx="15">
                    <c:v>CLTcedar</c:v>
                  </c:pt>
                  <c:pt idx="20">
                    <c:v>CLTslate</c:v>
                  </c:pt>
                  <c:pt idx="25">
                    <c:v>STRAW</c:v>
                  </c:pt>
                  <c:pt idx="30">
                    <c:v>HEMP</c:v>
                  </c:pt>
                </c:lvl>
              </c:multiLvlStrCache>
            </c:multiLvlStrRef>
          </c:cat>
          <c:val>
            <c:numRef>
              <c:f>'[1]Sum up'!$Z$168:$Z$201</c:f>
              <c:numCache>
                <c:formatCode>General</c:formatCode>
                <c:ptCount val="34"/>
                <c:pt idx="0">
                  <c:v>5.9403723448993192E-7</c:v>
                </c:pt>
                <c:pt idx="1">
                  <c:v>5.8274843920546034E-7</c:v>
                </c:pt>
                <c:pt idx="2">
                  <c:v>5.8713115875330251E-7</c:v>
                </c:pt>
                <c:pt idx="3">
                  <c:v>3.5164890894666235E-7</c:v>
                </c:pt>
                <c:pt idx="5">
                  <c:v>6.7644768420164865E-7</c:v>
                </c:pt>
                <c:pt idx="6">
                  <c:v>6.5797884279606687E-7</c:v>
                </c:pt>
                <c:pt idx="7">
                  <c:v>6.641927149950785E-7</c:v>
                </c:pt>
                <c:pt idx="8">
                  <c:v>4.6641597232035095E-7</c:v>
                </c:pt>
                <c:pt idx="10">
                  <c:v>2.0578177727590695E-7</c:v>
                </c:pt>
                <c:pt idx="11">
                  <c:v>1.9967253419528844E-7</c:v>
                </c:pt>
                <c:pt idx="12">
                  <c:v>2.0213425669083343E-7</c:v>
                </c:pt>
                <c:pt idx="13">
                  <c:v>9.4803254879897402E-8</c:v>
                </c:pt>
                <c:pt idx="15">
                  <c:v>2.2680112730459197E-7</c:v>
                </c:pt>
                <c:pt idx="16">
                  <c:v>2.1968460093529265E-7</c:v>
                </c:pt>
                <c:pt idx="17">
                  <c:v>2.2335942554366049E-7</c:v>
                </c:pt>
                <c:pt idx="18">
                  <c:v>2.1691854409130229E-7</c:v>
                </c:pt>
                <c:pt idx="20">
                  <c:v>2.2765321872335288E-7</c:v>
                </c:pt>
                <c:pt idx="21">
                  <c:v>2.2118765554944261E-7</c:v>
                </c:pt>
                <c:pt idx="22">
                  <c:v>2.2434207869204929E-7</c:v>
                </c:pt>
                <c:pt idx="23">
                  <c:v>1.2369626864763424E-7</c:v>
                </c:pt>
                <c:pt idx="25">
                  <c:v>2.4387366015954275E-7</c:v>
                </c:pt>
                <c:pt idx="26">
                  <c:v>2.2996156925899798E-7</c:v>
                </c:pt>
                <c:pt idx="27">
                  <c:v>2.1192740863757527E-7</c:v>
                </c:pt>
                <c:pt idx="28">
                  <c:v>9.8396803677550791E-8</c:v>
                </c:pt>
                <c:pt idx="30">
                  <c:v>1.5256947668106192E-7</c:v>
                </c:pt>
                <c:pt idx="31">
                  <c:v>1.4630483465331163E-7</c:v>
                </c:pt>
                <c:pt idx="32">
                  <c:v>1.2318282481674066E-7</c:v>
                </c:pt>
                <c:pt idx="33">
                  <c:v>6.5400966163524118E-8</c:v>
                </c:pt>
              </c:numCache>
            </c:numRef>
          </c:val>
          <c:extLst>
            <c:ext xmlns:c16="http://schemas.microsoft.com/office/drawing/2014/chart" uri="{C3380CC4-5D6E-409C-BE32-E72D297353CC}">
              <c16:uniqueId val="{00000000-1D49-44B2-9EC4-D788BE57EE4C}"/>
            </c:ext>
          </c:extLst>
        </c:ser>
        <c:ser>
          <c:idx val="1"/>
          <c:order val="1"/>
          <c:tx>
            <c:strRef>
              <c:f>'[1]Sum up'!$AA$167</c:f>
              <c:strCache>
                <c:ptCount val="1"/>
                <c:pt idx="0">
                  <c:v>Photochemical ozone formation</c:v>
                </c:pt>
              </c:strCache>
            </c:strRef>
          </c:tx>
          <c:spPr>
            <a:solidFill>
              <a:srgbClr val="33576E"/>
            </a:solidFill>
            <a:ln>
              <a:noFill/>
            </a:ln>
            <a:effectLst/>
          </c:spPr>
          <c:invertIfNegative val="0"/>
          <c:cat>
            <c:multiLvlStrRef>
              <c:f>'[1]Sum up'!$X$168:$Y$201</c:f>
              <c:multiLvlStrCache>
                <c:ptCount val="34"/>
                <c:lvl>
                  <c:pt idx="0">
                    <c:v>ReCiPe 2016</c:v>
                  </c:pt>
                  <c:pt idx="1">
                    <c:v>EN 15804+A2</c:v>
                  </c:pt>
                  <c:pt idx="2">
                    <c:v>LC-Impact</c:v>
                  </c:pt>
                  <c:pt idx="3">
                    <c:v>EPD</c:v>
                  </c:pt>
                  <c:pt idx="5">
                    <c:v>ReCiPe 2016</c:v>
                  </c:pt>
                  <c:pt idx="6">
                    <c:v>EN 15804+A2</c:v>
                  </c:pt>
                  <c:pt idx="7">
                    <c:v>LC-Impact</c:v>
                  </c:pt>
                  <c:pt idx="8">
                    <c:v>EPD</c:v>
                  </c:pt>
                  <c:pt idx="10">
                    <c:v>ReCiPe 2016</c:v>
                  </c:pt>
                  <c:pt idx="11">
                    <c:v>EN 15804+A2</c:v>
                  </c:pt>
                  <c:pt idx="12">
                    <c:v>LC-Impact</c:v>
                  </c:pt>
                  <c:pt idx="13">
                    <c:v>EPD</c:v>
                  </c:pt>
                  <c:pt idx="15">
                    <c:v>ReCiPe 2016</c:v>
                  </c:pt>
                  <c:pt idx="16">
                    <c:v>EN 15804+A2</c:v>
                  </c:pt>
                  <c:pt idx="17">
                    <c:v>LC-Impact</c:v>
                  </c:pt>
                  <c:pt idx="18">
                    <c:v>EPD</c:v>
                  </c:pt>
                  <c:pt idx="20">
                    <c:v>ReCiPe 2016</c:v>
                  </c:pt>
                  <c:pt idx="21">
                    <c:v>EN 15804+A2</c:v>
                  </c:pt>
                  <c:pt idx="22">
                    <c:v>LC-Impact</c:v>
                  </c:pt>
                  <c:pt idx="23">
                    <c:v>EPD</c:v>
                  </c:pt>
                  <c:pt idx="25">
                    <c:v>ReCiPe 2016</c:v>
                  </c:pt>
                  <c:pt idx="26">
                    <c:v>EN 15804+A2</c:v>
                  </c:pt>
                  <c:pt idx="27">
                    <c:v>LC-Impact</c:v>
                  </c:pt>
                  <c:pt idx="28">
                    <c:v>EPD</c:v>
                  </c:pt>
                  <c:pt idx="30">
                    <c:v>ReCiPe 2016</c:v>
                  </c:pt>
                  <c:pt idx="31">
                    <c:v>EN 15804+A2</c:v>
                  </c:pt>
                  <c:pt idx="32">
                    <c:v>LC-Impact</c:v>
                  </c:pt>
                  <c:pt idx="33">
                    <c:v>EPD</c:v>
                  </c:pt>
                </c:lvl>
                <c:lvl>
                  <c:pt idx="0">
                    <c:v>CONCRETE</c:v>
                  </c:pt>
                  <c:pt idx="5">
                    <c:v>STEEL</c:v>
                  </c:pt>
                  <c:pt idx="10">
                    <c:v>TIMBER</c:v>
                  </c:pt>
                  <c:pt idx="15">
                    <c:v>CLTcedar</c:v>
                  </c:pt>
                  <c:pt idx="20">
                    <c:v>CLTslate</c:v>
                  </c:pt>
                  <c:pt idx="25">
                    <c:v>STRAW</c:v>
                  </c:pt>
                  <c:pt idx="30">
                    <c:v>HEMP</c:v>
                  </c:pt>
                </c:lvl>
              </c:multiLvlStrCache>
            </c:multiLvlStrRef>
          </c:cat>
          <c:val>
            <c:numRef>
              <c:f>'[1]Sum up'!$AA$168:$AA$201</c:f>
              <c:numCache>
                <c:formatCode>General</c:formatCode>
                <c:ptCount val="34"/>
                <c:pt idx="0">
                  <c:v>7.5307112237099897E-8</c:v>
                </c:pt>
                <c:pt idx="1">
                  <c:v>1.8460409780679509E-8</c:v>
                </c:pt>
                <c:pt idx="2">
                  <c:v>9.5231169337746061E-10</c:v>
                </c:pt>
                <c:pt idx="3">
                  <c:v>8.560669743780043E-9</c:v>
                </c:pt>
                <c:pt idx="5">
                  <c:v>7.9439596508048356E-8</c:v>
                </c:pt>
                <c:pt idx="6">
                  <c:v>1.9947884978484315E-8</c:v>
                </c:pt>
                <c:pt idx="7">
                  <c:v>9.9776128305939097E-10</c:v>
                </c:pt>
                <c:pt idx="8">
                  <c:v>1.1916282555382303E-8</c:v>
                </c:pt>
                <c:pt idx="10">
                  <c:v>3.5838032774026784E-8</c:v>
                </c:pt>
                <c:pt idx="11">
                  <c:v>8.9750404669548995E-9</c:v>
                </c:pt>
                <c:pt idx="12">
                  <c:v>4.4842011549024868E-10</c:v>
                </c:pt>
                <c:pt idx="13">
                  <c:v>3.7957800203685052E-9</c:v>
                </c:pt>
                <c:pt idx="15">
                  <c:v>4.5685848825590845E-8</c:v>
                </c:pt>
                <c:pt idx="16">
                  <c:v>1.1648433035017702E-8</c:v>
                </c:pt>
                <c:pt idx="17">
                  <c:v>5.7464733334057363E-10</c:v>
                </c:pt>
                <c:pt idx="18">
                  <c:v>8.4660107097668503E-9</c:v>
                </c:pt>
                <c:pt idx="20">
                  <c:v>4.1476880830593E-8</c:v>
                </c:pt>
                <c:pt idx="21">
                  <c:v>1.0126812786424863E-8</c:v>
                </c:pt>
                <c:pt idx="22">
                  <c:v>5.2251287057458318E-10</c:v>
                </c:pt>
                <c:pt idx="23">
                  <c:v>4.9883132560543412E-9</c:v>
                </c:pt>
                <c:pt idx="25">
                  <c:v>3.9882379849911706E-8</c:v>
                </c:pt>
                <c:pt idx="26">
                  <c:v>1.0471780556545665E-8</c:v>
                </c:pt>
                <c:pt idx="27">
                  <c:v>5.0158109007012065E-10</c:v>
                </c:pt>
                <c:pt idx="28">
                  <c:v>4.55968038065273E-9</c:v>
                </c:pt>
                <c:pt idx="30">
                  <c:v>3.1176381287414677E-8</c:v>
                </c:pt>
                <c:pt idx="31">
                  <c:v>7.4298606569188451E-9</c:v>
                </c:pt>
                <c:pt idx="32">
                  <c:v>3.8978461745565135E-10</c:v>
                </c:pt>
                <c:pt idx="33">
                  <c:v>2.8412366320666596E-9</c:v>
                </c:pt>
              </c:numCache>
            </c:numRef>
          </c:val>
          <c:extLst>
            <c:ext xmlns:c16="http://schemas.microsoft.com/office/drawing/2014/chart" uri="{C3380CC4-5D6E-409C-BE32-E72D297353CC}">
              <c16:uniqueId val="{00000001-1D49-44B2-9EC4-D788BE57EE4C}"/>
            </c:ext>
          </c:extLst>
        </c:ser>
        <c:ser>
          <c:idx val="2"/>
          <c:order val="2"/>
          <c:tx>
            <c:strRef>
              <c:f>'[1]Sum up'!$AB$167</c:f>
              <c:strCache>
                <c:ptCount val="1"/>
                <c:pt idx="0">
                  <c:v>Terrestrial Acidification</c:v>
                </c:pt>
              </c:strCache>
            </c:strRef>
          </c:tx>
          <c:spPr>
            <a:solidFill>
              <a:srgbClr val="CC9900"/>
            </a:solidFill>
            <a:ln>
              <a:noFill/>
            </a:ln>
            <a:effectLst/>
          </c:spPr>
          <c:invertIfNegative val="0"/>
          <c:cat>
            <c:multiLvlStrRef>
              <c:f>'[1]Sum up'!$X$168:$Y$201</c:f>
              <c:multiLvlStrCache>
                <c:ptCount val="34"/>
                <c:lvl>
                  <c:pt idx="0">
                    <c:v>ReCiPe 2016</c:v>
                  </c:pt>
                  <c:pt idx="1">
                    <c:v>EN 15804+A2</c:v>
                  </c:pt>
                  <c:pt idx="2">
                    <c:v>LC-Impact</c:v>
                  </c:pt>
                  <c:pt idx="3">
                    <c:v>EPD</c:v>
                  </c:pt>
                  <c:pt idx="5">
                    <c:v>ReCiPe 2016</c:v>
                  </c:pt>
                  <c:pt idx="6">
                    <c:v>EN 15804+A2</c:v>
                  </c:pt>
                  <c:pt idx="7">
                    <c:v>LC-Impact</c:v>
                  </c:pt>
                  <c:pt idx="8">
                    <c:v>EPD</c:v>
                  </c:pt>
                  <c:pt idx="10">
                    <c:v>ReCiPe 2016</c:v>
                  </c:pt>
                  <c:pt idx="11">
                    <c:v>EN 15804+A2</c:v>
                  </c:pt>
                  <c:pt idx="12">
                    <c:v>LC-Impact</c:v>
                  </c:pt>
                  <c:pt idx="13">
                    <c:v>EPD</c:v>
                  </c:pt>
                  <c:pt idx="15">
                    <c:v>ReCiPe 2016</c:v>
                  </c:pt>
                  <c:pt idx="16">
                    <c:v>EN 15804+A2</c:v>
                  </c:pt>
                  <c:pt idx="17">
                    <c:v>LC-Impact</c:v>
                  </c:pt>
                  <c:pt idx="18">
                    <c:v>EPD</c:v>
                  </c:pt>
                  <c:pt idx="20">
                    <c:v>ReCiPe 2016</c:v>
                  </c:pt>
                  <c:pt idx="21">
                    <c:v>EN 15804+A2</c:v>
                  </c:pt>
                  <c:pt idx="22">
                    <c:v>LC-Impact</c:v>
                  </c:pt>
                  <c:pt idx="23">
                    <c:v>EPD</c:v>
                  </c:pt>
                  <c:pt idx="25">
                    <c:v>ReCiPe 2016</c:v>
                  </c:pt>
                  <c:pt idx="26">
                    <c:v>EN 15804+A2</c:v>
                  </c:pt>
                  <c:pt idx="27">
                    <c:v>LC-Impact</c:v>
                  </c:pt>
                  <c:pt idx="28">
                    <c:v>EPD</c:v>
                  </c:pt>
                  <c:pt idx="30">
                    <c:v>ReCiPe 2016</c:v>
                  </c:pt>
                  <c:pt idx="31">
                    <c:v>EN 15804+A2</c:v>
                  </c:pt>
                  <c:pt idx="32">
                    <c:v>LC-Impact</c:v>
                  </c:pt>
                  <c:pt idx="33">
                    <c:v>EPD</c:v>
                  </c:pt>
                </c:lvl>
                <c:lvl>
                  <c:pt idx="0">
                    <c:v>CONCRETE</c:v>
                  </c:pt>
                  <c:pt idx="5">
                    <c:v>STEEL</c:v>
                  </c:pt>
                  <c:pt idx="10">
                    <c:v>TIMBER</c:v>
                  </c:pt>
                  <c:pt idx="15">
                    <c:v>CLTcedar</c:v>
                  </c:pt>
                  <c:pt idx="20">
                    <c:v>CLTslate</c:v>
                  </c:pt>
                  <c:pt idx="25">
                    <c:v>STRAW</c:v>
                  </c:pt>
                  <c:pt idx="30">
                    <c:v>HEMP</c:v>
                  </c:pt>
                </c:lvl>
              </c:multiLvlStrCache>
            </c:multiLvlStrRef>
          </c:cat>
          <c:val>
            <c:numRef>
              <c:f>'[1]Sum up'!$AB$168:$AB$201</c:f>
              <c:numCache>
                <c:formatCode>General</c:formatCode>
                <c:ptCount val="34"/>
                <c:pt idx="0">
                  <c:v>1.2723740425979141E-7</c:v>
                </c:pt>
                <c:pt idx="1">
                  <c:v>1.5157016306779825E-7</c:v>
                </c:pt>
                <c:pt idx="2">
                  <c:v>6.4787196884416276E-8</c:v>
                </c:pt>
                <c:pt idx="3">
                  <c:v>1.5807377412142452E-7</c:v>
                </c:pt>
                <c:pt idx="5">
                  <c:v>2.5980880458259212E-7</c:v>
                </c:pt>
                <c:pt idx="6">
                  <c:v>2.8631478548481145E-7</c:v>
                </c:pt>
                <c:pt idx="7">
                  <c:v>1.304085433498408E-7</c:v>
                </c:pt>
                <c:pt idx="8">
                  <c:v>1.6529920534615757E-7</c:v>
                </c:pt>
                <c:pt idx="10">
                  <c:v>1.266697174555859E-7</c:v>
                </c:pt>
                <c:pt idx="11">
                  <c:v>1.3859008901575318E-7</c:v>
                </c:pt>
                <c:pt idx="12">
                  <c:v>6.3139603269175792E-8</c:v>
                </c:pt>
                <c:pt idx="13">
                  <c:v>4.5473873168728841E-8</c:v>
                </c:pt>
                <c:pt idx="15">
                  <c:v>5.259941569936795E-8</c:v>
                </c:pt>
                <c:pt idx="16">
                  <c:v>6.6181537384839551E-8</c:v>
                </c:pt>
                <c:pt idx="17">
                  <c:v>2.8518826623042529E-8</c:v>
                </c:pt>
                <c:pt idx="18">
                  <c:v>8.793634369524561E-8</c:v>
                </c:pt>
                <c:pt idx="20">
                  <c:v>5.2090025920596776E-8</c:v>
                </c:pt>
                <c:pt idx="21">
                  <c:v>6.4684627739590745E-8</c:v>
                </c:pt>
                <c:pt idx="22">
                  <c:v>2.8254968270744209E-8</c:v>
                </c:pt>
                <c:pt idx="23">
                  <c:v>4.1546855986900412E-8</c:v>
                </c:pt>
                <c:pt idx="25">
                  <c:v>1.3501097893135867E-7</c:v>
                </c:pt>
                <c:pt idx="26">
                  <c:v>1.4994229282770729E-7</c:v>
                </c:pt>
                <c:pt idx="27">
                  <c:v>6.1898329928130415E-8</c:v>
                </c:pt>
                <c:pt idx="28">
                  <c:v>5.0822876768668501E-8</c:v>
                </c:pt>
                <c:pt idx="30">
                  <c:v>4.2993855960274712E-8</c:v>
                </c:pt>
                <c:pt idx="31">
                  <c:v>5.372195801545257E-8</c:v>
                </c:pt>
                <c:pt idx="32">
                  <c:v>2.0199217183675175E-8</c:v>
                </c:pt>
                <c:pt idx="33">
                  <c:v>2.9270827881003431E-8</c:v>
                </c:pt>
              </c:numCache>
            </c:numRef>
          </c:val>
          <c:extLst>
            <c:ext xmlns:c16="http://schemas.microsoft.com/office/drawing/2014/chart" uri="{C3380CC4-5D6E-409C-BE32-E72D297353CC}">
              <c16:uniqueId val="{00000002-1D49-44B2-9EC4-D788BE57EE4C}"/>
            </c:ext>
          </c:extLst>
        </c:ser>
        <c:ser>
          <c:idx val="3"/>
          <c:order val="3"/>
          <c:tx>
            <c:strRef>
              <c:f>'[1]Sum up'!$AC$167</c:f>
              <c:strCache>
                <c:ptCount val="1"/>
                <c:pt idx="0">
                  <c:v>Terrestrial Toxicity</c:v>
                </c:pt>
              </c:strCache>
            </c:strRef>
          </c:tx>
          <c:spPr>
            <a:solidFill>
              <a:srgbClr val="FFE585"/>
            </a:solidFill>
            <a:ln>
              <a:noFill/>
            </a:ln>
            <a:effectLst/>
          </c:spPr>
          <c:invertIfNegative val="0"/>
          <c:dPt>
            <c:idx val="0"/>
            <c:invertIfNegative val="0"/>
            <c:bubble3D val="0"/>
            <c:spPr>
              <a:solidFill>
                <a:srgbClr val="FFE585"/>
              </a:solidFill>
              <a:ln>
                <a:noFill/>
              </a:ln>
              <a:effectLst/>
            </c:spPr>
            <c:extLst>
              <c:ext xmlns:c16="http://schemas.microsoft.com/office/drawing/2014/chart" uri="{C3380CC4-5D6E-409C-BE32-E72D297353CC}">
                <c16:uniqueId val="{00000004-1D49-44B2-9EC4-D788BE57EE4C}"/>
              </c:ext>
            </c:extLst>
          </c:dPt>
          <c:dPt>
            <c:idx val="1"/>
            <c:invertIfNegative val="0"/>
            <c:bubble3D val="0"/>
            <c:spPr>
              <a:pattFill prst="wdUpDiag">
                <a:fgClr>
                  <a:srgbClr val="FFE585"/>
                </a:fgClr>
                <a:bgClr>
                  <a:schemeClr val="bg1"/>
                </a:bgClr>
              </a:pattFill>
              <a:ln>
                <a:noFill/>
              </a:ln>
              <a:effectLst/>
            </c:spPr>
            <c:extLst>
              <c:ext xmlns:c16="http://schemas.microsoft.com/office/drawing/2014/chart" uri="{C3380CC4-5D6E-409C-BE32-E72D297353CC}">
                <c16:uniqueId val="{00000006-1D49-44B2-9EC4-D788BE57EE4C}"/>
              </c:ext>
            </c:extLst>
          </c:dPt>
          <c:dPt>
            <c:idx val="2"/>
            <c:invertIfNegative val="0"/>
            <c:bubble3D val="0"/>
            <c:spPr>
              <a:pattFill prst="wdUpDiag">
                <a:fgClr>
                  <a:srgbClr val="FFE585"/>
                </a:fgClr>
                <a:bgClr>
                  <a:schemeClr val="bg1"/>
                </a:bgClr>
              </a:pattFill>
              <a:ln>
                <a:noFill/>
              </a:ln>
              <a:effectLst/>
            </c:spPr>
            <c:extLst>
              <c:ext xmlns:c16="http://schemas.microsoft.com/office/drawing/2014/chart" uri="{C3380CC4-5D6E-409C-BE32-E72D297353CC}">
                <c16:uniqueId val="{00000008-1D49-44B2-9EC4-D788BE57EE4C}"/>
              </c:ext>
            </c:extLst>
          </c:dPt>
          <c:dPt>
            <c:idx val="3"/>
            <c:invertIfNegative val="0"/>
            <c:bubble3D val="0"/>
            <c:spPr>
              <a:pattFill prst="wdUpDiag">
                <a:fgClr>
                  <a:srgbClr val="FFE585"/>
                </a:fgClr>
                <a:bgClr>
                  <a:schemeClr val="bg1"/>
                </a:bgClr>
              </a:pattFill>
              <a:ln>
                <a:noFill/>
              </a:ln>
              <a:effectLst/>
            </c:spPr>
            <c:extLst>
              <c:ext xmlns:c16="http://schemas.microsoft.com/office/drawing/2014/chart" uri="{C3380CC4-5D6E-409C-BE32-E72D297353CC}">
                <c16:uniqueId val="{0000000A-1D49-44B2-9EC4-D788BE57EE4C}"/>
              </c:ext>
            </c:extLst>
          </c:dPt>
          <c:dPt>
            <c:idx val="5"/>
            <c:invertIfNegative val="0"/>
            <c:bubble3D val="0"/>
            <c:spPr>
              <a:solidFill>
                <a:srgbClr val="FFE585"/>
              </a:solidFill>
              <a:ln>
                <a:noFill/>
              </a:ln>
              <a:effectLst/>
            </c:spPr>
            <c:extLst>
              <c:ext xmlns:c16="http://schemas.microsoft.com/office/drawing/2014/chart" uri="{C3380CC4-5D6E-409C-BE32-E72D297353CC}">
                <c16:uniqueId val="{0000000C-1D49-44B2-9EC4-D788BE57EE4C}"/>
              </c:ext>
            </c:extLst>
          </c:dPt>
          <c:dPt>
            <c:idx val="6"/>
            <c:invertIfNegative val="0"/>
            <c:bubble3D val="0"/>
            <c:spPr>
              <a:pattFill prst="wdUpDiag">
                <a:fgClr>
                  <a:srgbClr val="FFE585"/>
                </a:fgClr>
                <a:bgClr>
                  <a:schemeClr val="bg1"/>
                </a:bgClr>
              </a:pattFill>
              <a:ln>
                <a:noFill/>
              </a:ln>
              <a:effectLst/>
            </c:spPr>
            <c:extLst>
              <c:ext xmlns:c16="http://schemas.microsoft.com/office/drawing/2014/chart" uri="{C3380CC4-5D6E-409C-BE32-E72D297353CC}">
                <c16:uniqueId val="{0000000E-1D49-44B2-9EC4-D788BE57EE4C}"/>
              </c:ext>
            </c:extLst>
          </c:dPt>
          <c:dPt>
            <c:idx val="7"/>
            <c:invertIfNegative val="0"/>
            <c:bubble3D val="0"/>
            <c:spPr>
              <a:pattFill prst="wdUpDiag">
                <a:fgClr>
                  <a:srgbClr val="FFE585"/>
                </a:fgClr>
                <a:bgClr>
                  <a:schemeClr val="bg1"/>
                </a:bgClr>
              </a:pattFill>
              <a:ln>
                <a:noFill/>
              </a:ln>
              <a:effectLst/>
            </c:spPr>
            <c:extLst>
              <c:ext xmlns:c16="http://schemas.microsoft.com/office/drawing/2014/chart" uri="{C3380CC4-5D6E-409C-BE32-E72D297353CC}">
                <c16:uniqueId val="{00000010-1D49-44B2-9EC4-D788BE57EE4C}"/>
              </c:ext>
            </c:extLst>
          </c:dPt>
          <c:dPt>
            <c:idx val="8"/>
            <c:invertIfNegative val="0"/>
            <c:bubble3D val="0"/>
            <c:spPr>
              <a:pattFill prst="wdUpDiag">
                <a:fgClr>
                  <a:srgbClr val="FFE585"/>
                </a:fgClr>
                <a:bgClr>
                  <a:schemeClr val="bg1"/>
                </a:bgClr>
              </a:pattFill>
              <a:ln>
                <a:noFill/>
              </a:ln>
              <a:effectLst/>
            </c:spPr>
            <c:extLst>
              <c:ext xmlns:c16="http://schemas.microsoft.com/office/drawing/2014/chart" uri="{C3380CC4-5D6E-409C-BE32-E72D297353CC}">
                <c16:uniqueId val="{00000012-1D49-44B2-9EC4-D788BE57EE4C}"/>
              </c:ext>
            </c:extLst>
          </c:dPt>
          <c:dPt>
            <c:idx val="10"/>
            <c:invertIfNegative val="0"/>
            <c:bubble3D val="0"/>
            <c:spPr>
              <a:solidFill>
                <a:srgbClr val="FFE585"/>
              </a:solidFill>
              <a:ln>
                <a:noFill/>
              </a:ln>
              <a:effectLst/>
            </c:spPr>
            <c:extLst>
              <c:ext xmlns:c16="http://schemas.microsoft.com/office/drawing/2014/chart" uri="{C3380CC4-5D6E-409C-BE32-E72D297353CC}">
                <c16:uniqueId val="{00000014-1D49-44B2-9EC4-D788BE57EE4C}"/>
              </c:ext>
            </c:extLst>
          </c:dPt>
          <c:dPt>
            <c:idx val="11"/>
            <c:invertIfNegative val="0"/>
            <c:bubble3D val="0"/>
            <c:spPr>
              <a:pattFill prst="wdUpDiag">
                <a:fgClr>
                  <a:srgbClr val="FFE585"/>
                </a:fgClr>
                <a:bgClr>
                  <a:schemeClr val="bg1"/>
                </a:bgClr>
              </a:pattFill>
              <a:ln>
                <a:noFill/>
              </a:ln>
              <a:effectLst/>
            </c:spPr>
            <c:extLst>
              <c:ext xmlns:c16="http://schemas.microsoft.com/office/drawing/2014/chart" uri="{C3380CC4-5D6E-409C-BE32-E72D297353CC}">
                <c16:uniqueId val="{00000016-1D49-44B2-9EC4-D788BE57EE4C}"/>
              </c:ext>
            </c:extLst>
          </c:dPt>
          <c:dPt>
            <c:idx val="12"/>
            <c:invertIfNegative val="0"/>
            <c:bubble3D val="0"/>
            <c:spPr>
              <a:pattFill prst="wdUpDiag">
                <a:fgClr>
                  <a:srgbClr val="FFE585"/>
                </a:fgClr>
                <a:bgClr>
                  <a:schemeClr val="bg1"/>
                </a:bgClr>
              </a:pattFill>
              <a:ln>
                <a:noFill/>
              </a:ln>
              <a:effectLst/>
            </c:spPr>
            <c:extLst>
              <c:ext xmlns:c16="http://schemas.microsoft.com/office/drawing/2014/chart" uri="{C3380CC4-5D6E-409C-BE32-E72D297353CC}">
                <c16:uniqueId val="{00000018-1D49-44B2-9EC4-D788BE57EE4C}"/>
              </c:ext>
            </c:extLst>
          </c:dPt>
          <c:dPt>
            <c:idx val="13"/>
            <c:invertIfNegative val="0"/>
            <c:bubble3D val="0"/>
            <c:spPr>
              <a:pattFill prst="wdUpDiag">
                <a:fgClr>
                  <a:srgbClr val="FFE585"/>
                </a:fgClr>
                <a:bgClr>
                  <a:schemeClr val="bg1"/>
                </a:bgClr>
              </a:pattFill>
              <a:ln>
                <a:noFill/>
              </a:ln>
              <a:effectLst/>
            </c:spPr>
            <c:extLst>
              <c:ext xmlns:c16="http://schemas.microsoft.com/office/drawing/2014/chart" uri="{C3380CC4-5D6E-409C-BE32-E72D297353CC}">
                <c16:uniqueId val="{0000001A-1D49-44B2-9EC4-D788BE57EE4C}"/>
              </c:ext>
            </c:extLst>
          </c:dPt>
          <c:dPt>
            <c:idx val="15"/>
            <c:invertIfNegative val="0"/>
            <c:bubble3D val="0"/>
            <c:spPr>
              <a:solidFill>
                <a:srgbClr val="FFE585"/>
              </a:solidFill>
              <a:ln>
                <a:noFill/>
              </a:ln>
              <a:effectLst/>
            </c:spPr>
            <c:extLst>
              <c:ext xmlns:c16="http://schemas.microsoft.com/office/drawing/2014/chart" uri="{C3380CC4-5D6E-409C-BE32-E72D297353CC}">
                <c16:uniqueId val="{0000001C-1D49-44B2-9EC4-D788BE57EE4C}"/>
              </c:ext>
            </c:extLst>
          </c:dPt>
          <c:dPt>
            <c:idx val="16"/>
            <c:invertIfNegative val="0"/>
            <c:bubble3D val="0"/>
            <c:spPr>
              <a:pattFill prst="wdUpDiag">
                <a:fgClr>
                  <a:srgbClr val="FFE585"/>
                </a:fgClr>
                <a:bgClr>
                  <a:schemeClr val="bg1"/>
                </a:bgClr>
              </a:pattFill>
              <a:ln>
                <a:noFill/>
              </a:ln>
              <a:effectLst/>
            </c:spPr>
            <c:extLst>
              <c:ext xmlns:c16="http://schemas.microsoft.com/office/drawing/2014/chart" uri="{C3380CC4-5D6E-409C-BE32-E72D297353CC}">
                <c16:uniqueId val="{0000001E-1D49-44B2-9EC4-D788BE57EE4C}"/>
              </c:ext>
            </c:extLst>
          </c:dPt>
          <c:dPt>
            <c:idx val="17"/>
            <c:invertIfNegative val="0"/>
            <c:bubble3D val="0"/>
            <c:spPr>
              <a:pattFill prst="wdUpDiag">
                <a:fgClr>
                  <a:srgbClr val="FFE585"/>
                </a:fgClr>
                <a:bgClr>
                  <a:schemeClr val="bg1"/>
                </a:bgClr>
              </a:pattFill>
              <a:ln>
                <a:noFill/>
              </a:ln>
              <a:effectLst/>
            </c:spPr>
            <c:extLst>
              <c:ext xmlns:c16="http://schemas.microsoft.com/office/drawing/2014/chart" uri="{C3380CC4-5D6E-409C-BE32-E72D297353CC}">
                <c16:uniqueId val="{00000020-1D49-44B2-9EC4-D788BE57EE4C}"/>
              </c:ext>
            </c:extLst>
          </c:dPt>
          <c:dPt>
            <c:idx val="18"/>
            <c:invertIfNegative val="0"/>
            <c:bubble3D val="0"/>
            <c:spPr>
              <a:pattFill prst="wdUpDiag">
                <a:fgClr>
                  <a:srgbClr val="FFE585"/>
                </a:fgClr>
                <a:bgClr>
                  <a:schemeClr val="bg1"/>
                </a:bgClr>
              </a:pattFill>
              <a:ln>
                <a:noFill/>
              </a:ln>
              <a:effectLst/>
            </c:spPr>
            <c:extLst>
              <c:ext xmlns:c16="http://schemas.microsoft.com/office/drawing/2014/chart" uri="{C3380CC4-5D6E-409C-BE32-E72D297353CC}">
                <c16:uniqueId val="{00000022-1D49-44B2-9EC4-D788BE57EE4C}"/>
              </c:ext>
            </c:extLst>
          </c:dPt>
          <c:dPt>
            <c:idx val="20"/>
            <c:invertIfNegative val="0"/>
            <c:bubble3D val="0"/>
            <c:spPr>
              <a:solidFill>
                <a:srgbClr val="FFE585"/>
              </a:solidFill>
              <a:ln>
                <a:noFill/>
              </a:ln>
              <a:effectLst/>
            </c:spPr>
            <c:extLst>
              <c:ext xmlns:c16="http://schemas.microsoft.com/office/drawing/2014/chart" uri="{C3380CC4-5D6E-409C-BE32-E72D297353CC}">
                <c16:uniqueId val="{00000024-1D49-44B2-9EC4-D788BE57EE4C}"/>
              </c:ext>
            </c:extLst>
          </c:dPt>
          <c:dPt>
            <c:idx val="21"/>
            <c:invertIfNegative val="0"/>
            <c:bubble3D val="0"/>
            <c:spPr>
              <a:pattFill prst="wdUpDiag">
                <a:fgClr>
                  <a:srgbClr val="FFE585"/>
                </a:fgClr>
                <a:bgClr>
                  <a:schemeClr val="bg1"/>
                </a:bgClr>
              </a:pattFill>
              <a:ln>
                <a:noFill/>
              </a:ln>
              <a:effectLst/>
            </c:spPr>
            <c:extLst>
              <c:ext xmlns:c16="http://schemas.microsoft.com/office/drawing/2014/chart" uri="{C3380CC4-5D6E-409C-BE32-E72D297353CC}">
                <c16:uniqueId val="{00000026-1D49-44B2-9EC4-D788BE57EE4C}"/>
              </c:ext>
            </c:extLst>
          </c:dPt>
          <c:dPt>
            <c:idx val="22"/>
            <c:invertIfNegative val="0"/>
            <c:bubble3D val="0"/>
            <c:spPr>
              <a:pattFill prst="wdUpDiag">
                <a:fgClr>
                  <a:srgbClr val="FFE585"/>
                </a:fgClr>
                <a:bgClr>
                  <a:schemeClr val="bg1"/>
                </a:bgClr>
              </a:pattFill>
              <a:ln>
                <a:noFill/>
              </a:ln>
              <a:effectLst/>
            </c:spPr>
            <c:extLst>
              <c:ext xmlns:c16="http://schemas.microsoft.com/office/drawing/2014/chart" uri="{C3380CC4-5D6E-409C-BE32-E72D297353CC}">
                <c16:uniqueId val="{00000028-1D49-44B2-9EC4-D788BE57EE4C}"/>
              </c:ext>
            </c:extLst>
          </c:dPt>
          <c:dPt>
            <c:idx val="23"/>
            <c:invertIfNegative val="0"/>
            <c:bubble3D val="0"/>
            <c:spPr>
              <a:pattFill prst="wdUpDiag">
                <a:fgClr>
                  <a:srgbClr val="FFE585"/>
                </a:fgClr>
                <a:bgClr>
                  <a:schemeClr val="bg1"/>
                </a:bgClr>
              </a:pattFill>
              <a:ln>
                <a:noFill/>
              </a:ln>
              <a:effectLst/>
            </c:spPr>
            <c:extLst>
              <c:ext xmlns:c16="http://schemas.microsoft.com/office/drawing/2014/chart" uri="{C3380CC4-5D6E-409C-BE32-E72D297353CC}">
                <c16:uniqueId val="{0000002A-1D49-44B2-9EC4-D788BE57EE4C}"/>
              </c:ext>
            </c:extLst>
          </c:dPt>
          <c:dPt>
            <c:idx val="25"/>
            <c:invertIfNegative val="0"/>
            <c:bubble3D val="0"/>
            <c:spPr>
              <a:solidFill>
                <a:srgbClr val="FFE585"/>
              </a:solidFill>
              <a:ln>
                <a:noFill/>
              </a:ln>
              <a:effectLst/>
            </c:spPr>
            <c:extLst>
              <c:ext xmlns:c16="http://schemas.microsoft.com/office/drawing/2014/chart" uri="{C3380CC4-5D6E-409C-BE32-E72D297353CC}">
                <c16:uniqueId val="{0000002C-1D49-44B2-9EC4-D788BE57EE4C}"/>
              </c:ext>
            </c:extLst>
          </c:dPt>
          <c:dPt>
            <c:idx val="26"/>
            <c:invertIfNegative val="0"/>
            <c:bubble3D val="0"/>
            <c:spPr>
              <a:pattFill prst="wdUpDiag">
                <a:fgClr>
                  <a:srgbClr val="FFE585"/>
                </a:fgClr>
                <a:bgClr>
                  <a:schemeClr val="bg1"/>
                </a:bgClr>
              </a:pattFill>
              <a:ln>
                <a:noFill/>
              </a:ln>
              <a:effectLst/>
            </c:spPr>
            <c:extLst>
              <c:ext xmlns:c16="http://schemas.microsoft.com/office/drawing/2014/chart" uri="{C3380CC4-5D6E-409C-BE32-E72D297353CC}">
                <c16:uniqueId val="{0000002E-1D49-44B2-9EC4-D788BE57EE4C}"/>
              </c:ext>
            </c:extLst>
          </c:dPt>
          <c:dPt>
            <c:idx val="27"/>
            <c:invertIfNegative val="0"/>
            <c:bubble3D val="0"/>
            <c:spPr>
              <a:pattFill prst="wdUpDiag">
                <a:fgClr>
                  <a:srgbClr val="FFE585"/>
                </a:fgClr>
                <a:bgClr>
                  <a:schemeClr val="bg1"/>
                </a:bgClr>
              </a:pattFill>
              <a:ln>
                <a:noFill/>
              </a:ln>
              <a:effectLst/>
            </c:spPr>
            <c:extLst>
              <c:ext xmlns:c16="http://schemas.microsoft.com/office/drawing/2014/chart" uri="{C3380CC4-5D6E-409C-BE32-E72D297353CC}">
                <c16:uniqueId val="{00000030-1D49-44B2-9EC4-D788BE57EE4C}"/>
              </c:ext>
            </c:extLst>
          </c:dPt>
          <c:dPt>
            <c:idx val="28"/>
            <c:invertIfNegative val="0"/>
            <c:bubble3D val="0"/>
            <c:spPr>
              <a:pattFill prst="wdUpDiag">
                <a:fgClr>
                  <a:srgbClr val="FFE585"/>
                </a:fgClr>
                <a:bgClr>
                  <a:schemeClr val="bg1"/>
                </a:bgClr>
              </a:pattFill>
              <a:ln>
                <a:noFill/>
              </a:ln>
              <a:effectLst/>
            </c:spPr>
            <c:extLst>
              <c:ext xmlns:c16="http://schemas.microsoft.com/office/drawing/2014/chart" uri="{C3380CC4-5D6E-409C-BE32-E72D297353CC}">
                <c16:uniqueId val="{00000032-1D49-44B2-9EC4-D788BE57EE4C}"/>
              </c:ext>
            </c:extLst>
          </c:dPt>
          <c:dPt>
            <c:idx val="30"/>
            <c:invertIfNegative val="0"/>
            <c:bubble3D val="0"/>
            <c:spPr>
              <a:solidFill>
                <a:srgbClr val="FFE585"/>
              </a:solidFill>
              <a:ln>
                <a:noFill/>
              </a:ln>
              <a:effectLst/>
            </c:spPr>
            <c:extLst>
              <c:ext xmlns:c16="http://schemas.microsoft.com/office/drawing/2014/chart" uri="{C3380CC4-5D6E-409C-BE32-E72D297353CC}">
                <c16:uniqueId val="{00000034-1D49-44B2-9EC4-D788BE57EE4C}"/>
              </c:ext>
            </c:extLst>
          </c:dPt>
          <c:dPt>
            <c:idx val="31"/>
            <c:invertIfNegative val="0"/>
            <c:bubble3D val="0"/>
            <c:spPr>
              <a:pattFill prst="wdUpDiag">
                <a:fgClr>
                  <a:srgbClr val="FFE585"/>
                </a:fgClr>
                <a:bgClr>
                  <a:schemeClr val="bg1"/>
                </a:bgClr>
              </a:pattFill>
              <a:ln>
                <a:noFill/>
              </a:ln>
              <a:effectLst/>
            </c:spPr>
            <c:extLst>
              <c:ext xmlns:c16="http://schemas.microsoft.com/office/drawing/2014/chart" uri="{C3380CC4-5D6E-409C-BE32-E72D297353CC}">
                <c16:uniqueId val="{00000036-1D49-44B2-9EC4-D788BE57EE4C}"/>
              </c:ext>
            </c:extLst>
          </c:dPt>
          <c:dPt>
            <c:idx val="33"/>
            <c:invertIfNegative val="0"/>
            <c:bubble3D val="0"/>
            <c:spPr>
              <a:pattFill prst="wdUpDiag">
                <a:fgClr>
                  <a:srgbClr val="FFE585"/>
                </a:fgClr>
                <a:bgClr>
                  <a:schemeClr val="bg1"/>
                </a:bgClr>
              </a:pattFill>
              <a:ln>
                <a:noFill/>
              </a:ln>
              <a:effectLst/>
            </c:spPr>
            <c:extLst>
              <c:ext xmlns:c16="http://schemas.microsoft.com/office/drawing/2014/chart" uri="{C3380CC4-5D6E-409C-BE32-E72D297353CC}">
                <c16:uniqueId val="{00000038-1D49-44B2-9EC4-D788BE57EE4C}"/>
              </c:ext>
            </c:extLst>
          </c:dPt>
          <c:cat>
            <c:multiLvlStrRef>
              <c:f>'[1]Sum up'!$X$168:$Y$201</c:f>
              <c:multiLvlStrCache>
                <c:ptCount val="34"/>
                <c:lvl>
                  <c:pt idx="0">
                    <c:v>ReCiPe 2016</c:v>
                  </c:pt>
                  <c:pt idx="1">
                    <c:v>EN 15804+A2</c:v>
                  </c:pt>
                  <c:pt idx="2">
                    <c:v>LC-Impact</c:v>
                  </c:pt>
                  <c:pt idx="3">
                    <c:v>EPD</c:v>
                  </c:pt>
                  <c:pt idx="5">
                    <c:v>ReCiPe 2016</c:v>
                  </c:pt>
                  <c:pt idx="6">
                    <c:v>EN 15804+A2</c:v>
                  </c:pt>
                  <c:pt idx="7">
                    <c:v>LC-Impact</c:v>
                  </c:pt>
                  <c:pt idx="8">
                    <c:v>EPD</c:v>
                  </c:pt>
                  <c:pt idx="10">
                    <c:v>ReCiPe 2016</c:v>
                  </c:pt>
                  <c:pt idx="11">
                    <c:v>EN 15804+A2</c:v>
                  </c:pt>
                  <c:pt idx="12">
                    <c:v>LC-Impact</c:v>
                  </c:pt>
                  <c:pt idx="13">
                    <c:v>EPD</c:v>
                  </c:pt>
                  <c:pt idx="15">
                    <c:v>ReCiPe 2016</c:v>
                  </c:pt>
                  <c:pt idx="16">
                    <c:v>EN 15804+A2</c:v>
                  </c:pt>
                  <c:pt idx="17">
                    <c:v>LC-Impact</c:v>
                  </c:pt>
                  <c:pt idx="18">
                    <c:v>EPD</c:v>
                  </c:pt>
                  <c:pt idx="20">
                    <c:v>ReCiPe 2016</c:v>
                  </c:pt>
                  <c:pt idx="21">
                    <c:v>EN 15804+A2</c:v>
                  </c:pt>
                  <c:pt idx="22">
                    <c:v>LC-Impact</c:v>
                  </c:pt>
                  <c:pt idx="23">
                    <c:v>EPD</c:v>
                  </c:pt>
                  <c:pt idx="25">
                    <c:v>ReCiPe 2016</c:v>
                  </c:pt>
                  <c:pt idx="26">
                    <c:v>EN 15804+A2</c:v>
                  </c:pt>
                  <c:pt idx="27">
                    <c:v>LC-Impact</c:v>
                  </c:pt>
                  <c:pt idx="28">
                    <c:v>EPD</c:v>
                  </c:pt>
                  <c:pt idx="30">
                    <c:v>ReCiPe 2016</c:v>
                  </c:pt>
                  <c:pt idx="31">
                    <c:v>EN 15804+A2</c:v>
                  </c:pt>
                  <c:pt idx="32">
                    <c:v>LC-Impact</c:v>
                  </c:pt>
                  <c:pt idx="33">
                    <c:v>EPD</c:v>
                  </c:pt>
                </c:lvl>
                <c:lvl>
                  <c:pt idx="0">
                    <c:v>CONCRETE</c:v>
                  </c:pt>
                  <c:pt idx="5">
                    <c:v>STEEL</c:v>
                  </c:pt>
                  <c:pt idx="10">
                    <c:v>TIMBER</c:v>
                  </c:pt>
                  <c:pt idx="15">
                    <c:v>CLTcedar</c:v>
                  </c:pt>
                  <c:pt idx="20">
                    <c:v>CLTslate</c:v>
                  </c:pt>
                  <c:pt idx="25">
                    <c:v>STRAW</c:v>
                  </c:pt>
                  <c:pt idx="30">
                    <c:v>HEMP</c:v>
                  </c:pt>
                </c:lvl>
              </c:multiLvlStrCache>
            </c:multiLvlStrRef>
          </c:cat>
          <c:val>
            <c:numRef>
              <c:f>'[1]Sum up'!$AC$168:$AC$201</c:f>
              <c:numCache>
                <c:formatCode>General</c:formatCode>
                <c:ptCount val="34"/>
                <c:pt idx="0">
                  <c:v>1.6729747801271585E-7</c:v>
                </c:pt>
                <c:pt idx="1">
                  <c:v>1.5414144507745309E-7</c:v>
                </c:pt>
                <c:pt idx="2">
                  <c:v>1.3647512257262389E-7</c:v>
                </c:pt>
                <c:pt idx="3">
                  <c:v>1.0282868509787015E-7</c:v>
                </c:pt>
                <c:pt idx="5">
                  <c:v>1.5939370666040925E-7</c:v>
                </c:pt>
                <c:pt idx="6">
                  <c:v>1.4821276590802318E-7</c:v>
                </c:pt>
                <c:pt idx="7">
                  <c:v>1.2082338019193277E-7</c:v>
                </c:pt>
                <c:pt idx="8">
                  <c:v>9.6275368326047789E-8</c:v>
                </c:pt>
                <c:pt idx="10">
                  <c:v>5.7479838307843858E-8</c:v>
                </c:pt>
                <c:pt idx="11">
                  <c:v>5.8438099983285832E-8</c:v>
                </c:pt>
                <c:pt idx="12">
                  <c:v>3.9603282974642866E-8</c:v>
                </c:pt>
                <c:pt idx="13">
                  <c:v>4.2887644203694059E-8</c:v>
                </c:pt>
                <c:pt idx="15">
                  <c:v>1.317201016366904E-8</c:v>
                </c:pt>
                <c:pt idx="16">
                  <c:v>1.4031242199980622E-8</c:v>
                </c:pt>
                <c:pt idx="17">
                  <c:v>8.6638855383392148E-9</c:v>
                </c:pt>
                <c:pt idx="18">
                  <c:v>9.6447462902471864E-9</c:v>
                </c:pt>
                <c:pt idx="20">
                  <c:v>9.7153486804684889E-9</c:v>
                </c:pt>
                <c:pt idx="21">
                  <c:v>1.0101869630436395E-8</c:v>
                </c:pt>
                <c:pt idx="22">
                  <c:v>6.5436020421610999E-9</c:v>
                </c:pt>
                <c:pt idx="23">
                  <c:v>9.5700049076618818E-9</c:v>
                </c:pt>
                <c:pt idx="25">
                  <c:v>1.0238242208015354E-8</c:v>
                </c:pt>
                <c:pt idx="26">
                  <c:v>1.0192805152605752E-8</c:v>
                </c:pt>
                <c:pt idx="27">
                  <c:v>9.2666237759649045E-9</c:v>
                </c:pt>
                <c:pt idx="28">
                  <c:v>1.3310879061927178E-8</c:v>
                </c:pt>
                <c:pt idx="30">
                  <c:v>7.1732337102690097E-9</c:v>
                </c:pt>
                <c:pt idx="31">
                  <c:v>7.2454174904851321E-9</c:v>
                </c:pt>
                <c:pt idx="32">
                  <c:v>6.1617526518612984E-9</c:v>
                </c:pt>
                <c:pt idx="33">
                  <c:v>7.6947387549542137E-9</c:v>
                </c:pt>
              </c:numCache>
            </c:numRef>
          </c:val>
          <c:extLst>
            <c:ext xmlns:c16="http://schemas.microsoft.com/office/drawing/2014/chart" uri="{C3380CC4-5D6E-409C-BE32-E72D297353CC}">
              <c16:uniqueId val="{00000039-1D49-44B2-9EC4-D788BE57EE4C}"/>
            </c:ext>
          </c:extLst>
        </c:ser>
        <c:ser>
          <c:idx val="4"/>
          <c:order val="4"/>
          <c:tx>
            <c:strRef>
              <c:f>'[1]Sum up'!$AD$167</c:f>
              <c:strCache>
                <c:ptCount val="1"/>
                <c:pt idx="0">
                  <c:v>Terr. Water consumption</c:v>
                </c:pt>
              </c:strCache>
            </c:strRef>
          </c:tx>
          <c:spPr>
            <a:solidFill>
              <a:srgbClr val="CBDBDF"/>
            </a:solidFill>
            <a:ln>
              <a:noFill/>
            </a:ln>
            <a:effectLst/>
          </c:spPr>
          <c:invertIfNegative val="0"/>
          <c:cat>
            <c:multiLvlStrRef>
              <c:f>'[1]Sum up'!$X$168:$Y$201</c:f>
              <c:multiLvlStrCache>
                <c:ptCount val="34"/>
                <c:lvl>
                  <c:pt idx="0">
                    <c:v>ReCiPe 2016</c:v>
                  </c:pt>
                  <c:pt idx="1">
                    <c:v>EN 15804+A2</c:v>
                  </c:pt>
                  <c:pt idx="2">
                    <c:v>LC-Impact</c:v>
                  </c:pt>
                  <c:pt idx="3">
                    <c:v>EPD</c:v>
                  </c:pt>
                  <c:pt idx="5">
                    <c:v>ReCiPe 2016</c:v>
                  </c:pt>
                  <c:pt idx="6">
                    <c:v>EN 15804+A2</c:v>
                  </c:pt>
                  <c:pt idx="7">
                    <c:v>LC-Impact</c:v>
                  </c:pt>
                  <c:pt idx="8">
                    <c:v>EPD</c:v>
                  </c:pt>
                  <c:pt idx="10">
                    <c:v>ReCiPe 2016</c:v>
                  </c:pt>
                  <c:pt idx="11">
                    <c:v>EN 15804+A2</c:v>
                  </c:pt>
                  <c:pt idx="12">
                    <c:v>LC-Impact</c:v>
                  </c:pt>
                  <c:pt idx="13">
                    <c:v>EPD</c:v>
                  </c:pt>
                  <c:pt idx="15">
                    <c:v>ReCiPe 2016</c:v>
                  </c:pt>
                  <c:pt idx="16">
                    <c:v>EN 15804+A2</c:v>
                  </c:pt>
                  <c:pt idx="17">
                    <c:v>LC-Impact</c:v>
                  </c:pt>
                  <c:pt idx="18">
                    <c:v>EPD</c:v>
                  </c:pt>
                  <c:pt idx="20">
                    <c:v>ReCiPe 2016</c:v>
                  </c:pt>
                  <c:pt idx="21">
                    <c:v>EN 15804+A2</c:v>
                  </c:pt>
                  <c:pt idx="22">
                    <c:v>LC-Impact</c:v>
                  </c:pt>
                  <c:pt idx="23">
                    <c:v>EPD</c:v>
                  </c:pt>
                  <c:pt idx="25">
                    <c:v>ReCiPe 2016</c:v>
                  </c:pt>
                  <c:pt idx="26">
                    <c:v>EN 15804+A2</c:v>
                  </c:pt>
                  <c:pt idx="27">
                    <c:v>LC-Impact</c:v>
                  </c:pt>
                  <c:pt idx="28">
                    <c:v>EPD</c:v>
                  </c:pt>
                  <c:pt idx="30">
                    <c:v>ReCiPe 2016</c:v>
                  </c:pt>
                  <c:pt idx="31">
                    <c:v>EN 15804+A2</c:v>
                  </c:pt>
                  <c:pt idx="32">
                    <c:v>LC-Impact</c:v>
                  </c:pt>
                  <c:pt idx="33">
                    <c:v>EPD</c:v>
                  </c:pt>
                </c:lvl>
                <c:lvl>
                  <c:pt idx="0">
                    <c:v>CONCRETE</c:v>
                  </c:pt>
                  <c:pt idx="5">
                    <c:v>STEEL</c:v>
                  </c:pt>
                  <c:pt idx="10">
                    <c:v>TIMBER</c:v>
                  </c:pt>
                  <c:pt idx="15">
                    <c:v>CLTcedar</c:v>
                  </c:pt>
                  <c:pt idx="20">
                    <c:v>CLTslate</c:v>
                  </c:pt>
                  <c:pt idx="25">
                    <c:v>STRAW</c:v>
                  </c:pt>
                  <c:pt idx="30">
                    <c:v>HEMP</c:v>
                  </c:pt>
                </c:lvl>
              </c:multiLvlStrCache>
            </c:multiLvlStrRef>
          </c:cat>
          <c:val>
            <c:numRef>
              <c:f>'[1]Sum up'!$AD$168:$AD$201</c:f>
              <c:numCache>
                <c:formatCode>General</c:formatCode>
                <c:ptCount val="34"/>
                <c:pt idx="0">
                  <c:v>1.2386460841785451E-8</c:v>
                </c:pt>
                <c:pt idx="1">
                  <c:v>1.4464530893161112E-8</c:v>
                </c:pt>
                <c:pt idx="2">
                  <c:v>1.2652344669709225E-8</c:v>
                </c:pt>
                <c:pt idx="3">
                  <c:v>3.0337282791295444E-9</c:v>
                </c:pt>
                <c:pt idx="5">
                  <c:v>1.0233058748314267E-8</c:v>
                </c:pt>
                <c:pt idx="6">
                  <c:v>1.3356602943885476E-8</c:v>
                </c:pt>
                <c:pt idx="7">
                  <c:v>1.0060888786145682E-8</c:v>
                </c:pt>
                <c:pt idx="8">
                  <c:v>5.4362720792334948E-9</c:v>
                </c:pt>
                <c:pt idx="10">
                  <c:v>6.532996589239297E-9</c:v>
                </c:pt>
                <c:pt idx="11">
                  <c:v>7.993946571968672E-9</c:v>
                </c:pt>
                <c:pt idx="12">
                  <c:v>5.1443484711143872E-9</c:v>
                </c:pt>
                <c:pt idx="13">
                  <c:v>1.1341042068108227E-8</c:v>
                </c:pt>
                <c:pt idx="15">
                  <c:v>4.2131484798683533E-9</c:v>
                </c:pt>
                <c:pt idx="16">
                  <c:v>5.1200468469774594E-9</c:v>
                </c:pt>
                <c:pt idx="17">
                  <c:v>2.9760286451769945E-9</c:v>
                </c:pt>
                <c:pt idx="18">
                  <c:v>1.8452379850775192E-8</c:v>
                </c:pt>
                <c:pt idx="20">
                  <c:v>3.9821921602553171E-9</c:v>
                </c:pt>
                <c:pt idx="21">
                  <c:v>4.8730954221995174E-9</c:v>
                </c:pt>
                <c:pt idx="22">
                  <c:v>2.9314171495227442E-9</c:v>
                </c:pt>
                <c:pt idx="23">
                  <c:v>1.2274256215568175E-8</c:v>
                </c:pt>
                <c:pt idx="25">
                  <c:v>3.5694688273767659E-9</c:v>
                </c:pt>
                <c:pt idx="26">
                  <c:v>1.9990804360389683E-8</c:v>
                </c:pt>
                <c:pt idx="27">
                  <c:v>1.0772485093137534E-8</c:v>
                </c:pt>
                <c:pt idx="28">
                  <c:v>3.9323424268441897E-8</c:v>
                </c:pt>
                <c:pt idx="30">
                  <c:v>2.5514387509588149E-9</c:v>
                </c:pt>
                <c:pt idx="31">
                  <c:v>1.194624287546502E-8</c:v>
                </c:pt>
                <c:pt idx="32">
                  <c:v>6.2143459349029692E-9</c:v>
                </c:pt>
                <c:pt idx="33">
                  <c:v>2.1133234175241227E-8</c:v>
                </c:pt>
              </c:numCache>
            </c:numRef>
          </c:val>
          <c:extLst>
            <c:ext xmlns:c16="http://schemas.microsoft.com/office/drawing/2014/chart" uri="{C3380CC4-5D6E-409C-BE32-E72D297353CC}">
              <c16:uniqueId val="{0000003A-1D49-44B2-9EC4-D788BE57EE4C}"/>
            </c:ext>
          </c:extLst>
        </c:ser>
        <c:ser>
          <c:idx val="5"/>
          <c:order val="5"/>
          <c:tx>
            <c:strRef>
              <c:f>'[1]Sum up'!$AE$167</c:f>
              <c:strCache>
                <c:ptCount val="1"/>
                <c:pt idx="0">
                  <c:v>Land use </c:v>
                </c:pt>
              </c:strCache>
            </c:strRef>
          </c:tx>
          <c:spPr>
            <a:solidFill>
              <a:srgbClr val="A7C07E"/>
            </a:solidFill>
            <a:ln>
              <a:noFill/>
            </a:ln>
            <a:effectLst/>
          </c:spPr>
          <c:invertIfNegative val="0"/>
          <c:dPt>
            <c:idx val="1"/>
            <c:invertIfNegative val="0"/>
            <c:bubble3D val="0"/>
            <c:spPr>
              <a:pattFill prst="wdUpDiag">
                <a:fgClr>
                  <a:srgbClr val="A7C07E"/>
                </a:fgClr>
                <a:bgClr>
                  <a:schemeClr val="bg1"/>
                </a:bgClr>
              </a:pattFill>
              <a:ln>
                <a:noFill/>
              </a:ln>
              <a:effectLst/>
            </c:spPr>
            <c:extLst>
              <c:ext xmlns:c16="http://schemas.microsoft.com/office/drawing/2014/chart" uri="{C3380CC4-5D6E-409C-BE32-E72D297353CC}">
                <c16:uniqueId val="{0000003C-1D49-44B2-9EC4-D788BE57EE4C}"/>
              </c:ext>
            </c:extLst>
          </c:dPt>
          <c:dPt>
            <c:idx val="3"/>
            <c:invertIfNegative val="0"/>
            <c:bubble3D val="0"/>
            <c:spPr>
              <a:pattFill prst="wdUpDiag">
                <a:fgClr>
                  <a:srgbClr val="A7C07E"/>
                </a:fgClr>
                <a:bgClr>
                  <a:schemeClr val="bg1"/>
                </a:bgClr>
              </a:pattFill>
              <a:ln>
                <a:noFill/>
              </a:ln>
              <a:effectLst/>
            </c:spPr>
            <c:extLst>
              <c:ext xmlns:c16="http://schemas.microsoft.com/office/drawing/2014/chart" uri="{C3380CC4-5D6E-409C-BE32-E72D297353CC}">
                <c16:uniqueId val="{0000003E-1D49-44B2-9EC4-D788BE57EE4C}"/>
              </c:ext>
            </c:extLst>
          </c:dPt>
          <c:dPt>
            <c:idx val="6"/>
            <c:invertIfNegative val="0"/>
            <c:bubble3D val="0"/>
            <c:spPr>
              <a:pattFill prst="wdUpDiag">
                <a:fgClr>
                  <a:srgbClr val="A7C07E"/>
                </a:fgClr>
                <a:bgClr>
                  <a:schemeClr val="bg1"/>
                </a:bgClr>
              </a:pattFill>
              <a:ln>
                <a:noFill/>
              </a:ln>
              <a:effectLst/>
            </c:spPr>
            <c:extLst>
              <c:ext xmlns:c16="http://schemas.microsoft.com/office/drawing/2014/chart" uri="{C3380CC4-5D6E-409C-BE32-E72D297353CC}">
                <c16:uniqueId val="{00000040-1D49-44B2-9EC4-D788BE57EE4C}"/>
              </c:ext>
            </c:extLst>
          </c:dPt>
          <c:dPt>
            <c:idx val="8"/>
            <c:invertIfNegative val="0"/>
            <c:bubble3D val="0"/>
            <c:spPr>
              <a:pattFill prst="wdUpDiag">
                <a:fgClr>
                  <a:srgbClr val="A7C07E"/>
                </a:fgClr>
                <a:bgClr>
                  <a:schemeClr val="bg1"/>
                </a:bgClr>
              </a:pattFill>
              <a:ln>
                <a:noFill/>
              </a:ln>
              <a:effectLst/>
            </c:spPr>
            <c:extLst>
              <c:ext xmlns:c16="http://schemas.microsoft.com/office/drawing/2014/chart" uri="{C3380CC4-5D6E-409C-BE32-E72D297353CC}">
                <c16:uniqueId val="{00000042-1D49-44B2-9EC4-D788BE57EE4C}"/>
              </c:ext>
            </c:extLst>
          </c:dPt>
          <c:dPt>
            <c:idx val="11"/>
            <c:invertIfNegative val="0"/>
            <c:bubble3D val="0"/>
            <c:spPr>
              <a:pattFill prst="wdUpDiag">
                <a:fgClr>
                  <a:srgbClr val="A7C07E"/>
                </a:fgClr>
                <a:bgClr>
                  <a:schemeClr val="bg1"/>
                </a:bgClr>
              </a:pattFill>
              <a:ln>
                <a:noFill/>
              </a:ln>
              <a:effectLst/>
            </c:spPr>
            <c:extLst>
              <c:ext xmlns:c16="http://schemas.microsoft.com/office/drawing/2014/chart" uri="{C3380CC4-5D6E-409C-BE32-E72D297353CC}">
                <c16:uniqueId val="{00000044-1D49-44B2-9EC4-D788BE57EE4C}"/>
              </c:ext>
            </c:extLst>
          </c:dPt>
          <c:dPt>
            <c:idx val="13"/>
            <c:invertIfNegative val="0"/>
            <c:bubble3D val="0"/>
            <c:spPr>
              <a:pattFill prst="wdUpDiag">
                <a:fgClr>
                  <a:srgbClr val="A7C07E"/>
                </a:fgClr>
                <a:bgClr>
                  <a:schemeClr val="bg1"/>
                </a:bgClr>
              </a:pattFill>
              <a:ln>
                <a:noFill/>
              </a:ln>
              <a:effectLst/>
            </c:spPr>
            <c:extLst>
              <c:ext xmlns:c16="http://schemas.microsoft.com/office/drawing/2014/chart" uri="{C3380CC4-5D6E-409C-BE32-E72D297353CC}">
                <c16:uniqueId val="{00000046-1D49-44B2-9EC4-D788BE57EE4C}"/>
              </c:ext>
            </c:extLst>
          </c:dPt>
          <c:dPt>
            <c:idx val="16"/>
            <c:invertIfNegative val="0"/>
            <c:bubble3D val="0"/>
            <c:spPr>
              <a:pattFill prst="wdUpDiag">
                <a:fgClr>
                  <a:srgbClr val="A7C07E"/>
                </a:fgClr>
                <a:bgClr>
                  <a:schemeClr val="bg1"/>
                </a:bgClr>
              </a:pattFill>
              <a:ln>
                <a:noFill/>
              </a:ln>
              <a:effectLst/>
            </c:spPr>
            <c:extLst>
              <c:ext xmlns:c16="http://schemas.microsoft.com/office/drawing/2014/chart" uri="{C3380CC4-5D6E-409C-BE32-E72D297353CC}">
                <c16:uniqueId val="{00000048-1D49-44B2-9EC4-D788BE57EE4C}"/>
              </c:ext>
            </c:extLst>
          </c:dPt>
          <c:dPt>
            <c:idx val="18"/>
            <c:invertIfNegative val="0"/>
            <c:bubble3D val="0"/>
            <c:spPr>
              <a:pattFill prst="wdUpDiag">
                <a:fgClr>
                  <a:srgbClr val="A7C07E"/>
                </a:fgClr>
                <a:bgClr>
                  <a:schemeClr val="bg1"/>
                </a:bgClr>
              </a:pattFill>
              <a:ln>
                <a:noFill/>
              </a:ln>
              <a:effectLst/>
            </c:spPr>
            <c:extLst>
              <c:ext xmlns:c16="http://schemas.microsoft.com/office/drawing/2014/chart" uri="{C3380CC4-5D6E-409C-BE32-E72D297353CC}">
                <c16:uniqueId val="{0000004A-1D49-44B2-9EC4-D788BE57EE4C}"/>
              </c:ext>
            </c:extLst>
          </c:dPt>
          <c:dPt>
            <c:idx val="21"/>
            <c:invertIfNegative val="0"/>
            <c:bubble3D val="0"/>
            <c:spPr>
              <a:pattFill prst="wdUpDiag">
                <a:fgClr>
                  <a:srgbClr val="A7C07E"/>
                </a:fgClr>
                <a:bgClr>
                  <a:schemeClr val="bg1"/>
                </a:bgClr>
              </a:pattFill>
              <a:ln>
                <a:noFill/>
              </a:ln>
              <a:effectLst/>
            </c:spPr>
            <c:extLst>
              <c:ext xmlns:c16="http://schemas.microsoft.com/office/drawing/2014/chart" uri="{C3380CC4-5D6E-409C-BE32-E72D297353CC}">
                <c16:uniqueId val="{0000004C-1D49-44B2-9EC4-D788BE57EE4C}"/>
              </c:ext>
            </c:extLst>
          </c:dPt>
          <c:dPt>
            <c:idx val="23"/>
            <c:invertIfNegative val="0"/>
            <c:bubble3D val="0"/>
            <c:spPr>
              <a:pattFill prst="wdUpDiag">
                <a:fgClr>
                  <a:srgbClr val="A7C07E"/>
                </a:fgClr>
                <a:bgClr>
                  <a:schemeClr val="bg1"/>
                </a:bgClr>
              </a:pattFill>
              <a:ln>
                <a:noFill/>
              </a:ln>
              <a:effectLst/>
            </c:spPr>
            <c:extLst>
              <c:ext xmlns:c16="http://schemas.microsoft.com/office/drawing/2014/chart" uri="{C3380CC4-5D6E-409C-BE32-E72D297353CC}">
                <c16:uniqueId val="{0000004E-1D49-44B2-9EC4-D788BE57EE4C}"/>
              </c:ext>
            </c:extLst>
          </c:dPt>
          <c:dPt>
            <c:idx val="26"/>
            <c:invertIfNegative val="0"/>
            <c:bubble3D val="0"/>
            <c:spPr>
              <a:pattFill prst="wdUpDiag">
                <a:fgClr>
                  <a:srgbClr val="A7C07E"/>
                </a:fgClr>
                <a:bgClr>
                  <a:schemeClr val="bg1"/>
                </a:bgClr>
              </a:pattFill>
              <a:ln>
                <a:noFill/>
              </a:ln>
              <a:effectLst/>
            </c:spPr>
            <c:extLst>
              <c:ext xmlns:c16="http://schemas.microsoft.com/office/drawing/2014/chart" uri="{C3380CC4-5D6E-409C-BE32-E72D297353CC}">
                <c16:uniqueId val="{00000050-1D49-44B2-9EC4-D788BE57EE4C}"/>
              </c:ext>
            </c:extLst>
          </c:dPt>
          <c:dPt>
            <c:idx val="28"/>
            <c:invertIfNegative val="0"/>
            <c:bubble3D val="0"/>
            <c:spPr>
              <a:pattFill prst="wdUpDiag">
                <a:fgClr>
                  <a:srgbClr val="A7C07E"/>
                </a:fgClr>
                <a:bgClr>
                  <a:schemeClr val="bg1"/>
                </a:bgClr>
              </a:pattFill>
              <a:ln>
                <a:noFill/>
              </a:ln>
              <a:effectLst/>
            </c:spPr>
            <c:extLst>
              <c:ext xmlns:c16="http://schemas.microsoft.com/office/drawing/2014/chart" uri="{C3380CC4-5D6E-409C-BE32-E72D297353CC}">
                <c16:uniqueId val="{00000052-1D49-44B2-9EC4-D788BE57EE4C}"/>
              </c:ext>
            </c:extLst>
          </c:dPt>
          <c:dPt>
            <c:idx val="31"/>
            <c:invertIfNegative val="0"/>
            <c:bubble3D val="0"/>
            <c:spPr>
              <a:pattFill prst="wdUpDiag">
                <a:fgClr>
                  <a:srgbClr val="A7C07E"/>
                </a:fgClr>
                <a:bgClr>
                  <a:schemeClr val="bg1"/>
                </a:bgClr>
              </a:pattFill>
              <a:ln>
                <a:noFill/>
              </a:ln>
              <a:effectLst/>
            </c:spPr>
            <c:extLst>
              <c:ext xmlns:c16="http://schemas.microsoft.com/office/drawing/2014/chart" uri="{C3380CC4-5D6E-409C-BE32-E72D297353CC}">
                <c16:uniqueId val="{00000054-1D49-44B2-9EC4-D788BE57EE4C}"/>
              </c:ext>
            </c:extLst>
          </c:dPt>
          <c:dPt>
            <c:idx val="33"/>
            <c:invertIfNegative val="0"/>
            <c:bubble3D val="0"/>
            <c:spPr>
              <a:pattFill prst="wdUpDiag">
                <a:fgClr>
                  <a:srgbClr val="A7C07E"/>
                </a:fgClr>
                <a:bgClr>
                  <a:schemeClr val="bg1"/>
                </a:bgClr>
              </a:pattFill>
              <a:ln>
                <a:noFill/>
              </a:ln>
              <a:effectLst/>
            </c:spPr>
            <c:extLst>
              <c:ext xmlns:c16="http://schemas.microsoft.com/office/drawing/2014/chart" uri="{C3380CC4-5D6E-409C-BE32-E72D297353CC}">
                <c16:uniqueId val="{00000056-1D49-44B2-9EC4-D788BE57EE4C}"/>
              </c:ext>
            </c:extLst>
          </c:dPt>
          <c:cat>
            <c:multiLvlStrRef>
              <c:f>'[1]Sum up'!$X$168:$Y$201</c:f>
              <c:multiLvlStrCache>
                <c:ptCount val="34"/>
                <c:lvl>
                  <c:pt idx="0">
                    <c:v>ReCiPe 2016</c:v>
                  </c:pt>
                  <c:pt idx="1">
                    <c:v>EN 15804+A2</c:v>
                  </c:pt>
                  <c:pt idx="2">
                    <c:v>LC-Impact</c:v>
                  </c:pt>
                  <c:pt idx="3">
                    <c:v>EPD</c:v>
                  </c:pt>
                  <c:pt idx="5">
                    <c:v>ReCiPe 2016</c:v>
                  </c:pt>
                  <c:pt idx="6">
                    <c:v>EN 15804+A2</c:v>
                  </c:pt>
                  <c:pt idx="7">
                    <c:v>LC-Impact</c:v>
                  </c:pt>
                  <c:pt idx="8">
                    <c:v>EPD</c:v>
                  </c:pt>
                  <c:pt idx="10">
                    <c:v>ReCiPe 2016</c:v>
                  </c:pt>
                  <c:pt idx="11">
                    <c:v>EN 15804+A2</c:v>
                  </c:pt>
                  <c:pt idx="12">
                    <c:v>LC-Impact</c:v>
                  </c:pt>
                  <c:pt idx="13">
                    <c:v>EPD</c:v>
                  </c:pt>
                  <c:pt idx="15">
                    <c:v>ReCiPe 2016</c:v>
                  </c:pt>
                  <c:pt idx="16">
                    <c:v>EN 15804+A2</c:v>
                  </c:pt>
                  <c:pt idx="17">
                    <c:v>LC-Impact</c:v>
                  </c:pt>
                  <c:pt idx="18">
                    <c:v>EPD</c:v>
                  </c:pt>
                  <c:pt idx="20">
                    <c:v>ReCiPe 2016</c:v>
                  </c:pt>
                  <c:pt idx="21">
                    <c:v>EN 15804+A2</c:v>
                  </c:pt>
                  <c:pt idx="22">
                    <c:v>LC-Impact</c:v>
                  </c:pt>
                  <c:pt idx="23">
                    <c:v>EPD</c:v>
                  </c:pt>
                  <c:pt idx="25">
                    <c:v>ReCiPe 2016</c:v>
                  </c:pt>
                  <c:pt idx="26">
                    <c:v>EN 15804+A2</c:v>
                  </c:pt>
                  <c:pt idx="27">
                    <c:v>LC-Impact</c:v>
                  </c:pt>
                  <c:pt idx="28">
                    <c:v>EPD</c:v>
                  </c:pt>
                  <c:pt idx="30">
                    <c:v>ReCiPe 2016</c:v>
                  </c:pt>
                  <c:pt idx="31">
                    <c:v>EN 15804+A2</c:v>
                  </c:pt>
                  <c:pt idx="32">
                    <c:v>LC-Impact</c:v>
                  </c:pt>
                  <c:pt idx="33">
                    <c:v>EPD</c:v>
                  </c:pt>
                </c:lvl>
                <c:lvl>
                  <c:pt idx="0">
                    <c:v>CONCRETE</c:v>
                  </c:pt>
                  <c:pt idx="5">
                    <c:v>STEEL</c:v>
                  </c:pt>
                  <c:pt idx="10">
                    <c:v>TIMBER</c:v>
                  </c:pt>
                  <c:pt idx="15">
                    <c:v>CLTcedar</c:v>
                  </c:pt>
                  <c:pt idx="20">
                    <c:v>CLTslate</c:v>
                  </c:pt>
                  <c:pt idx="25">
                    <c:v>STRAW</c:v>
                  </c:pt>
                  <c:pt idx="30">
                    <c:v>HEMP</c:v>
                  </c:pt>
                </c:lvl>
              </c:multiLvlStrCache>
            </c:multiLvlStrRef>
          </c:cat>
          <c:val>
            <c:numRef>
              <c:f>'[1]Sum up'!$AE$168:$AE$201</c:f>
              <c:numCache>
                <c:formatCode>General</c:formatCode>
                <c:ptCount val="34"/>
                <c:pt idx="0">
                  <c:v>6.3814153613609994E-8</c:v>
                </c:pt>
                <c:pt idx="1">
                  <c:v>4.4843712160810861E-8</c:v>
                </c:pt>
                <c:pt idx="2">
                  <c:v>3.728857669744286E-8</c:v>
                </c:pt>
                <c:pt idx="3">
                  <c:v>3.5513666470280344E-8</c:v>
                </c:pt>
                <c:pt idx="5">
                  <c:v>9.8508404814861929E-8</c:v>
                </c:pt>
                <c:pt idx="6">
                  <c:v>9.4904982248398264E-8</c:v>
                </c:pt>
                <c:pt idx="7">
                  <c:v>5.5459261794551621E-8</c:v>
                </c:pt>
                <c:pt idx="8">
                  <c:v>4.2141809628617703E-8</c:v>
                </c:pt>
                <c:pt idx="10">
                  <c:v>4.566160642313529E-7</c:v>
                </c:pt>
                <c:pt idx="11">
                  <c:v>4.9724320853708116E-7</c:v>
                </c:pt>
                <c:pt idx="12">
                  <c:v>3.0107432514056893E-7</c:v>
                </c:pt>
                <c:pt idx="13">
                  <c:v>4.8056984092721009E-7</c:v>
                </c:pt>
                <c:pt idx="15">
                  <c:v>1.8919465869711159E-6</c:v>
                </c:pt>
                <c:pt idx="16">
                  <c:v>2.0813483126706254E-6</c:v>
                </c:pt>
                <c:pt idx="17">
                  <c:v>1.2079031636342685E-6</c:v>
                </c:pt>
                <c:pt idx="18">
                  <c:v>1.3085826659554029E-6</c:v>
                </c:pt>
                <c:pt idx="20">
                  <c:v>9.9349497785670563E-7</c:v>
                </c:pt>
                <c:pt idx="21">
                  <c:v>1.0838549459946389E-6</c:v>
                </c:pt>
                <c:pt idx="22">
                  <c:v>6.3299980761979821E-7</c:v>
                </c:pt>
                <c:pt idx="23">
                  <c:v>1.1416456982303514E-6</c:v>
                </c:pt>
                <c:pt idx="25">
                  <c:v>9.6677741093745182E-7</c:v>
                </c:pt>
                <c:pt idx="26">
                  <c:v>9.8167647743797084E-7</c:v>
                </c:pt>
                <c:pt idx="27">
                  <c:v>9.7652106550494044E-7</c:v>
                </c:pt>
                <c:pt idx="28">
                  <c:v>1.6366944151364584E-6</c:v>
                </c:pt>
                <c:pt idx="30">
                  <c:v>7.4127446996333759E-7</c:v>
                </c:pt>
                <c:pt idx="31">
                  <c:v>7.6783554608601997E-7</c:v>
                </c:pt>
                <c:pt idx="32">
                  <c:v>6.8735304156397877E-7</c:v>
                </c:pt>
                <c:pt idx="33">
                  <c:v>9.3646741361807434E-7</c:v>
                </c:pt>
              </c:numCache>
            </c:numRef>
          </c:val>
          <c:extLst>
            <c:ext xmlns:c16="http://schemas.microsoft.com/office/drawing/2014/chart" uri="{C3380CC4-5D6E-409C-BE32-E72D297353CC}">
              <c16:uniqueId val="{00000057-1D49-44B2-9EC4-D788BE57EE4C}"/>
            </c:ext>
          </c:extLst>
        </c:ser>
        <c:ser>
          <c:idx val="6"/>
          <c:order val="6"/>
          <c:tx>
            <c:strRef>
              <c:f>'[1]Sum up'!$AF$167</c:f>
              <c:strCache>
                <c:ptCount val="1"/>
                <c:pt idx="0">
                  <c:v>FW. Global Warming</c:v>
                </c:pt>
              </c:strCache>
            </c:strRef>
          </c:tx>
          <c:spPr>
            <a:solidFill>
              <a:schemeClr val="accent1">
                <a:lumMod val="60000"/>
              </a:schemeClr>
            </a:solidFill>
            <a:ln>
              <a:noFill/>
            </a:ln>
            <a:effectLst/>
          </c:spPr>
          <c:invertIfNegative val="0"/>
          <c:cat>
            <c:multiLvlStrRef>
              <c:f>'[1]Sum up'!$X$168:$Y$201</c:f>
              <c:multiLvlStrCache>
                <c:ptCount val="34"/>
                <c:lvl>
                  <c:pt idx="0">
                    <c:v>ReCiPe 2016</c:v>
                  </c:pt>
                  <c:pt idx="1">
                    <c:v>EN 15804+A2</c:v>
                  </c:pt>
                  <c:pt idx="2">
                    <c:v>LC-Impact</c:v>
                  </c:pt>
                  <c:pt idx="3">
                    <c:v>EPD</c:v>
                  </c:pt>
                  <c:pt idx="5">
                    <c:v>ReCiPe 2016</c:v>
                  </c:pt>
                  <c:pt idx="6">
                    <c:v>EN 15804+A2</c:v>
                  </c:pt>
                  <c:pt idx="7">
                    <c:v>LC-Impact</c:v>
                  </c:pt>
                  <c:pt idx="8">
                    <c:v>EPD</c:v>
                  </c:pt>
                  <c:pt idx="10">
                    <c:v>ReCiPe 2016</c:v>
                  </c:pt>
                  <c:pt idx="11">
                    <c:v>EN 15804+A2</c:v>
                  </c:pt>
                  <c:pt idx="12">
                    <c:v>LC-Impact</c:v>
                  </c:pt>
                  <c:pt idx="13">
                    <c:v>EPD</c:v>
                  </c:pt>
                  <c:pt idx="15">
                    <c:v>ReCiPe 2016</c:v>
                  </c:pt>
                  <c:pt idx="16">
                    <c:v>EN 15804+A2</c:v>
                  </c:pt>
                  <c:pt idx="17">
                    <c:v>LC-Impact</c:v>
                  </c:pt>
                  <c:pt idx="18">
                    <c:v>EPD</c:v>
                  </c:pt>
                  <c:pt idx="20">
                    <c:v>ReCiPe 2016</c:v>
                  </c:pt>
                  <c:pt idx="21">
                    <c:v>EN 15804+A2</c:v>
                  </c:pt>
                  <c:pt idx="22">
                    <c:v>LC-Impact</c:v>
                  </c:pt>
                  <c:pt idx="23">
                    <c:v>EPD</c:v>
                  </c:pt>
                  <c:pt idx="25">
                    <c:v>ReCiPe 2016</c:v>
                  </c:pt>
                  <c:pt idx="26">
                    <c:v>EN 15804+A2</c:v>
                  </c:pt>
                  <c:pt idx="27">
                    <c:v>LC-Impact</c:v>
                  </c:pt>
                  <c:pt idx="28">
                    <c:v>EPD</c:v>
                  </c:pt>
                  <c:pt idx="30">
                    <c:v>ReCiPe 2016</c:v>
                  </c:pt>
                  <c:pt idx="31">
                    <c:v>EN 15804+A2</c:v>
                  </c:pt>
                  <c:pt idx="32">
                    <c:v>LC-Impact</c:v>
                  </c:pt>
                  <c:pt idx="33">
                    <c:v>EPD</c:v>
                  </c:pt>
                </c:lvl>
                <c:lvl>
                  <c:pt idx="0">
                    <c:v>CONCRETE</c:v>
                  </c:pt>
                  <c:pt idx="5">
                    <c:v>STEEL</c:v>
                  </c:pt>
                  <c:pt idx="10">
                    <c:v>TIMBER</c:v>
                  </c:pt>
                  <c:pt idx="15">
                    <c:v>CLTcedar</c:v>
                  </c:pt>
                  <c:pt idx="20">
                    <c:v>CLTslate</c:v>
                  </c:pt>
                  <c:pt idx="25">
                    <c:v>STRAW</c:v>
                  </c:pt>
                  <c:pt idx="30">
                    <c:v>HEMP</c:v>
                  </c:pt>
                </c:lvl>
              </c:multiLvlStrCache>
            </c:multiLvlStrRef>
          </c:cat>
          <c:val>
            <c:numRef>
              <c:f>'[1]Sum up'!$AF$168:$AF$201</c:f>
              <c:numCache>
                <c:formatCode>General</c:formatCode>
                <c:ptCount val="34"/>
                <c:pt idx="0">
                  <c:v>1.6224509354567272E-11</c:v>
                </c:pt>
                <c:pt idx="1">
                  <c:v>1.5915527400418051E-11</c:v>
                </c:pt>
                <c:pt idx="2">
                  <c:v>1.14050226760213E-8</c:v>
                </c:pt>
                <c:pt idx="3">
                  <c:v>9.6039345095431302E-12</c:v>
                </c:pt>
                <c:pt idx="5">
                  <c:v>1.8473421089800814E-11</c:v>
                </c:pt>
                <c:pt idx="6">
                  <c:v>1.7970155897275616E-11</c:v>
                </c:pt>
                <c:pt idx="7">
                  <c:v>1.2901946184544929E-8</c:v>
                </c:pt>
                <c:pt idx="8">
                  <c:v>1.273835447346423E-11</c:v>
                </c:pt>
                <c:pt idx="10">
                  <c:v>5.6199042165337526E-12</c:v>
                </c:pt>
                <c:pt idx="11">
                  <c:v>5.4532856294370788E-12</c:v>
                </c:pt>
                <c:pt idx="12">
                  <c:v>3.926463862741865E-9</c:v>
                </c:pt>
                <c:pt idx="13">
                  <c:v>2.5891854858453746E-12</c:v>
                </c:pt>
                <c:pt idx="15">
                  <c:v>6.1944504747055475E-12</c:v>
                </c:pt>
                <c:pt idx="16">
                  <c:v>5.9998380954956572E-12</c:v>
                </c:pt>
                <c:pt idx="17">
                  <c:v>4.3387362411845463E-9</c:v>
                </c:pt>
                <c:pt idx="18">
                  <c:v>5.9242939146280682E-12</c:v>
                </c:pt>
                <c:pt idx="20">
                  <c:v>6.2177252544091135E-12</c:v>
                </c:pt>
                <c:pt idx="21">
                  <c:v>6.0408882387246016E-12</c:v>
                </c:pt>
                <c:pt idx="22">
                  <c:v>4.3578286506576698E-9</c:v>
                </c:pt>
                <c:pt idx="23">
                  <c:v>3.3782867881638232E-12</c:v>
                </c:pt>
                <c:pt idx="25">
                  <c:v>6.6603032489970088E-12</c:v>
                </c:pt>
                <c:pt idx="26">
                  <c:v>6.2805138724607042E-12</c:v>
                </c:pt>
                <c:pt idx="27">
                  <c:v>4.1166747316986226E-9</c:v>
                </c:pt>
                <c:pt idx="28">
                  <c:v>2.6873294198416141E-12</c:v>
                </c:pt>
                <c:pt idx="30">
                  <c:v>4.1668412025281813E-12</c:v>
                </c:pt>
                <c:pt idx="31">
                  <c:v>3.9957526234016137E-12</c:v>
                </c:pt>
                <c:pt idx="32">
                  <c:v>2.3928094991582391E-9</c:v>
                </c:pt>
                <c:pt idx="33">
                  <c:v>1.7861753013162403E-12</c:v>
                </c:pt>
              </c:numCache>
            </c:numRef>
          </c:val>
          <c:extLst>
            <c:ext xmlns:c16="http://schemas.microsoft.com/office/drawing/2014/chart" uri="{C3380CC4-5D6E-409C-BE32-E72D297353CC}">
              <c16:uniqueId val="{00000058-1D49-44B2-9EC4-D788BE57EE4C}"/>
            </c:ext>
          </c:extLst>
        </c:ser>
        <c:ser>
          <c:idx val="7"/>
          <c:order val="7"/>
          <c:tx>
            <c:strRef>
              <c:f>'[1]Sum up'!$AG$167</c:f>
              <c:strCache>
                <c:ptCount val="1"/>
                <c:pt idx="0">
                  <c:v>Freswater Eutrophication</c:v>
                </c:pt>
              </c:strCache>
            </c:strRef>
          </c:tx>
          <c:spPr>
            <a:solidFill>
              <a:srgbClr val="848A36"/>
            </a:solidFill>
            <a:ln>
              <a:noFill/>
            </a:ln>
            <a:effectLst/>
          </c:spPr>
          <c:invertIfNegative val="0"/>
          <c:cat>
            <c:multiLvlStrRef>
              <c:f>'[1]Sum up'!$X$168:$Y$201</c:f>
              <c:multiLvlStrCache>
                <c:ptCount val="34"/>
                <c:lvl>
                  <c:pt idx="0">
                    <c:v>ReCiPe 2016</c:v>
                  </c:pt>
                  <c:pt idx="1">
                    <c:v>EN 15804+A2</c:v>
                  </c:pt>
                  <c:pt idx="2">
                    <c:v>LC-Impact</c:v>
                  </c:pt>
                  <c:pt idx="3">
                    <c:v>EPD</c:v>
                  </c:pt>
                  <c:pt idx="5">
                    <c:v>ReCiPe 2016</c:v>
                  </c:pt>
                  <c:pt idx="6">
                    <c:v>EN 15804+A2</c:v>
                  </c:pt>
                  <c:pt idx="7">
                    <c:v>LC-Impact</c:v>
                  </c:pt>
                  <c:pt idx="8">
                    <c:v>EPD</c:v>
                  </c:pt>
                  <c:pt idx="10">
                    <c:v>ReCiPe 2016</c:v>
                  </c:pt>
                  <c:pt idx="11">
                    <c:v>EN 15804+A2</c:v>
                  </c:pt>
                  <c:pt idx="12">
                    <c:v>LC-Impact</c:v>
                  </c:pt>
                  <c:pt idx="13">
                    <c:v>EPD</c:v>
                  </c:pt>
                  <c:pt idx="15">
                    <c:v>ReCiPe 2016</c:v>
                  </c:pt>
                  <c:pt idx="16">
                    <c:v>EN 15804+A2</c:v>
                  </c:pt>
                  <c:pt idx="17">
                    <c:v>LC-Impact</c:v>
                  </c:pt>
                  <c:pt idx="18">
                    <c:v>EPD</c:v>
                  </c:pt>
                  <c:pt idx="20">
                    <c:v>ReCiPe 2016</c:v>
                  </c:pt>
                  <c:pt idx="21">
                    <c:v>EN 15804+A2</c:v>
                  </c:pt>
                  <c:pt idx="22">
                    <c:v>LC-Impact</c:v>
                  </c:pt>
                  <c:pt idx="23">
                    <c:v>EPD</c:v>
                  </c:pt>
                  <c:pt idx="25">
                    <c:v>ReCiPe 2016</c:v>
                  </c:pt>
                  <c:pt idx="26">
                    <c:v>EN 15804+A2</c:v>
                  </c:pt>
                  <c:pt idx="27">
                    <c:v>LC-Impact</c:v>
                  </c:pt>
                  <c:pt idx="28">
                    <c:v>EPD</c:v>
                  </c:pt>
                  <c:pt idx="30">
                    <c:v>ReCiPe 2016</c:v>
                  </c:pt>
                  <c:pt idx="31">
                    <c:v>EN 15804+A2</c:v>
                  </c:pt>
                  <c:pt idx="32">
                    <c:v>LC-Impact</c:v>
                  </c:pt>
                  <c:pt idx="33">
                    <c:v>EPD</c:v>
                  </c:pt>
                </c:lvl>
                <c:lvl>
                  <c:pt idx="0">
                    <c:v>CONCRETE</c:v>
                  </c:pt>
                  <c:pt idx="5">
                    <c:v>STEEL</c:v>
                  </c:pt>
                  <c:pt idx="10">
                    <c:v>TIMBER</c:v>
                  </c:pt>
                  <c:pt idx="15">
                    <c:v>CLTcedar</c:v>
                  </c:pt>
                  <c:pt idx="20">
                    <c:v>CLTslate</c:v>
                  </c:pt>
                  <c:pt idx="25">
                    <c:v>STRAW</c:v>
                  </c:pt>
                  <c:pt idx="30">
                    <c:v>HEMP</c:v>
                  </c:pt>
                </c:lvl>
              </c:multiLvlStrCache>
            </c:multiLvlStrRef>
          </c:cat>
          <c:val>
            <c:numRef>
              <c:f>'[1]Sum up'!$AG$168:$AG$201</c:f>
              <c:numCache>
                <c:formatCode>General</c:formatCode>
                <c:ptCount val="34"/>
                <c:pt idx="0">
                  <c:v>3.0975293838762195E-8</c:v>
                </c:pt>
                <c:pt idx="1">
                  <c:v>2.4196950922385202E-8</c:v>
                </c:pt>
                <c:pt idx="2">
                  <c:v>8.2751037706129641E-9</c:v>
                </c:pt>
                <c:pt idx="3">
                  <c:v>1.9916255711163183E-9</c:v>
                </c:pt>
                <c:pt idx="5">
                  <c:v>6.6917084983660927E-8</c:v>
                </c:pt>
                <c:pt idx="6">
                  <c:v>4.4099894689489415E-8</c:v>
                </c:pt>
                <c:pt idx="7">
                  <c:v>1.7872240757206023E-8</c:v>
                </c:pt>
                <c:pt idx="8">
                  <c:v>3.5326387577674725E-8</c:v>
                </c:pt>
                <c:pt idx="10">
                  <c:v>2.0451070426857865E-8</c:v>
                </c:pt>
                <c:pt idx="11">
                  <c:v>1.4573542224709395E-8</c:v>
                </c:pt>
                <c:pt idx="12">
                  <c:v>5.4636142553727222E-9</c:v>
                </c:pt>
                <c:pt idx="13">
                  <c:v>6.7567093146802753E-10</c:v>
                </c:pt>
                <c:pt idx="15">
                  <c:v>2.956330781139707E-8</c:v>
                </c:pt>
                <c:pt idx="16">
                  <c:v>1.5845785047945416E-8</c:v>
                </c:pt>
                <c:pt idx="17">
                  <c:v>7.8988514014959122E-9</c:v>
                </c:pt>
                <c:pt idx="18">
                  <c:v>9.3105074627244523E-9</c:v>
                </c:pt>
                <c:pt idx="20">
                  <c:v>2.5566103304791719E-8</c:v>
                </c:pt>
                <c:pt idx="21">
                  <c:v>1.4985815743856499E-8</c:v>
                </c:pt>
                <c:pt idx="22">
                  <c:v>6.8295178415724407E-9</c:v>
                </c:pt>
                <c:pt idx="23">
                  <c:v>2.0638009635339443E-9</c:v>
                </c:pt>
                <c:pt idx="25">
                  <c:v>2.1728597199071512E-8</c:v>
                </c:pt>
                <c:pt idx="26">
                  <c:v>1.4309138603808428E-8</c:v>
                </c:pt>
                <c:pt idx="27">
                  <c:v>5.8594250578767517E-9</c:v>
                </c:pt>
                <c:pt idx="28">
                  <c:v>6.9310836773575764E-9</c:v>
                </c:pt>
                <c:pt idx="30">
                  <c:v>1.6485254148928443E-8</c:v>
                </c:pt>
                <c:pt idx="31">
                  <c:v>1.0727726110876785E-8</c:v>
                </c:pt>
                <c:pt idx="32">
                  <c:v>4.4583074589227035E-9</c:v>
                </c:pt>
                <c:pt idx="33">
                  <c:v>4.6674859321818678E-9</c:v>
                </c:pt>
              </c:numCache>
            </c:numRef>
          </c:val>
          <c:extLst>
            <c:ext xmlns:c16="http://schemas.microsoft.com/office/drawing/2014/chart" uri="{C3380CC4-5D6E-409C-BE32-E72D297353CC}">
              <c16:uniqueId val="{00000059-1D49-44B2-9EC4-D788BE57EE4C}"/>
            </c:ext>
          </c:extLst>
        </c:ser>
        <c:ser>
          <c:idx val="8"/>
          <c:order val="8"/>
          <c:tx>
            <c:strRef>
              <c:f>'[1]Sum up'!$AH$167</c:f>
              <c:strCache>
                <c:ptCount val="1"/>
                <c:pt idx="0">
                  <c:v>Freshwater Toxicity</c:v>
                </c:pt>
              </c:strCache>
            </c:strRef>
          </c:tx>
          <c:spPr>
            <a:solidFill>
              <a:srgbClr val="2F4746"/>
            </a:solidFill>
            <a:ln>
              <a:noFill/>
            </a:ln>
            <a:effectLst/>
          </c:spPr>
          <c:invertIfNegative val="0"/>
          <c:cat>
            <c:multiLvlStrRef>
              <c:f>'[1]Sum up'!$X$168:$Y$201</c:f>
              <c:multiLvlStrCache>
                <c:ptCount val="34"/>
                <c:lvl>
                  <c:pt idx="0">
                    <c:v>ReCiPe 2016</c:v>
                  </c:pt>
                  <c:pt idx="1">
                    <c:v>EN 15804+A2</c:v>
                  </c:pt>
                  <c:pt idx="2">
                    <c:v>LC-Impact</c:v>
                  </c:pt>
                  <c:pt idx="3">
                    <c:v>EPD</c:v>
                  </c:pt>
                  <c:pt idx="5">
                    <c:v>ReCiPe 2016</c:v>
                  </c:pt>
                  <c:pt idx="6">
                    <c:v>EN 15804+A2</c:v>
                  </c:pt>
                  <c:pt idx="7">
                    <c:v>LC-Impact</c:v>
                  </c:pt>
                  <c:pt idx="8">
                    <c:v>EPD</c:v>
                  </c:pt>
                  <c:pt idx="10">
                    <c:v>ReCiPe 2016</c:v>
                  </c:pt>
                  <c:pt idx="11">
                    <c:v>EN 15804+A2</c:v>
                  </c:pt>
                  <c:pt idx="12">
                    <c:v>LC-Impact</c:v>
                  </c:pt>
                  <c:pt idx="13">
                    <c:v>EPD</c:v>
                  </c:pt>
                  <c:pt idx="15">
                    <c:v>ReCiPe 2016</c:v>
                  </c:pt>
                  <c:pt idx="16">
                    <c:v>EN 15804+A2</c:v>
                  </c:pt>
                  <c:pt idx="17">
                    <c:v>LC-Impact</c:v>
                  </c:pt>
                  <c:pt idx="18">
                    <c:v>EPD</c:v>
                  </c:pt>
                  <c:pt idx="20">
                    <c:v>ReCiPe 2016</c:v>
                  </c:pt>
                  <c:pt idx="21">
                    <c:v>EN 15804+A2</c:v>
                  </c:pt>
                  <c:pt idx="22">
                    <c:v>LC-Impact</c:v>
                  </c:pt>
                  <c:pt idx="23">
                    <c:v>EPD</c:v>
                  </c:pt>
                  <c:pt idx="25">
                    <c:v>ReCiPe 2016</c:v>
                  </c:pt>
                  <c:pt idx="26">
                    <c:v>EN 15804+A2</c:v>
                  </c:pt>
                  <c:pt idx="27">
                    <c:v>LC-Impact</c:v>
                  </c:pt>
                  <c:pt idx="28">
                    <c:v>EPD</c:v>
                  </c:pt>
                  <c:pt idx="30">
                    <c:v>ReCiPe 2016</c:v>
                  </c:pt>
                  <c:pt idx="31">
                    <c:v>EN 15804+A2</c:v>
                  </c:pt>
                  <c:pt idx="32">
                    <c:v>LC-Impact</c:v>
                  </c:pt>
                  <c:pt idx="33">
                    <c:v>EPD</c:v>
                  </c:pt>
                </c:lvl>
                <c:lvl>
                  <c:pt idx="0">
                    <c:v>CONCRETE</c:v>
                  </c:pt>
                  <c:pt idx="5">
                    <c:v>STEEL</c:v>
                  </c:pt>
                  <c:pt idx="10">
                    <c:v>TIMBER</c:v>
                  </c:pt>
                  <c:pt idx="15">
                    <c:v>CLTcedar</c:v>
                  </c:pt>
                  <c:pt idx="20">
                    <c:v>CLTslate</c:v>
                  </c:pt>
                  <c:pt idx="25">
                    <c:v>STRAW</c:v>
                  </c:pt>
                  <c:pt idx="30">
                    <c:v>HEMP</c:v>
                  </c:pt>
                </c:lvl>
              </c:multiLvlStrCache>
            </c:multiLvlStrRef>
          </c:cat>
          <c:val>
            <c:numRef>
              <c:f>'[1]Sum up'!$AH$168:$AH$201</c:f>
              <c:numCache>
                <c:formatCode>General</c:formatCode>
                <c:ptCount val="34"/>
                <c:pt idx="0">
                  <c:v>6.0776200240194129E-9</c:v>
                </c:pt>
                <c:pt idx="1">
                  <c:v>1.6445351992956403E-9</c:v>
                </c:pt>
                <c:pt idx="2">
                  <c:v>3.3430416379862378E-9</c:v>
                </c:pt>
                <c:pt idx="3">
                  <c:v>2.2834298149246838E-10</c:v>
                </c:pt>
                <c:pt idx="5">
                  <c:v>1.217235388927473E-8</c:v>
                </c:pt>
                <c:pt idx="6">
                  <c:v>2.099656251450382E-9</c:v>
                </c:pt>
                <c:pt idx="7">
                  <c:v>5.5853174519675387E-9</c:v>
                </c:pt>
                <c:pt idx="8">
                  <c:v>1.8574522138262677E-10</c:v>
                </c:pt>
                <c:pt idx="10">
                  <c:v>1.6872553100514844E-9</c:v>
                </c:pt>
                <c:pt idx="11">
                  <c:v>5.8052168449543796E-10</c:v>
                </c:pt>
                <c:pt idx="12">
                  <c:v>7.913992398034469E-10</c:v>
                </c:pt>
                <c:pt idx="13">
                  <c:v>1.3664697674482294E-10</c:v>
                </c:pt>
                <c:pt idx="15">
                  <c:v>2.6516127763950188E-9</c:v>
                </c:pt>
                <c:pt idx="16">
                  <c:v>4.1900558936286815E-10</c:v>
                </c:pt>
                <c:pt idx="17">
                  <c:v>1.0022036182135375E-9</c:v>
                </c:pt>
                <c:pt idx="18">
                  <c:v>1.5930189458515809E-10</c:v>
                </c:pt>
                <c:pt idx="20">
                  <c:v>2.4125876644339025E-9</c:v>
                </c:pt>
                <c:pt idx="21">
                  <c:v>3.4449626333499581E-10</c:v>
                </c:pt>
                <c:pt idx="22">
                  <c:v>9.2490536943436936E-10</c:v>
                </c:pt>
                <c:pt idx="23">
                  <c:v>2.0372562289223115E-10</c:v>
                </c:pt>
                <c:pt idx="25">
                  <c:v>2.7555199661183624E-9</c:v>
                </c:pt>
                <c:pt idx="26">
                  <c:v>6.8308045731113192E-10</c:v>
                </c:pt>
                <c:pt idx="27">
                  <c:v>1.5599057889028339E-9</c:v>
                </c:pt>
                <c:pt idx="28">
                  <c:v>7.8978658532240813E-10</c:v>
                </c:pt>
                <c:pt idx="30">
                  <c:v>1.5390051750888698E-9</c:v>
                </c:pt>
                <c:pt idx="31">
                  <c:v>3.672955776872479E-10</c:v>
                </c:pt>
                <c:pt idx="32">
                  <c:v>8.1836906068635579E-10</c:v>
                </c:pt>
                <c:pt idx="33">
                  <c:v>5.1874275041746147E-10</c:v>
                </c:pt>
              </c:numCache>
            </c:numRef>
          </c:val>
          <c:extLst>
            <c:ext xmlns:c16="http://schemas.microsoft.com/office/drawing/2014/chart" uri="{C3380CC4-5D6E-409C-BE32-E72D297353CC}">
              <c16:uniqueId val="{0000005A-1D49-44B2-9EC4-D788BE57EE4C}"/>
            </c:ext>
          </c:extLst>
        </c:ser>
        <c:ser>
          <c:idx val="9"/>
          <c:order val="9"/>
          <c:tx>
            <c:strRef>
              <c:f>'[1]Sum up'!$AI$167</c:f>
              <c:strCache>
                <c:ptCount val="1"/>
                <c:pt idx="0">
                  <c:v>FW. Water consumption</c:v>
                </c:pt>
              </c:strCache>
            </c:strRef>
          </c:tx>
          <c:spPr>
            <a:solidFill>
              <a:srgbClr val="E9E1C1"/>
            </a:solidFill>
            <a:ln>
              <a:noFill/>
            </a:ln>
            <a:effectLst/>
          </c:spPr>
          <c:invertIfNegative val="0"/>
          <c:cat>
            <c:multiLvlStrRef>
              <c:f>'[1]Sum up'!$X$168:$Y$201</c:f>
              <c:multiLvlStrCache>
                <c:ptCount val="34"/>
                <c:lvl>
                  <c:pt idx="0">
                    <c:v>ReCiPe 2016</c:v>
                  </c:pt>
                  <c:pt idx="1">
                    <c:v>EN 15804+A2</c:v>
                  </c:pt>
                  <c:pt idx="2">
                    <c:v>LC-Impact</c:v>
                  </c:pt>
                  <c:pt idx="3">
                    <c:v>EPD</c:v>
                  </c:pt>
                  <c:pt idx="5">
                    <c:v>ReCiPe 2016</c:v>
                  </c:pt>
                  <c:pt idx="6">
                    <c:v>EN 15804+A2</c:v>
                  </c:pt>
                  <c:pt idx="7">
                    <c:v>LC-Impact</c:v>
                  </c:pt>
                  <c:pt idx="8">
                    <c:v>EPD</c:v>
                  </c:pt>
                  <c:pt idx="10">
                    <c:v>ReCiPe 2016</c:v>
                  </c:pt>
                  <c:pt idx="11">
                    <c:v>EN 15804+A2</c:v>
                  </c:pt>
                  <c:pt idx="12">
                    <c:v>LC-Impact</c:v>
                  </c:pt>
                  <c:pt idx="13">
                    <c:v>EPD</c:v>
                  </c:pt>
                  <c:pt idx="15">
                    <c:v>ReCiPe 2016</c:v>
                  </c:pt>
                  <c:pt idx="16">
                    <c:v>EN 15804+A2</c:v>
                  </c:pt>
                  <c:pt idx="17">
                    <c:v>LC-Impact</c:v>
                  </c:pt>
                  <c:pt idx="18">
                    <c:v>EPD</c:v>
                  </c:pt>
                  <c:pt idx="20">
                    <c:v>ReCiPe 2016</c:v>
                  </c:pt>
                  <c:pt idx="21">
                    <c:v>EN 15804+A2</c:v>
                  </c:pt>
                  <c:pt idx="22">
                    <c:v>LC-Impact</c:v>
                  </c:pt>
                  <c:pt idx="23">
                    <c:v>EPD</c:v>
                  </c:pt>
                  <c:pt idx="25">
                    <c:v>ReCiPe 2016</c:v>
                  </c:pt>
                  <c:pt idx="26">
                    <c:v>EN 15804+A2</c:v>
                  </c:pt>
                  <c:pt idx="27">
                    <c:v>LC-Impact</c:v>
                  </c:pt>
                  <c:pt idx="28">
                    <c:v>EPD</c:v>
                  </c:pt>
                  <c:pt idx="30">
                    <c:v>ReCiPe 2016</c:v>
                  </c:pt>
                  <c:pt idx="31">
                    <c:v>EN 15804+A2</c:v>
                  </c:pt>
                  <c:pt idx="32">
                    <c:v>LC-Impact</c:v>
                  </c:pt>
                  <c:pt idx="33">
                    <c:v>EPD</c:v>
                  </c:pt>
                </c:lvl>
                <c:lvl>
                  <c:pt idx="0">
                    <c:v>CONCRETE</c:v>
                  </c:pt>
                  <c:pt idx="5">
                    <c:v>STEEL</c:v>
                  </c:pt>
                  <c:pt idx="10">
                    <c:v>TIMBER</c:v>
                  </c:pt>
                  <c:pt idx="15">
                    <c:v>CLTcedar</c:v>
                  </c:pt>
                  <c:pt idx="20">
                    <c:v>CLTslate</c:v>
                  </c:pt>
                  <c:pt idx="25">
                    <c:v>STRAW</c:v>
                  </c:pt>
                  <c:pt idx="30">
                    <c:v>HEMP</c:v>
                  </c:pt>
                </c:lvl>
              </c:multiLvlStrCache>
            </c:multiLvlStrRef>
          </c:cat>
          <c:val>
            <c:numRef>
              <c:f>'[1]Sum up'!$AI$168:$AI$201</c:f>
              <c:numCache>
                <c:formatCode>General</c:formatCode>
                <c:ptCount val="34"/>
                <c:pt idx="0">
                  <c:v>1.2433111832511371E-12</c:v>
                </c:pt>
                <c:pt idx="1">
                  <c:v>6.471538266273565E-13</c:v>
                </c:pt>
                <c:pt idx="2">
                  <c:v>1.6392252129849737E-8</c:v>
                </c:pt>
                <c:pt idx="3">
                  <c:v>5.5600949419750092E-12</c:v>
                </c:pt>
                <c:pt idx="5">
                  <c:v>1.7232943584906803E-12</c:v>
                </c:pt>
                <c:pt idx="6">
                  <c:v>5.975843094893946E-13</c:v>
                </c:pt>
                <c:pt idx="7">
                  <c:v>1.4836542492386911E-8</c:v>
                </c:pt>
                <c:pt idx="8">
                  <c:v>9.9633804051886941E-12</c:v>
                </c:pt>
                <c:pt idx="10">
                  <c:v>7.2369059935653917E-13</c:v>
                </c:pt>
                <c:pt idx="11">
                  <c:v>3.5765509107178356E-13</c:v>
                </c:pt>
                <c:pt idx="12">
                  <c:v>5.9933935188589718E-9</c:v>
                </c:pt>
                <c:pt idx="13">
                  <c:v>2.0785404900437275E-11</c:v>
                </c:pt>
                <c:pt idx="15">
                  <c:v>4.6275764168023991E-13</c:v>
                </c:pt>
                <c:pt idx="16">
                  <c:v>2.2907468856106556E-13</c:v>
                </c:pt>
                <c:pt idx="17">
                  <c:v>5.6473729402987023E-9</c:v>
                </c:pt>
                <c:pt idx="18">
                  <c:v>3.3818778227934935E-11</c:v>
                </c:pt>
                <c:pt idx="20">
                  <c:v>4.7016891969179116E-13</c:v>
                </c:pt>
                <c:pt idx="21">
                  <c:v>2.180258988895191E-13</c:v>
                </c:pt>
                <c:pt idx="22">
                  <c:v>5.8727674575721505E-9</c:v>
                </c:pt>
                <c:pt idx="23">
                  <c:v>2.2495762184828066E-11</c:v>
                </c:pt>
                <c:pt idx="25">
                  <c:v>8.9298694301189909E-13</c:v>
                </c:pt>
                <c:pt idx="26">
                  <c:v>8.944033950870644E-13</c:v>
                </c:pt>
                <c:pt idx="27">
                  <c:v>6.3173508209030217E-9</c:v>
                </c:pt>
                <c:pt idx="28">
                  <c:v>7.2070387410844597E-11</c:v>
                </c:pt>
                <c:pt idx="30">
                  <c:v>5.7052685090540673E-13</c:v>
                </c:pt>
                <c:pt idx="31">
                  <c:v>5.3448375531710153E-13</c:v>
                </c:pt>
                <c:pt idx="32">
                  <c:v>4.1976948005669364E-9</c:v>
                </c:pt>
                <c:pt idx="33">
                  <c:v>3.8732140005316082E-11</c:v>
                </c:pt>
              </c:numCache>
            </c:numRef>
          </c:val>
          <c:extLst>
            <c:ext xmlns:c16="http://schemas.microsoft.com/office/drawing/2014/chart" uri="{C3380CC4-5D6E-409C-BE32-E72D297353CC}">
              <c16:uniqueId val="{0000005B-1D49-44B2-9EC4-D788BE57EE4C}"/>
            </c:ext>
          </c:extLst>
        </c:ser>
        <c:ser>
          <c:idx val="10"/>
          <c:order val="10"/>
          <c:tx>
            <c:strRef>
              <c:f>'[1]Sum up'!$AJ$167</c:f>
              <c:strCache>
                <c:ptCount val="1"/>
                <c:pt idx="0">
                  <c:v>Marine  Toxicity</c:v>
                </c:pt>
              </c:strCache>
            </c:strRef>
          </c:tx>
          <c:spPr>
            <a:solidFill>
              <a:schemeClr val="accent5">
                <a:lumMod val="60000"/>
              </a:schemeClr>
            </a:solidFill>
            <a:ln>
              <a:noFill/>
            </a:ln>
            <a:effectLst/>
          </c:spPr>
          <c:invertIfNegative val="0"/>
          <c:cat>
            <c:multiLvlStrRef>
              <c:f>'[1]Sum up'!$X$168:$Y$201</c:f>
              <c:multiLvlStrCache>
                <c:ptCount val="34"/>
                <c:lvl>
                  <c:pt idx="0">
                    <c:v>ReCiPe 2016</c:v>
                  </c:pt>
                  <c:pt idx="1">
                    <c:v>EN 15804+A2</c:v>
                  </c:pt>
                  <c:pt idx="2">
                    <c:v>LC-Impact</c:v>
                  </c:pt>
                  <c:pt idx="3">
                    <c:v>EPD</c:v>
                  </c:pt>
                  <c:pt idx="5">
                    <c:v>ReCiPe 2016</c:v>
                  </c:pt>
                  <c:pt idx="6">
                    <c:v>EN 15804+A2</c:v>
                  </c:pt>
                  <c:pt idx="7">
                    <c:v>LC-Impact</c:v>
                  </c:pt>
                  <c:pt idx="8">
                    <c:v>EPD</c:v>
                  </c:pt>
                  <c:pt idx="10">
                    <c:v>ReCiPe 2016</c:v>
                  </c:pt>
                  <c:pt idx="11">
                    <c:v>EN 15804+A2</c:v>
                  </c:pt>
                  <c:pt idx="12">
                    <c:v>LC-Impact</c:v>
                  </c:pt>
                  <c:pt idx="13">
                    <c:v>EPD</c:v>
                  </c:pt>
                  <c:pt idx="15">
                    <c:v>ReCiPe 2016</c:v>
                  </c:pt>
                  <c:pt idx="16">
                    <c:v>EN 15804+A2</c:v>
                  </c:pt>
                  <c:pt idx="17">
                    <c:v>LC-Impact</c:v>
                  </c:pt>
                  <c:pt idx="18">
                    <c:v>EPD</c:v>
                  </c:pt>
                  <c:pt idx="20">
                    <c:v>ReCiPe 2016</c:v>
                  </c:pt>
                  <c:pt idx="21">
                    <c:v>EN 15804+A2</c:v>
                  </c:pt>
                  <c:pt idx="22">
                    <c:v>LC-Impact</c:v>
                  </c:pt>
                  <c:pt idx="23">
                    <c:v>EPD</c:v>
                  </c:pt>
                  <c:pt idx="25">
                    <c:v>ReCiPe 2016</c:v>
                  </c:pt>
                  <c:pt idx="26">
                    <c:v>EN 15804+A2</c:v>
                  </c:pt>
                  <c:pt idx="27">
                    <c:v>LC-Impact</c:v>
                  </c:pt>
                  <c:pt idx="28">
                    <c:v>EPD</c:v>
                  </c:pt>
                  <c:pt idx="30">
                    <c:v>ReCiPe 2016</c:v>
                  </c:pt>
                  <c:pt idx="31">
                    <c:v>EN 15804+A2</c:v>
                  </c:pt>
                  <c:pt idx="32">
                    <c:v>LC-Impact</c:v>
                  </c:pt>
                  <c:pt idx="33">
                    <c:v>EPD</c:v>
                  </c:pt>
                </c:lvl>
                <c:lvl>
                  <c:pt idx="0">
                    <c:v>CONCRETE</c:v>
                  </c:pt>
                  <c:pt idx="5">
                    <c:v>STEEL</c:v>
                  </c:pt>
                  <c:pt idx="10">
                    <c:v>TIMBER</c:v>
                  </c:pt>
                  <c:pt idx="15">
                    <c:v>CLTcedar</c:v>
                  </c:pt>
                  <c:pt idx="20">
                    <c:v>CLTslate</c:v>
                  </c:pt>
                  <c:pt idx="25">
                    <c:v>STRAW</c:v>
                  </c:pt>
                  <c:pt idx="30">
                    <c:v>HEMP</c:v>
                  </c:pt>
                </c:lvl>
              </c:multiLvlStrCache>
            </c:multiLvlStrRef>
          </c:cat>
          <c:val>
            <c:numRef>
              <c:f>'[1]Sum up'!$AJ$168:$AJ$201</c:f>
              <c:numCache>
                <c:formatCode>General</c:formatCode>
                <c:ptCount val="34"/>
                <c:pt idx="0">
                  <c:v>2.7522417047911969E-9</c:v>
                </c:pt>
                <c:pt idx="1">
                  <c:v>2.5358093775131695E-9</c:v>
                </c:pt>
                <c:pt idx="2">
                  <c:v>2.2451774436331705E-9</c:v>
                </c:pt>
                <c:pt idx="3">
                  <c:v>1.6916536874135571E-9</c:v>
                </c:pt>
                <c:pt idx="5">
                  <c:v>3.8244687118902727E-9</c:v>
                </c:pt>
                <c:pt idx="6">
                  <c:v>3.5561948949816625E-9</c:v>
                </c:pt>
                <c:pt idx="7">
                  <c:v>2.8990180785076387E-9</c:v>
                </c:pt>
                <c:pt idx="8">
                  <c:v>2.3100167604053647E-9</c:v>
                </c:pt>
                <c:pt idx="10">
                  <c:v>8.2330231063849388E-10</c:v>
                </c:pt>
                <c:pt idx="11">
                  <c:v>8.3702780247725629E-10</c:v>
                </c:pt>
                <c:pt idx="12">
                  <c:v>5.67250628077083E-10</c:v>
                </c:pt>
                <c:pt idx="13">
                  <c:v>6.1429359598467233E-10</c:v>
                </c:pt>
                <c:pt idx="15">
                  <c:v>6.41607322542559E-10</c:v>
                </c:pt>
                <c:pt idx="16">
                  <c:v>6.8346043071743948E-10</c:v>
                </c:pt>
                <c:pt idx="17">
                  <c:v>4.2201701441146053E-10</c:v>
                </c:pt>
                <c:pt idx="18">
                  <c:v>4.697946453879809E-10</c:v>
                </c:pt>
                <c:pt idx="20">
                  <c:v>5.6436108354648058E-10</c:v>
                </c:pt>
                <c:pt idx="21">
                  <c:v>5.8681394543664017E-10</c:v>
                </c:pt>
                <c:pt idx="22">
                  <c:v>3.8011547091822152E-10</c:v>
                </c:pt>
                <c:pt idx="23">
                  <c:v>5.5591811646360341E-10</c:v>
                </c:pt>
                <c:pt idx="25">
                  <c:v>6.4600303806363351E-10</c:v>
                </c:pt>
                <c:pt idx="26">
                  <c:v>6.4313609320738773E-10</c:v>
                </c:pt>
                <c:pt idx="27">
                  <c:v>5.8469676632376176E-10</c:v>
                </c:pt>
                <c:pt idx="28">
                  <c:v>8.3987740655037947E-10</c:v>
                </c:pt>
                <c:pt idx="30">
                  <c:v>3.7112460720863551E-10</c:v>
                </c:pt>
                <c:pt idx="31">
                  <c:v>3.7485920978281239E-10</c:v>
                </c:pt>
                <c:pt idx="32">
                  <c:v>3.1879318658823316E-10</c:v>
                </c:pt>
                <c:pt idx="33">
                  <c:v>3.981059328817481E-10</c:v>
                </c:pt>
              </c:numCache>
            </c:numRef>
          </c:val>
          <c:extLst>
            <c:ext xmlns:c16="http://schemas.microsoft.com/office/drawing/2014/chart" uri="{C3380CC4-5D6E-409C-BE32-E72D297353CC}">
              <c16:uniqueId val="{0000005C-1D49-44B2-9EC4-D788BE57EE4C}"/>
            </c:ext>
          </c:extLst>
        </c:ser>
        <c:ser>
          <c:idx val="11"/>
          <c:order val="11"/>
          <c:tx>
            <c:strRef>
              <c:f>'[1]Sum up'!$AK$167</c:f>
              <c:strCache>
                <c:ptCount val="1"/>
                <c:pt idx="0">
                  <c:v>Marine Eutrophication</c:v>
                </c:pt>
              </c:strCache>
            </c:strRef>
          </c:tx>
          <c:spPr>
            <a:solidFill>
              <a:schemeClr val="accent6">
                <a:lumMod val="60000"/>
              </a:schemeClr>
            </a:solidFill>
            <a:ln>
              <a:noFill/>
            </a:ln>
            <a:effectLst/>
          </c:spPr>
          <c:invertIfNegative val="0"/>
          <c:cat>
            <c:multiLvlStrRef>
              <c:f>'[1]Sum up'!$X$168:$Y$201</c:f>
              <c:multiLvlStrCache>
                <c:ptCount val="34"/>
                <c:lvl>
                  <c:pt idx="0">
                    <c:v>ReCiPe 2016</c:v>
                  </c:pt>
                  <c:pt idx="1">
                    <c:v>EN 15804+A2</c:v>
                  </c:pt>
                  <c:pt idx="2">
                    <c:v>LC-Impact</c:v>
                  </c:pt>
                  <c:pt idx="3">
                    <c:v>EPD</c:v>
                  </c:pt>
                  <c:pt idx="5">
                    <c:v>ReCiPe 2016</c:v>
                  </c:pt>
                  <c:pt idx="6">
                    <c:v>EN 15804+A2</c:v>
                  </c:pt>
                  <c:pt idx="7">
                    <c:v>LC-Impact</c:v>
                  </c:pt>
                  <c:pt idx="8">
                    <c:v>EPD</c:v>
                  </c:pt>
                  <c:pt idx="10">
                    <c:v>ReCiPe 2016</c:v>
                  </c:pt>
                  <c:pt idx="11">
                    <c:v>EN 15804+A2</c:v>
                  </c:pt>
                  <c:pt idx="12">
                    <c:v>LC-Impact</c:v>
                  </c:pt>
                  <c:pt idx="13">
                    <c:v>EPD</c:v>
                  </c:pt>
                  <c:pt idx="15">
                    <c:v>ReCiPe 2016</c:v>
                  </c:pt>
                  <c:pt idx="16">
                    <c:v>EN 15804+A2</c:v>
                  </c:pt>
                  <c:pt idx="17">
                    <c:v>LC-Impact</c:v>
                  </c:pt>
                  <c:pt idx="18">
                    <c:v>EPD</c:v>
                  </c:pt>
                  <c:pt idx="20">
                    <c:v>ReCiPe 2016</c:v>
                  </c:pt>
                  <c:pt idx="21">
                    <c:v>EN 15804+A2</c:v>
                  </c:pt>
                  <c:pt idx="22">
                    <c:v>LC-Impact</c:v>
                  </c:pt>
                  <c:pt idx="23">
                    <c:v>EPD</c:v>
                  </c:pt>
                  <c:pt idx="25">
                    <c:v>ReCiPe 2016</c:v>
                  </c:pt>
                  <c:pt idx="26">
                    <c:v>EN 15804+A2</c:v>
                  </c:pt>
                  <c:pt idx="27">
                    <c:v>LC-Impact</c:v>
                  </c:pt>
                  <c:pt idx="28">
                    <c:v>EPD</c:v>
                  </c:pt>
                  <c:pt idx="30">
                    <c:v>ReCiPe 2016</c:v>
                  </c:pt>
                  <c:pt idx="31">
                    <c:v>EN 15804+A2</c:v>
                  </c:pt>
                  <c:pt idx="32">
                    <c:v>LC-Impact</c:v>
                  </c:pt>
                  <c:pt idx="33">
                    <c:v>EPD</c:v>
                  </c:pt>
                </c:lvl>
                <c:lvl>
                  <c:pt idx="0">
                    <c:v>CONCRETE</c:v>
                  </c:pt>
                  <c:pt idx="5">
                    <c:v>STEEL</c:v>
                  </c:pt>
                  <c:pt idx="10">
                    <c:v>TIMBER</c:v>
                  </c:pt>
                  <c:pt idx="15">
                    <c:v>CLTcedar</c:v>
                  </c:pt>
                  <c:pt idx="20">
                    <c:v>CLTslate</c:v>
                  </c:pt>
                  <c:pt idx="25">
                    <c:v>STRAW</c:v>
                  </c:pt>
                  <c:pt idx="30">
                    <c:v>HEMP</c:v>
                  </c:pt>
                </c:lvl>
              </c:multiLvlStrCache>
            </c:multiLvlStrRef>
          </c:cat>
          <c:val>
            <c:numRef>
              <c:f>'[1]Sum up'!$AK$168:$AK$201</c:f>
              <c:numCache>
                <c:formatCode>General</c:formatCode>
                <c:ptCount val="34"/>
                <c:pt idx="0">
                  <c:v>6.939176586836177E-12</c:v>
                </c:pt>
                <c:pt idx="1">
                  <c:v>3.6432591915417742E-10</c:v>
                </c:pt>
                <c:pt idx="2">
                  <c:v>3.0216113133694795E-12</c:v>
                </c:pt>
                <c:pt idx="3">
                  <c:v>1.7551594571160529E-10</c:v>
                </c:pt>
                <c:pt idx="5">
                  <c:v>1.3427255631251909E-11</c:v>
                </c:pt>
                <c:pt idx="6">
                  <c:v>4.1360277562492301E-10</c:v>
                </c:pt>
                <c:pt idx="7">
                  <c:v>6.0057325245647818E-12</c:v>
                </c:pt>
                <c:pt idx="8">
                  <c:v>2.1808411176102427E-10</c:v>
                </c:pt>
                <c:pt idx="10">
                  <c:v>7.4127348128402039E-12</c:v>
                </c:pt>
                <c:pt idx="11">
                  <c:v>1.8641389733037121E-10</c:v>
                </c:pt>
                <c:pt idx="12">
                  <c:v>3.3118021928104621E-12</c:v>
                </c:pt>
                <c:pt idx="13">
                  <c:v>7.32782317388097E-11</c:v>
                </c:pt>
                <c:pt idx="15">
                  <c:v>7.3929902211027253E-12</c:v>
                </c:pt>
                <c:pt idx="16">
                  <c:v>2.1906012872179944E-10</c:v>
                </c:pt>
                <c:pt idx="17">
                  <c:v>3.2803333187112418E-12</c:v>
                </c:pt>
                <c:pt idx="18">
                  <c:v>1.6326290187315717E-10</c:v>
                </c:pt>
                <c:pt idx="20">
                  <c:v>6.0809077930620005E-12</c:v>
                </c:pt>
                <c:pt idx="21">
                  <c:v>2.0247717246054904E-10</c:v>
                </c:pt>
                <c:pt idx="22">
                  <c:v>2.6955617009247254E-12</c:v>
                </c:pt>
                <c:pt idx="23">
                  <c:v>9.7199583279125489E-11</c:v>
                </c:pt>
                <c:pt idx="25">
                  <c:v>4.5702824122159619E-11</c:v>
                </c:pt>
                <c:pt idx="26">
                  <c:v>3.3520560431492626E-10</c:v>
                </c:pt>
                <c:pt idx="27">
                  <c:v>2.0262903281107979E-11</c:v>
                </c:pt>
                <c:pt idx="28">
                  <c:v>3.1457179165140508E-10</c:v>
                </c:pt>
                <c:pt idx="30">
                  <c:v>2.6555872641296041E-11</c:v>
                </c:pt>
                <c:pt idx="31">
                  <c:v>2.3161102185023197E-10</c:v>
                </c:pt>
                <c:pt idx="32">
                  <c:v>1.159991357404892E-11</c:v>
                </c:pt>
                <c:pt idx="33">
                  <c:v>1.5501886007381789E-10</c:v>
                </c:pt>
              </c:numCache>
            </c:numRef>
          </c:val>
          <c:extLst>
            <c:ext xmlns:c16="http://schemas.microsoft.com/office/drawing/2014/chart" uri="{C3380CC4-5D6E-409C-BE32-E72D297353CC}">
              <c16:uniqueId val="{0000005D-1D49-44B2-9EC4-D788BE57EE4C}"/>
            </c:ext>
          </c:extLst>
        </c:ser>
        <c:dLbls>
          <c:showLegendKey val="0"/>
          <c:showVal val="0"/>
          <c:showCatName val="0"/>
          <c:showSerName val="0"/>
          <c:showPercent val="0"/>
          <c:showBubbleSize val="0"/>
        </c:dLbls>
        <c:gapWidth val="55"/>
        <c:overlap val="100"/>
        <c:axId val="1148361776"/>
        <c:axId val="1148355120"/>
      </c:barChart>
      <c:catAx>
        <c:axId val="11483617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imes New Roman" panose="02020603050405020304" pitchFamily="18" charset="0"/>
                <a:ea typeface="+mn-ea"/>
                <a:cs typeface="+mn-cs"/>
              </a:defRPr>
            </a:pPr>
            <a:endParaRPr lang="es-ES"/>
          </a:p>
        </c:txPr>
        <c:crossAx val="1148355120"/>
        <c:crosses val="autoZero"/>
        <c:auto val="1"/>
        <c:lblAlgn val="ctr"/>
        <c:lblOffset val="100"/>
        <c:noMultiLvlLbl val="0"/>
      </c:catAx>
      <c:valAx>
        <c:axId val="1148355120"/>
        <c:scaling>
          <c:orientation val="minMax"/>
        </c:scaling>
        <c:delete val="0"/>
        <c:axPos val="l"/>
        <c:majorGridlines>
          <c:spPr>
            <a:ln w="3175" cap="flat" cmpd="sng" algn="ctr">
              <a:solidFill>
                <a:schemeClr val="bg1">
                  <a:lumMod val="95000"/>
                </a:schemeClr>
              </a:solidFill>
              <a:round/>
            </a:ln>
            <a:effectLst/>
          </c:spPr>
        </c:majorGridlines>
        <c:numFmt formatCode="0.0E+0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Times New Roman" panose="02020603050405020304" pitchFamily="18" charset="0"/>
                <a:ea typeface="+mn-ea"/>
                <a:cs typeface="+mn-cs"/>
              </a:defRPr>
            </a:pPr>
            <a:endParaRPr lang="es-ES"/>
          </a:p>
        </c:txPr>
        <c:crossAx val="1148361776"/>
        <c:crosses val="autoZero"/>
        <c:crossBetween val="between"/>
      </c:valAx>
      <c:spPr>
        <a:noFill/>
        <a:ln>
          <a:noFill/>
        </a:ln>
        <a:effectLst/>
      </c:spPr>
    </c:plotArea>
    <c:legend>
      <c:legendPos val="r"/>
      <c:layout>
        <c:manualLayout>
          <c:xMode val="edge"/>
          <c:yMode val="edge"/>
          <c:x val="4.7619110681738262E-2"/>
          <c:y val="0.87672798213656133"/>
          <c:w val="0.95017744737552479"/>
          <c:h val="0.10667349864848984"/>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Times New Roman" panose="02020603050405020304" pitchFamily="18" charset="0"/>
              <a:ea typeface="+mn-ea"/>
              <a:cs typeface="+mn-cs"/>
            </a:defRPr>
          </a:pPr>
          <a:endParaRPr lang="es-ES"/>
        </a:p>
      </c:txPr>
    </c:legend>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369824337106066"/>
          <c:y val="5.0118215465608733E-2"/>
          <c:w val="0.83079766960518664"/>
          <c:h val="0.57558002707435763"/>
        </c:manualLayout>
      </c:layout>
      <c:barChart>
        <c:barDir val="col"/>
        <c:grouping val="stacked"/>
        <c:varyColors val="0"/>
        <c:ser>
          <c:idx val="0"/>
          <c:order val="0"/>
          <c:tx>
            <c:strRef>
              <c:f>'[1]Sum up'!$D$269</c:f>
              <c:strCache>
                <c:ptCount val="1"/>
                <c:pt idx="0">
                  <c:v>Mineral-based</c:v>
                </c:pt>
              </c:strCache>
            </c:strRef>
          </c:tx>
          <c:spPr>
            <a:solidFill>
              <a:srgbClr val="5F7D98">
                <a:alpha val="91000"/>
              </a:srgbClr>
            </a:solidFill>
            <a:ln>
              <a:noFill/>
            </a:ln>
            <a:effectLst/>
          </c:spPr>
          <c:invertIfNegative val="0"/>
          <c:cat>
            <c:multiLvlStrRef>
              <c:f>'[1]Sum up'!$B$270:$C$303</c:f>
              <c:multiLvlStrCache>
                <c:ptCount val="34"/>
                <c:lvl>
                  <c:pt idx="0">
                    <c:v>ReCiPe 2016</c:v>
                  </c:pt>
                  <c:pt idx="1">
                    <c:v>EN 15804+A2</c:v>
                  </c:pt>
                  <c:pt idx="2">
                    <c:v>LC-Impact</c:v>
                  </c:pt>
                  <c:pt idx="3">
                    <c:v>EPD</c:v>
                  </c:pt>
                  <c:pt idx="5">
                    <c:v>ReCiPe 2016</c:v>
                  </c:pt>
                  <c:pt idx="6">
                    <c:v>EN 15804+A2</c:v>
                  </c:pt>
                  <c:pt idx="7">
                    <c:v>LC-Impact</c:v>
                  </c:pt>
                  <c:pt idx="8">
                    <c:v>EPD</c:v>
                  </c:pt>
                  <c:pt idx="10">
                    <c:v>ReCiPe 2016</c:v>
                  </c:pt>
                  <c:pt idx="11">
                    <c:v>EN 15804+A2</c:v>
                  </c:pt>
                  <c:pt idx="12">
                    <c:v>LC-Impact</c:v>
                  </c:pt>
                  <c:pt idx="13">
                    <c:v>EPD</c:v>
                  </c:pt>
                  <c:pt idx="15">
                    <c:v>ReCiPe 2016</c:v>
                  </c:pt>
                  <c:pt idx="16">
                    <c:v>EN 15804+A2</c:v>
                  </c:pt>
                  <c:pt idx="17">
                    <c:v>LC-Impact</c:v>
                  </c:pt>
                  <c:pt idx="18">
                    <c:v>EPD</c:v>
                  </c:pt>
                  <c:pt idx="20">
                    <c:v>ReCiPe 2016</c:v>
                  </c:pt>
                  <c:pt idx="21">
                    <c:v>EN 15804+A2</c:v>
                  </c:pt>
                  <c:pt idx="22">
                    <c:v>LC-Impact</c:v>
                  </c:pt>
                  <c:pt idx="23">
                    <c:v>EPD</c:v>
                  </c:pt>
                  <c:pt idx="25">
                    <c:v>ReCiPe 2016</c:v>
                  </c:pt>
                  <c:pt idx="26">
                    <c:v>EN 15804+A2</c:v>
                  </c:pt>
                  <c:pt idx="27">
                    <c:v>LC-Impact</c:v>
                  </c:pt>
                  <c:pt idx="28">
                    <c:v>EPD</c:v>
                  </c:pt>
                  <c:pt idx="30">
                    <c:v>ReCiPe 2016</c:v>
                  </c:pt>
                  <c:pt idx="31">
                    <c:v>EN 15804+A2</c:v>
                  </c:pt>
                  <c:pt idx="32">
                    <c:v>LC-Impact</c:v>
                  </c:pt>
                  <c:pt idx="33">
                    <c:v>EPD</c:v>
                  </c:pt>
                </c:lvl>
                <c:lvl>
                  <c:pt idx="0">
                    <c:v>CONCRETE</c:v>
                  </c:pt>
                  <c:pt idx="5">
                    <c:v>STEEL</c:v>
                  </c:pt>
                  <c:pt idx="10">
                    <c:v>TIMBER</c:v>
                  </c:pt>
                  <c:pt idx="15">
                    <c:v>CLTcedar</c:v>
                  </c:pt>
                  <c:pt idx="20">
                    <c:v>CLTslate</c:v>
                  </c:pt>
                  <c:pt idx="25">
                    <c:v>STRAW</c:v>
                  </c:pt>
                  <c:pt idx="30">
                    <c:v>HEMP</c:v>
                  </c:pt>
                </c:lvl>
              </c:multiLvlStrCache>
            </c:multiLvlStrRef>
          </c:cat>
          <c:val>
            <c:numRef>
              <c:f>'[1]Sum up'!$D$270:$D$303</c:f>
              <c:numCache>
                <c:formatCode>General</c:formatCode>
                <c:ptCount val="34"/>
                <c:pt idx="0">
                  <c:v>5.7599253487006186E-7</c:v>
                </c:pt>
                <c:pt idx="1">
                  <c:v>5.0996469526303076E-7</c:v>
                </c:pt>
                <c:pt idx="2">
                  <c:v>4.6164485565868091E-7</c:v>
                </c:pt>
                <c:pt idx="3">
                  <c:v>4.2879246336893982E-7</c:v>
                </c:pt>
                <c:pt idx="5">
                  <c:v>3.1861943852225754E-7</c:v>
                </c:pt>
                <c:pt idx="6">
                  <c:v>2.9724428983104094E-7</c:v>
                </c:pt>
                <c:pt idx="7">
                  <c:v>2.2722668751753724E-7</c:v>
                </c:pt>
                <c:pt idx="8">
                  <c:v>9.2767013539182244E-8</c:v>
                </c:pt>
                <c:pt idx="10">
                  <c:v>2.2850068310791724E-7</c:v>
                </c:pt>
                <c:pt idx="11">
                  <c:v>2.0866548918539034E-7</c:v>
                </c:pt>
                <c:pt idx="12">
                  <c:v>1.5359523167118831E-7</c:v>
                </c:pt>
                <c:pt idx="13">
                  <c:v>3.6434697243010092E-7</c:v>
                </c:pt>
                <c:pt idx="15">
                  <c:v>1.9784005353603361E-7</c:v>
                </c:pt>
                <c:pt idx="16">
                  <c:v>1.8452910344285731E-7</c:v>
                </c:pt>
                <c:pt idx="17">
                  <c:v>1.5136052272497697E-7</c:v>
                </c:pt>
                <c:pt idx="18">
                  <c:v>6.6868395278351415E-8</c:v>
                </c:pt>
                <c:pt idx="20">
                  <c:v>2.7310396897344507E-7</c:v>
                </c:pt>
                <c:pt idx="21">
                  <c:v>2.5019194125709366E-7</c:v>
                </c:pt>
                <c:pt idx="22">
                  <c:v>2.0517110992640346E-7</c:v>
                </c:pt>
                <c:pt idx="23">
                  <c:v>3.9768227998315395E-7</c:v>
                </c:pt>
                <c:pt idx="25">
                  <c:v>9.9526076282944486E-8</c:v>
                </c:pt>
                <c:pt idx="26">
                  <c:v>8.4729976327042343E-8</c:v>
                </c:pt>
                <c:pt idx="27">
                  <c:v>7.4010573686038983E-8</c:v>
                </c:pt>
                <c:pt idx="28">
                  <c:v>3.3720390277387026E-7</c:v>
                </c:pt>
                <c:pt idx="30">
                  <c:v>9.9526076282944486E-8</c:v>
                </c:pt>
                <c:pt idx="31">
                  <c:v>8.4729976327042343E-8</c:v>
                </c:pt>
                <c:pt idx="32">
                  <c:v>7.4010573686038983E-8</c:v>
                </c:pt>
                <c:pt idx="33">
                  <c:v>3.3720390277387026E-7</c:v>
                </c:pt>
              </c:numCache>
            </c:numRef>
          </c:val>
          <c:extLst>
            <c:ext xmlns:c16="http://schemas.microsoft.com/office/drawing/2014/chart" uri="{C3380CC4-5D6E-409C-BE32-E72D297353CC}">
              <c16:uniqueId val="{00000000-CB72-4D8B-AFC5-DBCDE70255D8}"/>
            </c:ext>
          </c:extLst>
        </c:ser>
        <c:ser>
          <c:idx val="1"/>
          <c:order val="1"/>
          <c:tx>
            <c:strRef>
              <c:f>'[1]Sum up'!$E$269</c:f>
              <c:strCache>
                <c:ptCount val="1"/>
                <c:pt idx="0">
                  <c:v>Biobased</c:v>
                </c:pt>
              </c:strCache>
            </c:strRef>
          </c:tx>
          <c:spPr>
            <a:solidFill>
              <a:srgbClr val="FFF1C1"/>
            </a:solidFill>
            <a:ln>
              <a:noFill/>
            </a:ln>
            <a:effectLst/>
          </c:spPr>
          <c:invertIfNegative val="0"/>
          <c:cat>
            <c:multiLvlStrRef>
              <c:f>'[1]Sum up'!$B$270:$C$303</c:f>
              <c:multiLvlStrCache>
                <c:ptCount val="34"/>
                <c:lvl>
                  <c:pt idx="0">
                    <c:v>ReCiPe 2016</c:v>
                  </c:pt>
                  <c:pt idx="1">
                    <c:v>EN 15804+A2</c:v>
                  </c:pt>
                  <c:pt idx="2">
                    <c:v>LC-Impact</c:v>
                  </c:pt>
                  <c:pt idx="3">
                    <c:v>EPD</c:v>
                  </c:pt>
                  <c:pt idx="5">
                    <c:v>ReCiPe 2016</c:v>
                  </c:pt>
                  <c:pt idx="6">
                    <c:v>EN 15804+A2</c:v>
                  </c:pt>
                  <c:pt idx="7">
                    <c:v>LC-Impact</c:v>
                  </c:pt>
                  <c:pt idx="8">
                    <c:v>EPD</c:v>
                  </c:pt>
                  <c:pt idx="10">
                    <c:v>ReCiPe 2016</c:v>
                  </c:pt>
                  <c:pt idx="11">
                    <c:v>EN 15804+A2</c:v>
                  </c:pt>
                  <c:pt idx="12">
                    <c:v>LC-Impact</c:v>
                  </c:pt>
                  <c:pt idx="13">
                    <c:v>EPD</c:v>
                  </c:pt>
                  <c:pt idx="15">
                    <c:v>ReCiPe 2016</c:v>
                  </c:pt>
                  <c:pt idx="16">
                    <c:v>EN 15804+A2</c:v>
                  </c:pt>
                  <c:pt idx="17">
                    <c:v>LC-Impact</c:v>
                  </c:pt>
                  <c:pt idx="18">
                    <c:v>EPD</c:v>
                  </c:pt>
                  <c:pt idx="20">
                    <c:v>ReCiPe 2016</c:v>
                  </c:pt>
                  <c:pt idx="21">
                    <c:v>EN 15804+A2</c:v>
                  </c:pt>
                  <c:pt idx="22">
                    <c:v>LC-Impact</c:v>
                  </c:pt>
                  <c:pt idx="23">
                    <c:v>EPD</c:v>
                  </c:pt>
                  <c:pt idx="25">
                    <c:v>ReCiPe 2016</c:v>
                  </c:pt>
                  <c:pt idx="26">
                    <c:v>EN 15804+A2</c:v>
                  </c:pt>
                  <c:pt idx="27">
                    <c:v>LC-Impact</c:v>
                  </c:pt>
                  <c:pt idx="28">
                    <c:v>EPD</c:v>
                  </c:pt>
                  <c:pt idx="30">
                    <c:v>ReCiPe 2016</c:v>
                  </c:pt>
                  <c:pt idx="31">
                    <c:v>EN 15804+A2</c:v>
                  </c:pt>
                  <c:pt idx="32">
                    <c:v>LC-Impact</c:v>
                  </c:pt>
                  <c:pt idx="33">
                    <c:v>EPD</c:v>
                  </c:pt>
                </c:lvl>
                <c:lvl>
                  <c:pt idx="0">
                    <c:v>CONCRETE</c:v>
                  </c:pt>
                  <c:pt idx="5">
                    <c:v>STEEL</c:v>
                  </c:pt>
                  <c:pt idx="10">
                    <c:v>TIMBER</c:v>
                  </c:pt>
                  <c:pt idx="15">
                    <c:v>CLTcedar</c:v>
                  </c:pt>
                  <c:pt idx="20">
                    <c:v>CLTslate</c:v>
                  </c:pt>
                  <c:pt idx="25">
                    <c:v>STRAW</c:v>
                  </c:pt>
                  <c:pt idx="30">
                    <c:v>HEMP</c:v>
                  </c:pt>
                </c:lvl>
              </c:multiLvlStrCache>
            </c:multiLvlStrRef>
          </c:cat>
          <c:val>
            <c:numRef>
              <c:f>'[1]Sum up'!$E$270:$E$303</c:f>
              <c:numCache>
                <c:formatCode>General</c:formatCode>
                <c:ptCount val="34"/>
                <c:pt idx="0">
                  <c:v>0</c:v>
                </c:pt>
                <c:pt idx="1">
                  <c:v>0</c:v>
                </c:pt>
                <c:pt idx="2">
                  <c:v>0</c:v>
                </c:pt>
                <c:pt idx="3">
                  <c:v>0</c:v>
                </c:pt>
                <c:pt idx="5">
                  <c:v>0</c:v>
                </c:pt>
                <c:pt idx="6">
                  <c:v>0</c:v>
                </c:pt>
                <c:pt idx="7">
                  <c:v>0</c:v>
                </c:pt>
                <c:pt idx="8">
                  <c:v>0</c:v>
                </c:pt>
                <c:pt idx="10">
                  <c:v>4.9864756944949207E-7</c:v>
                </c:pt>
                <c:pt idx="11">
                  <c:v>5.3431972720817857E-7</c:v>
                </c:pt>
                <c:pt idx="12">
                  <c:v>3.2995340010741522E-7</c:v>
                </c:pt>
                <c:pt idx="13">
                  <c:v>1.9722570995050464E-7</c:v>
                </c:pt>
                <c:pt idx="15">
                  <c:v>2.0683962346458496E-6</c:v>
                </c:pt>
                <c:pt idx="16">
                  <c:v>2.2154382230092787E-6</c:v>
                </c:pt>
                <c:pt idx="17">
                  <c:v>1.3260949152199007E-6</c:v>
                </c:pt>
                <c:pt idx="18">
                  <c:v>1.532341997521894E-6</c:v>
                </c:pt>
                <c:pt idx="20">
                  <c:v>1.0828120686822736E-6</c:v>
                </c:pt>
                <c:pt idx="21">
                  <c:v>1.1495685602295612E-6</c:v>
                </c:pt>
                <c:pt idx="22">
                  <c:v>6.8017813449822113E-7</c:v>
                </c:pt>
                <c:pt idx="23">
                  <c:v>8.7804134573846011E-7</c:v>
                </c:pt>
                <c:pt idx="25">
                  <c:v>8.0757988437284038E-7</c:v>
                </c:pt>
                <c:pt idx="26">
                  <c:v>8.578653153033001E-7</c:v>
                </c:pt>
                <c:pt idx="27">
                  <c:v>5.3816504051710294E-7</c:v>
                </c:pt>
                <c:pt idx="28">
                  <c:v>5.1419067867633151E-7</c:v>
                </c:pt>
                <c:pt idx="30">
                  <c:v>6.9457572333113007E-7</c:v>
                </c:pt>
                <c:pt idx="31">
                  <c:v>7.3365398575937712E-7</c:v>
                </c:pt>
                <c:pt idx="32">
                  <c:v>4.602652898087723E-7</c:v>
                </c:pt>
                <c:pt idx="33">
                  <c:v>4.5075298078653298E-7</c:v>
                </c:pt>
              </c:numCache>
            </c:numRef>
          </c:val>
          <c:extLst>
            <c:ext xmlns:c16="http://schemas.microsoft.com/office/drawing/2014/chart" uri="{C3380CC4-5D6E-409C-BE32-E72D297353CC}">
              <c16:uniqueId val="{00000001-CB72-4D8B-AFC5-DBCDE70255D8}"/>
            </c:ext>
          </c:extLst>
        </c:ser>
        <c:ser>
          <c:idx val="2"/>
          <c:order val="2"/>
          <c:tx>
            <c:strRef>
              <c:f>'[1]Sum up'!$F$269</c:f>
              <c:strCache>
                <c:ptCount val="1"/>
                <c:pt idx="0">
                  <c:v>Metal</c:v>
                </c:pt>
              </c:strCache>
            </c:strRef>
          </c:tx>
          <c:spPr>
            <a:solidFill>
              <a:srgbClr val="A4C4D0">
                <a:alpha val="80000"/>
              </a:srgbClr>
            </a:solidFill>
            <a:ln>
              <a:noFill/>
            </a:ln>
            <a:effectLst/>
          </c:spPr>
          <c:invertIfNegative val="0"/>
          <c:cat>
            <c:multiLvlStrRef>
              <c:f>'[1]Sum up'!$B$270:$C$303</c:f>
              <c:multiLvlStrCache>
                <c:ptCount val="34"/>
                <c:lvl>
                  <c:pt idx="0">
                    <c:v>ReCiPe 2016</c:v>
                  </c:pt>
                  <c:pt idx="1">
                    <c:v>EN 15804+A2</c:v>
                  </c:pt>
                  <c:pt idx="2">
                    <c:v>LC-Impact</c:v>
                  </c:pt>
                  <c:pt idx="3">
                    <c:v>EPD</c:v>
                  </c:pt>
                  <c:pt idx="5">
                    <c:v>ReCiPe 2016</c:v>
                  </c:pt>
                  <c:pt idx="6">
                    <c:v>EN 15804+A2</c:v>
                  </c:pt>
                  <c:pt idx="7">
                    <c:v>LC-Impact</c:v>
                  </c:pt>
                  <c:pt idx="8">
                    <c:v>EPD</c:v>
                  </c:pt>
                  <c:pt idx="10">
                    <c:v>ReCiPe 2016</c:v>
                  </c:pt>
                  <c:pt idx="11">
                    <c:v>EN 15804+A2</c:v>
                  </c:pt>
                  <c:pt idx="12">
                    <c:v>LC-Impact</c:v>
                  </c:pt>
                  <c:pt idx="13">
                    <c:v>EPD</c:v>
                  </c:pt>
                  <c:pt idx="15">
                    <c:v>ReCiPe 2016</c:v>
                  </c:pt>
                  <c:pt idx="16">
                    <c:v>EN 15804+A2</c:v>
                  </c:pt>
                  <c:pt idx="17">
                    <c:v>LC-Impact</c:v>
                  </c:pt>
                  <c:pt idx="18">
                    <c:v>EPD</c:v>
                  </c:pt>
                  <c:pt idx="20">
                    <c:v>ReCiPe 2016</c:v>
                  </c:pt>
                  <c:pt idx="21">
                    <c:v>EN 15804+A2</c:v>
                  </c:pt>
                  <c:pt idx="22">
                    <c:v>LC-Impact</c:v>
                  </c:pt>
                  <c:pt idx="23">
                    <c:v>EPD</c:v>
                  </c:pt>
                  <c:pt idx="25">
                    <c:v>ReCiPe 2016</c:v>
                  </c:pt>
                  <c:pt idx="26">
                    <c:v>EN 15804+A2</c:v>
                  </c:pt>
                  <c:pt idx="27">
                    <c:v>LC-Impact</c:v>
                  </c:pt>
                  <c:pt idx="28">
                    <c:v>EPD</c:v>
                  </c:pt>
                  <c:pt idx="30">
                    <c:v>ReCiPe 2016</c:v>
                  </c:pt>
                  <c:pt idx="31">
                    <c:v>EN 15804+A2</c:v>
                  </c:pt>
                  <c:pt idx="32">
                    <c:v>LC-Impact</c:v>
                  </c:pt>
                  <c:pt idx="33">
                    <c:v>EPD</c:v>
                  </c:pt>
                </c:lvl>
                <c:lvl>
                  <c:pt idx="0">
                    <c:v>CONCRETE</c:v>
                  </c:pt>
                  <c:pt idx="5">
                    <c:v>STEEL</c:v>
                  </c:pt>
                  <c:pt idx="10">
                    <c:v>TIMBER</c:v>
                  </c:pt>
                  <c:pt idx="15">
                    <c:v>CLTcedar</c:v>
                  </c:pt>
                  <c:pt idx="20">
                    <c:v>CLTslate</c:v>
                  </c:pt>
                  <c:pt idx="25">
                    <c:v>STRAW</c:v>
                  </c:pt>
                  <c:pt idx="30">
                    <c:v>HEMP</c:v>
                  </c:pt>
                </c:lvl>
              </c:multiLvlStrCache>
            </c:multiLvlStrRef>
          </c:cat>
          <c:val>
            <c:numRef>
              <c:f>'[1]Sum up'!$F$270:$F$303</c:f>
              <c:numCache>
                <c:formatCode>General</c:formatCode>
                <c:ptCount val="34"/>
                <c:pt idx="0">
                  <c:v>1.8395091900833303E-7</c:v>
                </c:pt>
                <c:pt idx="1">
                  <c:v>1.1213819539247875E-7</c:v>
                </c:pt>
                <c:pt idx="2">
                  <c:v>9.3761519870718905E-8</c:v>
                </c:pt>
                <c:pt idx="3">
                  <c:v>0</c:v>
                </c:pt>
                <c:pt idx="5">
                  <c:v>6.8784986331221628E-7</c:v>
                </c:pt>
                <c:pt idx="6">
                  <c:v>5.7842294118091686E-7</c:v>
                </c:pt>
                <c:pt idx="7">
                  <c:v>4.7708084389810514E-7</c:v>
                </c:pt>
                <c:pt idx="8">
                  <c:v>4.8736666572068377E-7</c:v>
                </c:pt>
                <c:pt idx="10">
                  <c:v>0</c:v>
                </c:pt>
                <c:pt idx="11">
                  <c:v>0</c:v>
                </c:pt>
                <c:pt idx="12">
                  <c:v>0</c:v>
                </c:pt>
                <c:pt idx="13">
                  <c:v>0</c:v>
                </c:pt>
                <c:pt idx="15">
                  <c:v>0</c:v>
                </c:pt>
                <c:pt idx="16">
                  <c:v>0</c:v>
                </c:pt>
                <c:pt idx="17">
                  <c:v>0</c:v>
                </c:pt>
                <c:pt idx="18">
                  <c:v>0</c:v>
                </c:pt>
                <c:pt idx="20">
                  <c:v>0</c:v>
                </c:pt>
                <c:pt idx="21">
                  <c:v>0</c:v>
                </c:pt>
                <c:pt idx="22">
                  <c:v>0</c:v>
                </c:pt>
                <c:pt idx="23">
                  <c:v>0</c:v>
                </c:pt>
                <c:pt idx="25">
                  <c:v>0</c:v>
                </c:pt>
                <c:pt idx="26">
                  <c:v>0</c:v>
                </c:pt>
                <c:pt idx="27">
                  <c:v>0</c:v>
                </c:pt>
                <c:pt idx="28">
                  <c:v>0</c:v>
                </c:pt>
                <c:pt idx="30">
                  <c:v>0</c:v>
                </c:pt>
                <c:pt idx="31">
                  <c:v>0</c:v>
                </c:pt>
                <c:pt idx="32">
                  <c:v>0</c:v>
                </c:pt>
                <c:pt idx="33">
                  <c:v>0</c:v>
                </c:pt>
              </c:numCache>
            </c:numRef>
          </c:val>
          <c:extLst>
            <c:ext xmlns:c16="http://schemas.microsoft.com/office/drawing/2014/chart" uri="{C3380CC4-5D6E-409C-BE32-E72D297353CC}">
              <c16:uniqueId val="{00000002-CB72-4D8B-AFC5-DBCDE70255D8}"/>
            </c:ext>
          </c:extLst>
        </c:ser>
        <c:ser>
          <c:idx val="3"/>
          <c:order val="3"/>
          <c:tx>
            <c:strRef>
              <c:f>'[1]Sum up'!$G$269</c:f>
              <c:strCache>
                <c:ptCount val="1"/>
                <c:pt idx="0">
                  <c:v>Insulation</c:v>
                </c:pt>
              </c:strCache>
            </c:strRef>
          </c:tx>
          <c:spPr>
            <a:solidFill>
              <a:srgbClr val="CC9900">
                <a:alpha val="69804"/>
              </a:srgbClr>
            </a:solidFill>
            <a:ln>
              <a:noFill/>
            </a:ln>
            <a:effectLst/>
          </c:spPr>
          <c:invertIfNegative val="0"/>
          <c:cat>
            <c:multiLvlStrRef>
              <c:f>'[1]Sum up'!$B$270:$C$303</c:f>
              <c:multiLvlStrCache>
                <c:ptCount val="34"/>
                <c:lvl>
                  <c:pt idx="0">
                    <c:v>ReCiPe 2016</c:v>
                  </c:pt>
                  <c:pt idx="1">
                    <c:v>EN 15804+A2</c:v>
                  </c:pt>
                  <c:pt idx="2">
                    <c:v>LC-Impact</c:v>
                  </c:pt>
                  <c:pt idx="3">
                    <c:v>EPD</c:v>
                  </c:pt>
                  <c:pt idx="5">
                    <c:v>ReCiPe 2016</c:v>
                  </c:pt>
                  <c:pt idx="6">
                    <c:v>EN 15804+A2</c:v>
                  </c:pt>
                  <c:pt idx="7">
                    <c:v>LC-Impact</c:v>
                  </c:pt>
                  <c:pt idx="8">
                    <c:v>EPD</c:v>
                  </c:pt>
                  <c:pt idx="10">
                    <c:v>ReCiPe 2016</c:v>
                  </c:pt>
                  <c:pt idx="11">
                    <c:v>EN 15804+A2</c:v>
                  </c:pt>
                  <c:pt idx="12">
                    <c:v>LC-Impact</c:v>
                  </c:pt>
                  <c:pt idx="13">
                    <c:v>EPD</c:v>
                  </c:pt>
                  <c:pt idx="15">
                    <c:v>ReCiPe 2016</c:v>
                  </c:pt>
                  <c:pt idx="16">
                    <c:v>EN 15804+A2</c:v>
                  </c:pt>
                  <c:pt idx="17">
                    <c:v>LC-Impact</c:v>
                  </c:pt>
                  <c:pt idx="18">
                    <c:v>EPD</c:v>
                  </c:pt>
                  <c:pt idx="20">
                    <c:v>ReCiPe 2016</c:v>
                  </c:pt>
                  <c:pt idx="21">
                    <c:v>EN 15804+A2</c:v>
                  </c:pt>
                  <c:pt idx="22">
                    <c:v>LC-Impact</c:v>
                  </c:pt>
                  <c:pt idx="23">
                    <c:v>EPD</c:v>
                  </c:pt>
                  <c:pt idx="25">
                    <c:v>ReCiPe 2016</c:v>
                  </c:pt>
                  <c:pt idx="26">
                    <c:v>EN 15804+A2</c:v>
                  </c:pt>
                  <c:pt idx="27">
                    <c:v>LC-Impact</c:v>
                  </c:pt>
                  <c:pt idx="28">
                    <c:v>EPD</c:v>
                  </c:pt>
                  <c:pt idx="30">
                    <c:v>ReCiPe 2016</c:v>
                  </c:pt>
                  <c:pt idx="31">
                    <c:v>EN 15804+A2</c:v>
                  </c:pt>
                  <c:pt idx="32">
                    <c:v>LC-Impact</c:v>
                  </c:pt>
                  <c:pt idx="33">
                    <c:v>EPD</c:v>
                  </c:pt>
                </c:lvl>
                <c:lvl>
                  <c:pt idx="0">
                    <c:v>CONCRETE</c:v>
                  </c:pt>
                  <c:pt idx="5">
                    <c:v>STEEL</c:v>
                  </c:pt>
                  <c:pt idx="10">
                    <c:v>TIMBER</c:v>
                  </c:pt>
                  <c:pt idx="15">
                    <c:v>CLTcedar</c:v>
                  </c:pt>
                  <c:pt idx="20">
                    <c:v>CLTslate</c:v>
                  </c:pt>
                  <c:pt idx="25">
                    <c:v>STRAW</c:v>
                  </c:pt>
                  <c:pt idx="30">
                    <c:v>HEMP</c:v>
                  </c:pt>
                </c:lvl>
              </c:multiLvlStrCache>
            </c:multiLvlStrRef>
          </c:cat>
          <c:val>
            <c:numRef>
              <c:f>'[1]Sum up'!$G$270:$G$303</c:f>
              <c:numCache>
                <c:formatCode>General</c:formatCode>
                <c:ptCount val="34"/>
                <c:pt idx="0">
                  <c:v>3.1996595214123719E-7</c:v>
                </c:pt>
                <c:pt idx="1">
                  <c:v>2.1620673917446256E-7</c:v>
                </c:pt>
                <c:pt idx="2">
                  <c:v>1.7082826868693662E-7</c:v>
                </c:pt>
                <c:pt idx="3">
                  <c:v>1.3044893272010884E-7</c:v>
                </c:pt>
                <c:pt idx="5">
                  <c:v>3.6030948523730619E-7</c:v>
                </c:pt>
                <c:pt idx="6">
                  <c:v>2.4346758889646E-7</c:v>
                </c:pt>
                <c:pt idx="7">
                  <c:v>1.9236748517355033E-7</c:v>
                </c:pt>
                <c:pt idx="8">
                  <c:v>1.4682878131557297E-7</c:v>
                </c:pt>
                <c:pt idx="10">
                  <c:v>1.8474555845372301E-7</c:v>
                </c:pt>
                <c:pt idx="11">
                  <c:v>1.2483589114073317E-7</c:v>
                </c:pt>
                <c:pt idx="12">
                  <c:v>9.8634756876631228E-8</c:v>
                </c:pt>
                <c:pt idx="13">
                  <c:v>7.5320079414045452E-8</c:v>
                </c:pt>
                <c:pt idx="15">
                  <c:v>1.2570003307470935E-7</c:v>
                </c:pt>
                <c:pt idx="16">
                  <c:v>8.4732309447395394E-8</c:v>
                </c:pt>
                <c:pt idx="17">
                  <c:v>6.6548751627606633E-8</c:v>
                </c:pt>
                <c:pt idx="18">
                  <c:v>5.0818366833572842E-8</c:v>
                </c:pt>
                <c:pt idx="20">
                  <c:v>1.2359517833272407E-7</c:v>
                </c:pt>
                <c:pt idx="21">
                  <c:v>8.3720941248533691E-8</c:v>
                </c:pt>
                <c:pt idx="22">
                  <c:v>6.5759885521874304E-8</c:v>
                </c:pt>
                <c:pt idx="23">
                  <c:v>5.0818366833572842E-8</c:v>
                </c:pt>
                <c:pt idx="25">
                  <c:v>5.1742955657543996E-7</c:v>
                </c:pt>
                <c:pt idx="26">
                  <c:v>4.6478223239397134E-7</c:v>
                </c:pt>
                <c:pt idx="27">
                  <c:v>6.5498648447133399E-7</c:v>
                </c:pt>
                <c:pt idx="28">
                  <c:v>9.8651281855273253E-7</c:v>
                </c:pt>
                <c:pt idx="30">
                  <c:v>2.0206373391116296E-7</c:v>
                </c:pt>
                <c:pt idx="31">
                  <c:v>1.8018564314754152E-7</c:v>
                </c:pt>
                <c:pt idx="32">
                  <c:v>3.0790941635926077E-7</c:v>
                </c:pt>
                <c:pt idx="33">
                  <c:v>2.7253856076748633E-7</c:v>
                </c:pt>
              </c:numCache>
            </c:numRef>
          </c:val>
          <c:extLst>
            <c:ext xmlns:c16="http://schemas.microsoft.com/office/drawing/2014/chart" uri="{C3380CC4-5D6E-409C-BE32-E72D297353CC}">
              <c16:uniqueId val="{00000003-CB72-4D8B-AFC5-DBCDE70255D8}"/>
            </c:ext>
          </c:extLst>
        </c:ser>
        <c:dLbls>
          <c:showLegendKey val="0"/>
          <c:showVal val="0"/>
          <c:showCatName val="0"/>
          <c:showSerName val="0"/>
          <c:showPercent val="0"/>
          <c:showBubbleSize val="0"/>
        </c:dLbls>
        <c:gapWidth val="75"/>
        <c:overlap val="100"/>
        <c:axId val="839229919"/>
        <c:axId val="839234079"/>
      </c:barChart>
      <c:catAx>
        <c:axId val="839229919"/>
        <c:scaling>
          <c:orientation val="minMax"/>
        </c:scaling>
        <c:delete val="0"/>
        <c:axPos val="b"/>
        <c:numFmt formatCode="General" sourceLinked="1"/>
        <c:majorTickMark val="none"/>
        <c:minorTickMark val="none"/>
        <c:tickLblPos val="nextTo"/>
        <c:spPr>
          <a:noFill/>
          <a:ln w="6350" cap="flat" cmpd="sng" algn="ctr">
            <a:solidFill>
              <a:schemeClr val="bg1">
                <a:lumMod val="9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imes New Roman" panose="02020603050405020304" pitchFamily="18" charset="0"/>
                <a:ea typeface="+mn-ea"/>
                <a:cs typeface="+mn-cs"/>
              </a:defRPr>
            </a:pPr>
            <a:endParaRPr lang="es-ES"/>
          </a:p>
        </c:txPr>
        <c:crossAx val="839234079"/>
        <c:crosses val="autoZero"/>
        <c:auto val="1"/>
        <c:lblAlgn val="ctr"/>
        <c:lblOffset val="100"/>
        <c:noMultiLvlLbl val="0"/>
      </c:catAx>
      <c:valAx>
        <c:axId val="839234079"/>
        <c:scaling>
          <c:orientation val="minMax"/>
        </c:scaling>
        <c:delete val="0"/>
        <c:axPos val="l"/>
        <c:majorGridlines>
          <c:spPr>
            <a:ln w="3175" cap="flat" cmpd="sng" algn="ctr">
              <a:solidFill>
                <a:schemeClr val="bg1">
                  <a:lumMod val="95000"/>
                </a:schemeClr>
              </a:solidFill>
              <a:round/>
            </a:ln>
            <a:effectLst/>
          </c:spPr>
        </c:majorGridlines>
        <c:minorGridlines>
          <c:spPr>
            <a:ln w="9525" cap="flat" cmpd="sng" algn="ctr">
              <a:noFill/>
              <a:round/>
            </a:ln>
            <a:effectLst/>
          </c:spPr>
        </c:minorGridlines>
        <c:title>
          <c:tx>
            <c:rich>
              <a:bodyPr rot="-5400000" spcFirstLastPara="1" vertOverflow="ellipsis" vert="horz" wrap="square" anchor="ctr" anchorCtr="1"/>
              <a:lstStyle/>
              <a:p>
                <a:pPr>
                  <a:defRPr sz="1200" b="0" i="0" u="none" strike="noStrike" kern="1200" baseline="0">
                    <a:solidFill>
                      <a:schemeClr val="tx1">
                        <a:lumMod val="65000"/>
                        <a:lumOff val="35000"/>
                      </a:schemeClr>
                    </a:solidFill>
                    <a:latin typeface="Times New Roman" panose="02020603050405020304" pitchFamily="18" charset="0"/>
                    <a:ea typeface="+mn-ea"/>
                    <a:cs typeface="+mn-cs"/>
                  </a:defRPr>
                </a:pPr>
                <a:r>
                  <a:rPr lang="es-ES" sz="1200" baseline="0">
                    <a:latin typeface="Times New Roman" panose="02020603050405020304" pitchFamily="18" charset="0"/>
                  </a:rPr>
                  <a:t>species.yr</a:t>
                </a:r>
              </a:p>
            </c:rich>
          </c:tx>
          <c:layout>
            <c:manualLayout>
              <c:xMode val="edge"/>
              <c:yMode val="edge"/>
              <c:x val="2.3804758233853117E-3"/>
              <c:y val="0.2238717122405168"/>
            </c:manualLayout>
          </c:layout>
          <c:overlay val="0"/>
          <c:spPr>
            <a:noFill/>
            <a:ln>
              <a:noFill/>
            </a:ln>
            <a:effectLst/>
          </c:spPr>
          <c:txPr>
            <a:bodyPr rot="-5400000" spcFirstLastPara="1" vertOverflow="ellipsis" vert="horz" wrap="square" anchor="ctr" anchorCtr="1"/>
            <a:lstStyle/>
            <a:p>
              <a:pPr>
                <a:defRPr sz="1200" b="0" i="0" u="none" strike="noStrike" kern="1200" baseline="0">
                  <a:solidFill>
                    <a:schemeClr val="tx1">
                      <a:lumMod val="65000"/>
                      <a:lumOff val="35000"/>
                    </a:schemeClr>
                  </a:solidFill>
                  <a:latin typeface="Times New Roman" panose="02020603050405020304" pitchFamily="18" charset="0"/>
                  <a:ea typeface="+mn-ea"/>
                  <a:cs typeface="+mn-cs"/>
                </a:defRPr>
              </a:pPr>
              <a:endParaRPr lang="es-ES"/>
            </a:p>
          </c:txPr>
        </c:title>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Times New Roman" panose="02020603050405020304" pitchFamily="18" charset="0"/>
                <a:ea typeface="+mn-ea"/>
                <a:cs typeface="+mn-cs"/>
              </a:defRPr>
            </a:pPr>
            <a:endParaRPr lang="es-ES"/>
          </a:p>
        </c:txPr>
        <c:crossAx val="839229919"/>
        <c:crosses val="autoZero"/>
        <c:crossBetween val="between"/>
      </c:valAx>
      <c:spPr>
        <a:noFill/>
        <a:ln>
          <a:noFill/>
        </a:ln>
        <a:effectLst/>
      </c:spPr>
    </c:plotArea>
    <c:legend>
      <c:legendPos val="r"/>
      <c:layout>
        <c:manualLayout>
          <c:xMode val="edge"/>
          <c:yMode val="edge"/>
          <c:x val="0.23563822995761657"/>
          <c:y val="0.93905204150346733"/>
          <c:w val="0.50369421763921685"/>
          <c:h val="5.7753273297741783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Times New Roman" panose="02020603050405020304" pitchFamily="18" charset="0"/>
              <a:ea typeface="+mn-ea"/>
              <a:cs typeface="+mn-cs"/>
            </a:defRPr>
          </a:pPr>
          <a:endParaRPr lang="es-ES"/>
        </a:p>
      </c:txPr>
    </c:legend>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023206599175103"/>
          <c:y val="5.7633579884945989E-2"/>
          <c:w val="0.79767934008248964"/>
          <c:h val="0.56855435700172585"/>
        </c:manualLayout>
      </c:layout>
      <c:barChart>
        <c:barDir val="col"/>
        <c:grouping val="stacked"/>
        <c:varyColors val="0"/>
        <c:ser>
          <c:idx val="0"/>
          <c:order val="0"/>
          <c:tx>
            <c:strRef>
              <c:f>'[1]Figure 6'!$H$47</c:f>
              <c:strCache>
                <c:ptCount val="1"/>
                <c:pt idx="0">
                  <c:v>menor</c:v>
                </c:pt>
              </c:strCache>
            </c:strRef>
          </c:tx>
          <c:spPr>
            <a:noFill/>
            <a:ln>
              <a:noFill/>
            </a:ln>
            <a:effectLst/>
          </c:spPr>
          <c:invertIfNegative val="0"/>
          <c:cat>
            <c:strRef>
              <c:f>'[1]Figure 6'!$B$48:$B$56</c:f>
              <c:strCache>
                <c:ptCount val="9"/>
                <c:pt idx="0">
                  <c:v>Concrete</c:v>
                </c:pt>
                <c:pt idx="1">
                  <c:v>Mineral wool</c:v>
                </c:pt>
                <c:pt idx="2">
                  <c:v>Reinforcement steel</c:v>
                </c:pt>
                <c:pt idx="3">
                  <c:v>Bricks</c:v>
                </c:pt>
                <c:pt idx="4">
                  <c:v>Gypsum board</c:v>
                </c:pt>
                <c:pt idx="5">
                  <c:v>Fibercement</c:v>
                </c:pt>
                <c:pt idx="6">
                  <c:v>Aluminium plate</c:v>
                </c:pt>
                <c:pt idx="7">
                  <c:v>Slate (cladding)</c:v>
                </c:pt>
                <c:pt idx="8">
                  <c:v>Polypropylene</c:v>
                </c:pt>
              </c:strCache>
            </c:strRef>
          </c:cat>
          <c:val>
            <c:numRef>
              <c:f>'[1]Figure 6'!$H$48:$H$56</c:f>
              <c:numCache>
                <c:formatCode>General</c:formatCode>
                <c:ptCount val="9"/>
                <c:pt idx="0">
                  <c:v>3.4936356459821638E-11</c:v>
                </c:pt>
                <c:pt idx="1">
                  <c:v>2.9393591238079506E-10</c:v>
                </c:pt>
                <c:pt idx="2">
                  <c:v>2.4292028067984742E-10</c:v>
                </c:pt>
                <c:pt idx="3">
                  <c:v>6.581828028723335E-11</c:v>
                </c:pt>
                <c:pt idx="4">
                  <c:v>3.0742108729956912E-10</c:v>
                </c:pt>
                <c:pt idx="5">
                  <c:v>9.7801094239249798E-10</c:v>
                </c:pt>
                <c:pt idx="6">
                  <c:v>1.029495866498437E-9</c:v>
                </c:pt>
                <c:pt idx="7">
                  <c:v>4.971644425166603E-11</c:v>
                </c:pt>
                <c:pt idx="8">
                  <c:v>3.7690294936192489E-10</c:v>
                </c:pt>
              </c:numCache>
            </c:numRef>
          </c:val>
          <c:extLst>
            <c:ext xmlns:c16="http://schemas.microsoft.com/office/drawing/2014/chart" uri="{C3380CC4-5D6E-409C-BE32-E72D297353CC}">
              <c16:uniqueId val="{00000000-0DF6-4199-A8F3-C9EDFED69696}"/>
            </c:ext>
          </c:extLst>
        </c:ser>
        <c:ser>
          <c:idx val="1"/>
          <c:order val="1"/>
          <c:tx>
            <c:strRef>
              <c:f>'[1]Figure 6'!$I$47</c:f>
              <c:strCache>
                <c:ptCount val="1"/>
                <c:pt idx="0">
                  <c:v>mayor</c:v>
                </c:pt>
              </c:strCache>
            </c:strRef>
          </c:tx>
          <c:spPr>
            <a:solidFill>
              <a:srgbClr val="E9E1C1"/>
            </a:solidFill>
            <a:ln>
              <a:noFill/>
            </a:ln>
            <a:effectLst/>
          </c:spPr>
          <c:invertIfNegative val="0"/>
          <c:cat>
            <c:strRef>
              <c:f>'[1]Figure 6'!$B$48:$B$56</c:f>
              <c:strCache>
                <c:ptCount val="9"/>
                <c:pt idx="0">
                  <c:v>Concrete</c:v>
                </c:pt>
                <c:pt idx="1">
                  <c:v>Mineral wool</c:v>
                </c:pt>
                <c:pt idx="2">
                  <c:v>Reinforcement steel</c:v>
                </c:pt>
                <c:pt idx="3">
                  <c:v>Bricks</c:v>
                </c:pt>
                <c:pt idx="4">
                  <c:v>Gypsum board</c:v>
                </c:pt>
                <c:pt idx="5">
                  <c:v>Fibercement</c:v>
                </c:pt>
                <c:pt idx="6">
                  <c:v>Aluminium plate</c:v>
                </c:pt>
                <c:pt idx="7">
                  <c:v>Slate (cladding)</c:v>
                </c:pt>
                <c:pt idx="8">
                  <c:v>Polypropylene</c:v>
                </c:pt>
              </c:strCache>
            </c:strRef>
          </c:cat>
          <c:val>
            <c:numRef>
              <c:f>'[1]Figure 6'!$I$48:$I$56</c:f>
              <c:numCache>
                <c:formatCode>General</c:formatCode>
                <c:ptCount val="9"/>
                <c:pt idx="0">
                  <c:v>1.4853277636346282E-11</c:v>
                </c:pt>
                <c:pt idx="1">
                  <c:v>2.9617702823170696E-10</c:v>
                </c:pt>
                <c:pt idx="2">
                  <c:v>2.2171615514793223E-10</c:v>
                </c:pt>
                <c:pt idx="3">
                  <c:v>5.292147587348917E-11</c:v>
                </c:pt>
                <c:pt idx="4">
                  <c:v>2.0713145094292167E-10</c:v>
                </c:pt>
                <c:pt idx="5">
                  <c:v>5.8604874963622445E-10</c:v>
                </c:pt>
                <c:pt idx="6">
                  <c:v>1.1742597081995281E-9</c:v>
                </c:pt>
                <c:pt idx="7">
                  <c:v>2.8452056139733734E-11</c:v>
                </c:pt>
                <c:pt idx="8">
                  <c:v>3.5694779414330506E-10</c:v>
                </c:pt>
              </c:numCache>
            </c:numRef>
          </c:val>
          <c:extLst>
            <c:ext xmlns:c16="http://schemas.microsoft.com/office/drawing/2014/chart" uri="{C3380CC4-5D6E-409C-BE32-E72D297353CC}">
              <c16:uniqueId val="{00000001-0DF6-4199-A8F3-C9EDFED69696}"/>
            </c:ext>
          </c:extLst>
        </c:ser>
        <c:dLbls>
          <c:showLegendKey val="0"/>
          <c:showVal val="0"/>
          <c:showCatName val="0"/>
          <c:showSerName val="0"/>
          <c:showPercent val="0"/>
          <c:showBubbleSize val="0"/>
        </c:dLbls>
        <c:gapWidth val="219"/>
        <c:overlap val="100"/>
        <c:axId val="1324502639"/>
        <c:axId val="1324500559"/>
      </c:barChart>
      <c:scatterChart>
        <c:scatterStyle val="lineMarker"/>
        <c:varyColors val="0"/>
        <c:ser>
          <c:idx val="2"/>
          <c:order val="2"/>
          <c:tx>
            <c:strRef>
              <c:f>'[1]Figure 6'!$J$47</c:f>
              <c:strCache>
                <c:ptCount val="1"/>
                <c:pt idx="0">
                  <c:v>EN15804+A2</c:v>
                </c:pt>
              </c:strCache>
            </c:strRef>
          </c:tx>
          <c:spPr>
            <a:ln w="25400" cap="rnd">
              <a:noFill/>
              <a:round/>
            </a:ln>
            <a:effectLst/>
          </c:spPr>
          <c:marker>
            <c:symbol val="diamond"/>
            <c:size val="5"/>
            <c:spPr>
              <a:noFill/>
              <a:ln w="9525">
                <a:solidFill>
                  <a:srgbClr val="2F4746"/>
                </a:solidFill>
              </a:ln>
              <a:effectLst/>
            </c:spPr>
          </c:marker>
          <c:yVal>
            <c:numRef>
              <c:f>'[1]Figure 6'!$J$48:$J$56</c:f>
              <c:numCache>
                <c:formatCode>General</c:formatCode>
                <c:ptCount val="9"/>
                <c:pt idx="0">
                  <c:v>4.1911586129527978E-11</c:v>
                </c:pt>
                <c:pt idx="1">
                  <c:v>5.2021783203788356E-10</c:v>
                </c:pt>
                <c:pt idx="2">
                  <c:v>4.753166065577322E-10</c:v>
                </c:pt>
                <c:pt idx="3">
                  <c:v>4.01818863416646E-11</c:v>
                </c:pt>
                <c:pt idx="4">
                  <c:v>4.3669542233483114E-10</c:v>
                </c:pt>
                <c:pt idx="5">
                  <c:v>1.6666204959081823E-9</c:v>
                </c:pt>
                <c:pt idx="6">
                  <c:v>2.0117475691406999E-9</c:v>
                </c:pt>
                <c:pt idx="7">
                  <c:v>5.1297623445773911E-13</c:v>
                </c:pt>
                <c:pt idx="8">
                  <c:v>7.3929639937906086E-10</c:v>
                </c:pt>
              </c:numCache>
            </c:numRef>
          </c:yVal>
          <c:smooth val="0"/>
          <c:extLst>
            <c:ext xmlns:c16="http://schemas.microsoft.com/office/drawing/2014/chart" uri="{C3380CC4-5D6E-409C-BE32-E72D297353CC}">
              <c16:uniqueId val="{00000002-0DF6-4199-A8F3-C9EDFED69696}"/>
            </c:ext>
          </c:extLst>
        </c:ser>
        <c:ser>
          <c:idx val="3"/>
          <c:order val="3"/>
          <c:tx>
            <c:strRef>
              <c:f>'[1]Figure 6'!$K$47</c:f>
              <c:strCache>
                <c:ptCount val="1"/>
                <c:pt idx="0">
                  <c:v>EPD</c:v>
                </c:pt>
              </c:strCache>
            </c:strRef>
          </c:tx>
          <c:spPr>
            <a:ln w="25400" cap="rnd">
              <a:noFill/>
              <a:round/>
            </a:ln>
            <a:effectLst/>
          </c:spPr>
          <c:marker>
            <c:symbol val="x"/>
            <c:size val="5"/>
            <c:spPr>
              <a:noFill/>
              <a:ln w="9525">
                <a:solidFill>
                  <a:srgbClr val="2F4746"/>
                </a:solidFill>
              </a:ln>
              <a:effectLst/>
            </c:spPr>
          </c:marker>
          <c:yVal>
            <c:numRef>
              <c:f>'[1]Figure 6'!$K$48:$K$56</c:f>
              <c:numCache>
                <c:formatCode>General</c:formatCode>
                <c:ptCount val="9"/>
                <c:pt idx="0">
                  <c:v>1.2507561031679898E-11</c:v>
                </c:pt>
                <c:pt idx="1">
                  <c:v>8.8026008458035513E-10</c:v>
                </c:pt>
                <c:pt idx="2">
                  <c:v>2.7451037448274373E-10</c:v>
                </c:pt>
                <c:pt idx="3">
                  <c:v>2.7759144900329939E-11</c:v>
                </c:pt>
                <c:pt idx="4">
                  <c:v>1.2892485554258351E-10</c:v>
                </c:pt>
                <c:pt idx="5">
                  <c:v>2.7076017567434799E-10</c:v>
                </c:pt>
                <c:pt idx="6">
                  <c:v>0</c:v>
                </c:pt>
                <c:pt idx="8">
                  <c:v>0</c:v>
                </c:pt>
              </c:numCache>
            </c:numRef>
          </c:yVal>
          <c:smooth val="0"/>
          <c:extLst>
            <c:ext xmlns:c16="http://schemas.microsoft.com/office/drawing/2014/chart" uri="{C3380CC4-5D6E-409C-BE32-E72D297353CC}">
              <c16:uniqueId val="{00000003-0DF6-4199-A8F3-C9EDFED69696}"/>
            </c:ext>
          </c:extLst>
        </c:ser>
        <c:ser>
          <c:idx val="4"/>
          <c:order val="4"/>
          <c:tx>
            <c:strRef>
              <c:f>'[1]Figure 6'!$L$47</c:f>
              <c:strCache>
                <c:ptCount val="1"/>
                <c:pt idx="0">
                  <c:v>ReCiPe 2016</c:v>
                </c:pt>
              </c:strCache>
            </c:strRef>
          </c:tx>
          <c:spPr>
            <a:ln w="25400" cap="rnd">
              <a:noFill/>
              <a:round/>
            </a:ln>
            <a:effectLst/>
          </c:spPr>
          <c:marker>
            <c:symbol val="dash"/>
            <c:size val="5"/>
            <c:spPr>
              <a:noFill/>
              <a:ln w="9525">
                <a:solidFill>
                  <a:srgbClr val="43682B"/>
                </a:solidFill>
              </a:ln>
              <a:effectLst/>
            </c:spPr>
          </c:marker>
          <c:yVal>
            <c:numRef>
              <c:f>'[1]Figure 6'!$L$48:$L$56</c:f>
              <c:numCache>
                <c:formatCode>General</c:formatCode>
                <c:ptCount val="9"/>
                <c:pt idx="0">
                  <c:v>4.978963409616792E-11</c:v>
                </c:pt>
                <c:pt idx="1">
                  <c:v>5.9011294061250202E-10</c:v>
                </c:pt>
                <c:pt idx="2">
                  <c:v>4.6463643582777965E-10</c:v>
                </c:pt>
                <c:pt idx="3">
                  <c:v>1.1873975616072252E-10</c:v>
                </c:pt>
                <c:pt idx="4">
                  <c:v>5.1455253824249079E-10</c:v>
                </c:pt>
                <c:pt idx="5">
                  <c:v>1.5640596920287224E-9</c:v>
                </c:pt>
                <c:pt idx="6">
                  <c:v>2.203755574697965E-9</c:v>
                </c:pt>
                <c:pt idx="7">
                  <c:v>7.8168500391399765E-11</c:v>
                </c:pt>
                <c:pt idx="8">
                  <c:v>7.3385074350522995E-10</c:v>
                </c:pt>
              </c:numCache>
            </c:numRef>
          </c:yVal>
          <c:smooth val="0"/>
          <c:extLst>
            <c:ext xmlns:c16="http://schemas.microsoft.com/office/drawing/2014/chart" uri="{C3380CC4-5D6E-409C-BE32-E72D297353CC}">
              <c16:uniqueId val="{00000004-0DF6-4199-A8F3-C9EDFED69696}"/>
            </c:ext>
          </c:extLst>
        </c:ser>
        <c:ser>
          <c:idx val="5"/>
          <c:order val="5"/>
          <c:tx>
            <c:strRef>
              <c:f>'[1]Figure 6'!$M$47</c:f>
              <c:strCache>
                <c:ptCount val="1"/>
                <c:pt idx="0">
                  <c:v>LC-Impact</c:v>
                </c:pt>
              </c:strCache>
            </c:strRef>
          </c:tx>
          <c:spPr>
            <a:ln w="25400" cap="rnd">
              <a:noFill/>
              <a:round/>
            </a:ln>
            <a:effectLst/>
          </c:spPr>
          <c:marker>
            <c:symbol val="dash"/>
            <c:size val="5"/>
            <c:spPr>
              <a:noFill/>
              <a:ln w="9525">
                <a:solidFill>
                  <a:srgbClr val="CC9900"/>
                </a:solidFill>
              </a:ln>
              <a:effectLst/>
            </c:spPr>
          </c:marker>
          <c:yVal>
            <c:numRef>
              <c:f>'[1]Figure 6'!$M$48:$M$56</c:f>
              <c:numCache>
                <c:formatCode>General</c:formatCode>
                <c:ptCount val="9"/>
                <c:pt idx="0">
                  <c:v>3.4936356459821638E-11</c:v>
                </c:pt>
                <c:pt idx="1">
                  <c:v>2.9393591238079506E-10</c:v>
                </c:pt>
                <c:pt idx="2">
                  <c:v>2.4292028067984742E-10</c:v>
                </c:pt>
                <c:pt idx="3">
                  <c:v>6.581828028723335E-11</c:v>
                </c:pt>
                <c:pt idx="4">
                  <c:v>3.0742108729956912E-10</c:v>
                </c:pt>
                <c:pt idx="5">
                  <c:v>9.7801094239249798E-10</c:v>
                </c:pt>
                <c:pt idx="6">
                  <c:v>1.029495866498437E-9</c:v>
                </c:pt>
                <c:pt idx="7">
                  <c:v>4.971644425166603E-11</c:v>
                </c:pt>
                <c:pt idx="8">
                  <c:v>3.7690294936192489E-10</c:v>
                </c:pt>
              </c:numCache>
            </c:numRef>
          </c:yVal>
          <c:smooth val="0"/>
          <c:extLst>
            <c:ext xmlns:c16="http://schemas.microsoft.com/office/drawing/2014/chart" uri="{C3380CC4-5D6E-409C-BE32-E72D297353CC}">
              <c16:uniqueId val="{00000005-0DF6-4199-A8F3-C9EDFED69696}"/>
            </c:ext>
          </c:extLst>
        </c:ser>
        <c:dLbls>
          <c:showLegendKey val="0"/>
          <c:showVal val="0"/>
          <c:showCatName val="0"/>
          <c:showSerName val="0"/>
          <c:showPercent val="0"/>
          <c:showBubbleSize val="0"/>
        </c:dLbls>
        <c:axId val="1324502639"/>
        <c:axId val="1324500559"/>
      </c:scatterChart>
      <c:catAx>
        <c:axId val="132450263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Times New Roman" panose="02020603050405020304" pitchFamily="18" charset="0"/>
                <a:ea typeface="+mn-ea"/>
                <a:cs typeface="+mn-cs"/>
              </a:defRPr>
            </a:pPr>
            <a:endParaRPr lang="es-ES"/>
          </a:p>
        </c:txPr>
        <c:crossAx val="1324500559"/>
        <c:crosses val="autoZero"/>
        <c:auto val="1"/>
        <c:lblAlgn val="ctr"/>
        <c:lblOffset val="100"/>
        <c:noMultiLvlLbl val="0"/>
      </c:catAx>
      <c:valAx>
        <c:axId val="1324500559"/>
        <c:scaling>
          <c:orientation val="minMax"/>
        </c:scaling>
        <c:delete val="0"/>
        <c:axPos val="l"/>
        <c:majorGridlines>
          <c:spPr>
            <a:ln w="9525" cap="flat" cmpd="sng" algn="ctr">
              <a:solidFill>
                <a:schemeClr val="bg1">
                  <a:lumMod val="95000"/>
                </a:schemeClr>
              </a:solidFill>
              <a:round/>
            </a:ln>
            <a:effectLst/>
          </c:spPr>
        </c:majorGridlines>
        <c:title>
          <c:tx>
            <c:rich>
              <a:bodyPr rot="-54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r>
                  <a:rPr lang="es-ES" sz="1600" baseline="0">
                    <a:solidFill>
                      <a:schemeClr val="tx1">
                        <a:lumMod val="65000"/>
                        <a:lumOff val="35000"/>
                      </a:schemeClr>
                    </a:solidFill>
                    <a:latin typeface="Times New Roman" panose="02020603050405020304" pitchFamily="18" charset="0"/>
                    <a:cs typeface="Times New Roman" panose="02020603050405020304" pitchFamily="18" charset="0"/>
                  </a:rPr>
                  <a:t>Land use impacts (species.yr)</a:t>
                </a:r>
              </a:p>
            </c:rich>
          </c:tx>
          <c:layout>
            <c:manualLayout>
              <c:xMode val="edge"/>
              <c:yMode val="edge"/>
              <c:x val="2.2466591676040495E-2"/>
              <c:y val="9.9039294857876159E-2"/>
            </c:manualLayout>
          </c:layout>
          <c:overlay val="0"/>
          <c:spPr>
            <a:noFill/>
            <a:ln>
              <a:noFill/>
            </a:ln>
            <a:effectLst/>
          </c:spPr>
          <c:txPr>
            <a:bodyPr rot="-54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es-E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Times New Roman" panose="02020603050405020304" pitchFamily="18" charset="0"/>
                <a:ea typeface="+mn-ea"/>
                <a:cs typeface="+mn-cs"/>
              </a:defRPr>
            </a:pPr>
            <a:endParaRPr lang="es-ES"/>
          </a:p>
        </c:txPr>
        <c:crossAx val="1324502639"/>
        <c:crosses val="autoZero"/>
        <c:crossBetween val="between"/>
      </c:valAx>
      <c:spPr>
        <a:noFill/>
        <a:ln>
          <a:noFill/>
        </a:ln>
        <a:effectLst/>
      </c:spPr>
    </c:plotArea>
    <c:legend>
      <c:legendPos val="b"/>
      <c:legendEntry>
        <c:idx val="0"/>
        <c:delete val="1"/>
      </c:legendEntry>
      <c:legendEntry>
        <c:idx val="1"/>
        <c:delete val="1"/>
      </c:legendEntry>
      <c:overlay val="0"/>
      <c:spPr>
        <a:noFill/>
        <a:ln>
          <a:noFill/>
        </a:ln>
        <a:effectLst/>
      </c:spPr>
      <c:txPr>
        <a:bodyPr rot="0" spcFirstLastPara="1" vertOverflow="ellipsis" vert="horz" wrap="square" anchor="ctr" anchorCtr="1"/>
        <a:lstStyle/>
        <a:p>
          <a:pPr>
            <a:defRPr sz="1600" b="0" i="0" u="none" strike="noStrike" kern="1200" baseline="0">
              <a:solidFill>
                <a:schemeClr val="tx1">
                  <a:lumMod val="65000"/>
                  <a:lumOff val="35000"/>
                </a:schemeClr>
              </a:solidFill>
              <a:latin typeface="Times New Roman" panose="02020603050405020304" pitchFamily="18" charset="0"/>
              <a:ea typeface="+mn-ea"/>
              <a:cs typeface="+mn-cs"/>
            </a:defRPr>
          </a:pPr>
          <a:endParaRPr lang="es-ES"/>
        </a:p>
      </c:txPr>
    </c:legend>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278176038227909"/>
          <c:y val="7.3560646393815085E-2"/>
          <c:w val="0.77721823961772107"/>
          <c:h val="0.54681126137891622"/>
        </c:manualLayout>
      </c:layout>
      <c:barChart>
        <c:barDir val="col"/>
        <c:grouping val="stacked"/>
        <c:varyColors val="0"/>
        <c:ser>
          <c:idx val="0"/>
          <c:order val="0"/>
          <c:tx>
            <c:strRef>
              <c:f>'[1]Figure 6'!$H$47</c:f>
              <c:strCache>
                <c:ptCount val="1"/>
                <c:pt idx="0">
                  <c:v>menor</c:v>
                </c:pt>
              </c:strCache>
            </c:strRef>
          </c:tx>
          <c:spPr>
            <a:noFill/>
            <a:ln>
              <a:noFill/>
            </a:ln>
            <a:effectLst/>
          </c:spPr>
          <c:invertIfNegative val="0"/>
          <c:cat>
            <c:strRef>
              <c:f>'[1]Figure 6'!$B$58:$B$64</c:f>
              <c:strCache>
                <c:ptCount val="7"/>
                <c:pt idx="0">
                  <c:v>Plywood</c:v>
                </c:pt>
                <c:pt idx="1">
                  <c:v>GLT</c:v>
                </c:pt>
                <c:pt idx="2">
                  <c:v>Straw</c:v>
                </c:pt>
                <c:pt idx="3">
                  <c:v>CLT</c:v>
                </c:pt>
                <c:pt idx="4">
                  <c:v>OSSB</c:v>
                </c:pt>
                <c:pt idx="5">
                  <c:v>Ceder cladding</c:v>
                </c:pt>
                <c:pt idx="6">
                  <c:v>OSB</c:v>
                </c:pt>
              </c:strCache>
            </c:strRef>
          </c:cat>
          <c:val>
            <c:numRef>
              <c:f>'[1]Figure 6'!$H$58:$H$64</c:f>
              <c:numCache>
                <c:formatCode>General</c:formatCode>
                <c:ptCount val="7"/>
                <c:pt idx="0">
                  <c:v>1.3139807154754751E-8</c:v>
                </c:pt>
                <c:pt idx="1">
                  <c:v>1.1901489742470964E-8</c:v>
                </c:pt>
                <c:pt idx="2">
                  <c:v>5.404194215770831E-9</c:v>
                </c:pt>
                <c:pt idx="3">
                  <c:v>1.1356551618990091E-8</c:v>
                </c:pt>
                <c:pt idx="4">
                  <c:v>8.5180063954611319E-9</c:v>
                </c:pt>
                <c:pt idx="5">
                  <c:v>1.2304443286119593E-8</c:v>
                </c:pt>
                <c:pt idx="6">
                  <c:v>8.2981669144413471E-9</c:v>
                </c:pt>
              </c:numCache>
            </c:numRef>
          </c:val>
          <c:extLst>
            <c:ext xmlns:c16="http://schemas.microsoft.com/office/drawing/2014/chart" uri="{C3380CC4-5D6E-409C-BE32-E72D297353CC}">
              <c16:uniqueId val="{00000000-6D08-4780-9FA8-AB2D397F48A4}"/>
            </c:ext>
          </c:extLst>
        </c:ser>
        <c:ser>
          <c:idx val="1"/>
          <c:order val="1"/>
          <c:tx>
            <c:strRef>
              <c:f>'[1]Figure 6'!$I$47</c:f>
              <c:strCache>
                <c:ptCount val="1"/>
                <c:pt idx="0">
                  <c:v>mayor</c:v>
                </c:pt>
              </c:strCache>
            </c:strRef>
          </c:tx>
          <c:spPr>
            <a:solidFill>
              <a:srgbClr val="E9E1C1"/>
            </a:solidFill>
            <a:ln>
              <a:noFill/>
            </a:ln>
            <a:effectLst/>
          </c:spPr>
          <c:invertIfNegative val="0"/>
          <c:cat>
            <c:strRef>
              <c:f>'[1]Figure 6'!$B$58:$B$64</c:f>
              <c:strCache>
                <c:ptCount val="7"/>
                <c:pt idx="0">
                  <c:v>Plywood</c:v>
                </c:pt>
                <c:pt idx="1">
                  <c:v>GLT</c:v>
                </c:pt>
                <c:pt idx="2">
                  <c:v>Straw</c:v>
                </c:pt>
                <c:pt idx="3">
                  <c:v>CLT</c:v>
                </c:pt>
                <c:pt idx="4">
                  <c:v>OSSB</c:v>
                </c:pt>
                <c:pt idx="5">
                  <c:v>Ceder cladding</c:v>
                </c:pt>
                <c:pt idx="6">
                  <c:v>OSB</c:v>
                </c:pt>
              </c:strCache>
            </c:strRef>
          </c:cat>
          <c:val>
            <c:numRef>
              <c:f>'[1]Figure 6'!$I$58:$I$64</c:f>
              <c:numCache>
                <c:formatCode>General</c:formatCode>
                <c:ptCount val="7"/>
                <c:pt idx="0">
                  <c:v>7.8213714932911702E-9</c:v>
                </c:pt>
                <c:pt idx="1">
                  <c:v>5.3391259968415625E-9</c:v>
                </c:pt>
                <c:pt idx="2">
                  <c:v>4.4621043870127837E-9</c:v>
                </c:pt>
                <c:pt idx="3">
                  <c:v>6.543532062568271E-9</c:v>
                </c:pt>
                <c:pt idx="4">
                  <c:v>2.7490434021198812E-9</c:v>
                </c:pt>
                <c:pt idx="5">
                  <c:v>6.771549411889735E-9</c:v>
                </c:pt>
                <c:pt idx="6">
                  <c:v>4.5314673651965538E-9</c:v>
                </c:pt>
              </c:numCache>
            </c:numRef>
          </c:val>
          <c:extLst>
            <c:ext xmlns:c16="http://schemas.microsoft.com/office/drawing/2014/chart" uri="{C3380CC4-5D6E-409C-BE32-E72D297353CC}">
              <c16:uniqueId val="{00000001-6D08-4780-9FA8-AB2D397F48A4}"/>
            </c:ext>
          </c:extLst>
        </c:ser>
        <c:dLbls>
          <c:showLegendKey val="0"/>
          <c:showVal val="0"/>
          <c:showCatName val="0"/>
          <c:showSerName val="0"/>
          <c:showPercent val="0"/>
          <c:showBubbleSize val="0"/>
        </c:dLbls>
        <c:gapWidth val="219"/>
        <c:overlap val="100"/>
        <c:axId val="1324502639"/>
        <c:axId val="1324500559"/>
      </c:barChart>
      <c:scatterChart>
        <c:scatterStyle val="lineMarker"/>
        <c:varyColors val="0"/>
        <c:ser>
          <c:idx val="2"/>
          <c:order val="2"/>
          <c:tx>
            <c:strRef>
              <c:f>'[1]Figure 6'!$J$47</c:f>
              <c:strCache>
                <c:ptCount val="1"/>
                <c:pt idx="0">
                  <c:v>EN15804+A2</c:v>
                </c:pt>
              </c:strCache>
            </c:strRef>
          </c:tx>
          <c:spPr>
            <a:ln w="25400" cap="rnd">
              <a:noFill/>
              <a:round/>
            </a:ln>
            <a:effectLst/>
          </c:spPr>
          <c:marker>
            <c:symbol val="diamond"/>
            <c:size val="5"/>
            <c:spPr>
              <a:noFill/>
              <a:ln w="9525">
                <a:solidFill>
                  <a:srgbClr val="2F4746"/>
                </a:solidFill>
              </a:ln>
              <a:effectLst/>
            </c:spPr>
          </c:marker>
          <c:yVal>
            <c:numRef>
              <c:f>'[1]Figure 6'!$J$58:$J$64</c:f>
              <c:numCache>
                <c:formatCode>General</c:formatCode>
                <c:ptCount val="7"/>
                <c:pt idx="0">
                  <c:v>2.3008219257079966E-8</c:v>
                </c:pt>
                <c:pt idx="1">
                  <c:v>1.9301937251438745E-8</c:v>
                </c:pt>
                <c:pt idx="2">
                  <c:v>4.4924755044321652E-9</c:v>
                </c:pt>
                <c:pt idx="3">
                  <c:v>1.9571732659409153E-8</c:v>
                </c:pt>
                <c:pt idx="4">
                  <c:v>1.1551739396029953E-8</c:v>
                </c:pt>
                <c:pt idx="5">
                  <c:v>2.135780996008619E-8</c:v>
                </c:pt>
                <c:pt idx="6">
                  <c:v>1.41534527557513E-8</c:v>
                </c:pt>
              </c:numCache>
            </c:numRef>
          </c:yVal>
          <c:smooth val="0"/>
          <c:extLst>
            <c:ext xmlns:c16="http://schemas.microsoft.com/office/drawing/2014/chart" uri="{C3380CC4-5D6E-409C-BE32-E72D297353CC}">
              <c16:uniqueId val="{00000002-6D08-4780-9FA8-AB2D397F48A4}"/>
            </c:ext>
          </c:extLst>
        </c:ser>
        <c:ser>
          <c:idx val="3"/>
          <c:order val="3"/>
          <c:tx>
            <c:strRef>
              <c:f>'[1]Figure 6'!$K$47</c:f>
              <c:strCache>
                <c:ptCount val="1"/>
                <c:pt idx="0">
                  <c:v>EPD</c:v>
                </c:pt>
              </c:strCache>
            </c:strRef>
          </c:tx>
          <c:spPr>
            <a:ln w="25400" cap="rnd">
              <a:noFill/>
              <a:round/>
            </a:ln>
            <a:effectLst/>
          </c:spPr>
          <c:marker>
            <c:symbol val="x"/>
            <c:size val="5"/>
            <c:spPr>
              <a:noFill/>
              <a:ln w="9525">
                <a:solidFill>
                  <a:srgbClr val="2F4746"/>
                </a:solidFill>
              </a:ln>
              <a:effectLst/>
            </c:spPr>
          </c:marker>
          <c:yVal>
            <c:numRef>
              <c:f>'[1]Figure 6'!$K$58:$K$64</c:f>
              <c:numCache>
                <c:formatCode>General</c:formatCode>
                <c:ptCount val="7"/>
                <c:pt idx="0">
                  <c:v>0</c:v>
                </c:pt>
                <c:pt idx="1">
                  <c:v>2.5854203681512217E-8</c:v>
                </c:pt>
                <c:pt idx="2">
                  <c:v>9.0346063044200063E-9</c:v>
                </c:pt>
                <c:pt idx="3">
                  <c:v>1.3137890562493431E-8</c:v>
                </c:pt>
                <c:pt idx="4">
                  <c:v>9.9067569140150279E-9</c:v>
                </c:pt>
                <c:pt idx="5">
                  <c:v>8.2634336442952805E-9</c:v>
                </c:pt>
                <c:pt idx="6">
                  <c:v>1.5256688752920396E-8</c:v>
                </c:pt>
              </c:numCache>
            </c:numRef>
          </c:yVal>
          <c:smooth val="0"/>
          <c:extLst>
            <c:ext xmlns:c16="http://schemas.microsoft.com/office/drawing/2014/chart" uri="{C3380CC4-5D6E-409C-BE32-E72D297353CC}">
              <c16:uniqueId val="{00000003-6D08-4780-9FA8-AB2D397F48A4}"/>
            </c:ext>
          </c:extLst>
        </c:ser>
        <c:ser>
          <c:idx val="4"/>
          <c:order val="4"/>
          <c:tx>
            <c:strRef>
              <c:f>'[1]Figure 6'!$L$47</c:f>
              <c:strCache>
                <c:ptCount val="1"/>
                <c:pt idx="0">
                  <c:v>ReCiPe 2016</c:v>
                </c:pt>
              </c:strCache>
            </c:strRef>
          </c:tx>
          <c:spPr>
            <a:ln w="25400" cap="rnd">
              <a:noFill/>
              <a:round/>
            </a:ln>
            <a:effectLst/>
          </c:spPr>
          <c:marker>
            <c:symbol val="dash"/>
            <c:size val="5"/>
            <c:spPr>
              <a:noFill/>
              <a:ln w="9525">
                <a:solidFill>
                  <a:srgbClr val="43682B"/>
                </a:solidFill>
              </a:ln>
              <a:effectLst/>
            </c:spPr>
          </c:marker>
          <c:yVal>
            <c:numRef>
              <c:f>'[1]Figure 6'!$L$58:$L$64</c:f>
              <c:numCache>
                <c:formatCode>General</c:formatCode>
                <c:ptCount val="7"/>
                <c:pt idx="0">
                  <c:v>2.0961178648045921E-8</c:v>
                </c:pt>
                <c:pt idx="1">
                  <c:v>1.7240615739312526E-8</c:v>
                </c:pt>
                <c:pt idx="2">
                  <c:v>5.404194215770831E-9</c:v>
                </c:pt>
                <c:pt idx="3">
                  <c:v>1.7900083681558362E-8</c:v>
                </c:pt>
                <c:pt idx="4">
                  <c:v>1.1267049797581013E-8</c:v>
                </c:pt>
                <c:pt idx="5">
                  <c:v>1.9075992698009328E-8</c:v>
                </c:pt>
                <c:pt idx="6">
                  <c:v>1.2829634279637901E-8</c:v>
                </c:pt>
              </c:numCache>
            </c:numRef>
          </c:yVal>
          <c:smooth val="0"/>
          <c:extLst>
            <c:ext xmlns:c16="http://schemas.microsoft.com/office/drawing/2014/chart" uri="{C3380CC4-5D6E-409C-BE32-E72D297353CC}">
              <c16:uniqueId val="{00000004-6D08-4780-9FA8-AB2D397F48A4}"/>
            </c:ext>
          </c:extLst>
        </c:ser>
        <c:ser>
          <c:idx val="5"/>
          <c:order val="5"/>
          <c:tx>
            <c:strRef>
              <c:f>'[1]Figure 6'!$M$47</c:f>
              <c:strCache>
                <c:ptCount val="1"/>
                <c:pt idx="0">
                  <c:v>LC-Impact</c:v>
                </c:pt>
              </c:strCache>
            </c:strRef>
          </c:tx>
          <c:spPr>
            <a:ln w="25400" cap="rnd">
              <a:noFill/>
              <a:round/>
            </a:ln>
            <a:effectLst/>
          </c:spPr>
          <c:marker>
            <c:symbol val="dash"/>
            <c:size val="5"/>
            <c:spPr>
              <a:noFill/>
              <a:ln w="9525">
                <a:solidFill>
                  <a:srgbClr val="CC9900"/>
                </a:solidFill>
              </a:ln>
              <a:effectLst/>
            </c:spPr>
          </c:marker>
          <c:yVal>
            <c:numRef>
              <c:f>'[1]Figure 6'!$M$58:$M$64</c:f>
              <c:numCache>
                <c:formatCode>General</c:formatCode>
                <c:ptCount val="7"/>
                <c:pt idx="0">
                  <c:v>1.3139807154754751E-8</c:v>
                </c:pt>
                <c:pt idx="1">
                  <c:v>1.1901489742470964E-8</c:v>
                </c:pt>
                <c:pt idx="2">
                  <c:v>9.8662986027836147E-9</c:v>
                </c:pt>
                <c:pt idx="3">
                  <c:v>1.1356551618990091E-8</c:v>
                </c:pt>
                <c:pt idx="4">
                  <c:v>8.5180063954611319E-9</c:v>
                </c:pt>
                <c:pt idx="5">
                  <c:v>1.2304443286119593E-8</c:v>
                </c:pt>
                <c:pt idx="6">
                  <c:v>8.2981669144413471E-9</c:v>
                </c:pt>
              </c:numCache>
            </c:numRef>
          </c:yVal>
          <c:smooth val="0"/>
          <c:extLst>
            <c:ext xmlns:c16="http://schemas.microsoft.com/office/drawing/2014/chart" uri="{C3380CC4-5D6E-409C-BE32-E72D297353CC}">
              <c16:uniqueId val="{00000005-6D08-4780-9FA8-AB2D397F48A4}"/>
            </c:ext>
          </c:extLst>
        </c:ser>
        <c:dLbls>
          <c:showLegendKey val="0"/>
          <c:showVal val="0"/>
          <c:showCatName val="0"/>
          <c:showSerName val="0"/>
          <c:showPercent val="0"/>
          <c:showBubbleSize val="0"/>
        </c:dLbls>
        <c:axId val="1324502639"/>
        <c:axId val="1324500559"/>
      </c:scatterChart>
      <c:catAx>
        <c:axId val="1324502639"/>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Times New Roman" panose="02020603050405020304" pitchFamily="18" charset="0"/>
                <a:ea typeface="+mn-ea"/>
                <a:cs typeface="+mn-cs"/>
              </a:defRPr>
            </a:pPr>
            <a:endParaRPr lang="es-ES"/>
          </a:p>
        </c:txPr>
        <c:crossAx val="1324500559"/>
        <c:crosses val="autoZero"/>
        <c:auto val="1"/>
        <c:lblAlgn val="ctr"/>
        <c:lblOffset val="100"/>
        <c:noMultiLvlLbl val="0"/>
      </c:catAx>
      <c:valAx>
        <c:axId val="1324500559"/>
        <c:scaling>
          <c:orientation val="minMax"/>
        </c:scaling>
        <c:delete val="0"/>
        <c:axPos val="l"/>
        <c:majorGridlines>
          <c:spPr>
            <a:ln w="9525" cap="flat" cmpd="sng" algn="ctr">
              <a:solidFill>
                <a:schemeClr val="bg1">
                  <a:lumMod val="95000"/>
                </a:schemeClr>
              </a:solidFill>
              <a:round/>
            </a:ln>
            <a:effectLst/>
          </c:spPr>
        </c:majorGridlines>
        <c:title>
          <c:tx>
            <c:rich>
              <a:bodyPr rot="-5400000" spcFirstLastPara="1" vertOverflow="ellipsis" vert="horz" wrap="square" anchor="ctr" anchorCtr="1"/>
              <a:lstStyle/>
              <a:p>
                <a:pPr>
                  <a:defRPr sz="1600" b="0" i="0" u="none" strike="noStrike" kern="1200" baseline="0">
                    <a:solidFill>
                      <a:schemeClr val="tx1">
                        <a:lumMod val="65000"/>
                        <a:lumOff val="35000"/>
                      </a:schemeClr>
                    </a:solidFill>
                    <a:latin typeface="Times New Roman" panose="02020603050405020304" pitchFamily="18" charset="0"/>
                    <a:ea typeface="+mn-ea"/>
                    <a:cs typeface="+mn-cs"/>
                  </a:defRPr>
                </a:pPr>
                <a:r>
                  <a:rPr lang="es-ES" sz="1600" b="0" i="0" u="none" strike="noStrike" baseline="0">
                    <a:solidFill>
                      <a:schemeClr val="tx1">
                        <a:lumMod val="65000"/>
                        <a:lumOff val="35000"/>
                      </a:schemeClr>
                    </a:solidFill>
                    <a:effectLst/>
                    <a:latin typeface="Times New Roman" panose="02020603050405020304" pitchFamily="18" charset="0"/>
                  </a:rPr>
                  <a:t>Land use impacts (species.yr)</a:t>
                </a:r>
                <a:endParaRPr lang="es-ES" sz="1600" baseline="0">
                  <a:solidFill>
                    <a:schemeClr val="tx1">
                      <a:lumMod val="65000"/>
                      <a:lumOff val="35000"/>
                    </a:schemeClr>
                  </a:solidFill>
                  <a:latin typeface="Times New Roman" panose="02020603050405020304" pitchFamily="18" charset="0"/>
                </a:endParaRPr>
              </a:p>
            </c:rich>
          </c:tx>
          <c:layout>
            <c:manualLayout>
              <c:xMode val="edge"/>
              <c:yMode val="edge"/>
              <c:x val="2.3840877469578196E-2"/>
              <c:y val="0.11484907588777474"/>
            </c:manualLayout>
          </c:layout>
          <c:overlay val="0"/>
          <c:spPr>
            <a:noFill/>
            <a:ln>
              <a:noFill/>
            </a:ln>
            <a:effectLst/>
          </c:spPr>
          <c:txPr>
            <a:bodyPr rot="-5400000" spcFirstLastPara="1" vertOverflow="ellipsis" vert="horz" wrap="square" anchor="ctr" anchorCtr="1"/>
            <a:lstStyle/>
            <a:p>
              <a:pPr>
                <a:defRPr sz="1600" b="0" i="0" u="none" strike="noStrike" kern="1200" baseline="0">
                  <a:solidFill>
                    <a:schemeClr val="tx1">
                      <a:lumMod val="65000"/>
                      <a:lumOff val="35000"/>
                    </a:schemeClr>
                  </a:solidFill>
                  <a:latin typeface="Times New Roman" panose="02020603050405020304" pitchFamily="18" charset="0"/>
                  <a:ea typeface="+mn-ea"/>
                  <a:cs typeface="+mn-cs"/>
                </a:defRPr>
              </a:pPr>
              <a:endParaRPr lang="es-E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Times New Roman" panose="02020603050405020304" pitchFamily="18" charset="0"/>
                <a:ea typeface="+mn-ea"/>
                <a:cs typeface="+mn-cs"/>
              </a:defRPr>
            </a:pPr>
            <a:endParaRPr lang="es-ES"/>
          </a:p>
        </c:txPr>
        <c:crossAx val="1324502639"/>
        <c:crosses val="autoZero"/>
        <c:crossBetween val="between"/>
      </c:valAx>
      <c:spPr>
        <a:noFill/>
        <a:ln>
          <a:noFill/>
        </a:ln>
        <a:effectLst/>
      </c:spPr>
    </c:plotArea>
    <c:legend>
      <c:legendPos val="b"/>
      <c:legendEntry>
        <c:idx val="0"/>
        <c:delete val="1"/>
      </c:legendEntry>
      <c:legendEntry>
        <c:idx val="1"/>
        <c:delete val="1"/>
      </c:legendEntry>
      <c:layout>
        <c:manualLayout>
          <c:xMode val="edge"/>
          <c:yMode val="edge"/>
          <c:x val="0.12212542587240338"/>
          <c:y val="0.90676740632614283"/>
          <c:w val="0.75937354572637461"/>
          <c:h val="5.8400677366166068E-2"/>
        </c:manualLayout>
      </c:layout>
      <c:overlay val="0"/>
      <c:spPr>
        <a:noFill/>
        <a:ln>
          <a:noFill/>
        </a:ln>
        <a:effectLst/>
      </c:spPr>
      <c:txPr>
        <a:bodyPr rot="0" spcFirstLastPara="1" vertOverflow="ellipsis" vert="horz" wrap="square" anchor="ctr" anchorCtr="1"/>
        <a:lstStyle/>
        <a:p>
          <a:pPr>
            <a:defRPr sz="1600" b="0" i="0" u="none" strike="noStrike" kern="1200" baseline="0">
              <a:solidFill>
                <a:schemeClr val="tx1">
                  <a:lumMod val="65000"/>
                  <a:lumOff val="35000"/>
                </a:schemeClr>
              </a:solidFill>
              <a:latin typeface="Times New Roman" panose="02020603050405020304" pitchFamily="18" charset="0"/>
              <a:ea typeface="+mn-ea"/>
              <a:cs typeface="+mn-cs"/>
            </a:defRPr>
          </a:pPr>
          <a:endParaRPr lang="es-ES"/>
        </a:p>
      </c:txPr>
    </c:legend>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6</xdr:col>
      <xdr:colOff>38100</xdr:colOff>
      <xdr:row>0</xdr:row>
      <xdr:rowOff>180975</xdr:rowOff>
    </xdr:from>
    <xdr:to>
      <xdr:col>13</xdr:col>
      <xdr:colOff>429447</xdr:colOff>
      <xdr:row>24</xdr:row>
      <xdr:rowOff>55213</xdr:rowOff>
    </xdr:to>
    <xdr:graphicFrame macro="">
      <xdr:nvGraphicFramePr>
        <xdr:cNvPr id="2" name="Gráfico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144780</xdr:colOff>
      <xdr:row>2</xdr:row>
      <xdr:rowOff>137159</xdr:rowOff>
    </xdr:from>
    <xdr:to>
      <xdr:col>14</xdr:col>
      <xdr:colOff>312420</xdr:colOff>
      <xdr:row>41</xdr:row>
      <xdr:rowOff>145142</xdr:rowOff>
    </xdr:to>
    <xdr:sp macro="" textlink="">
      <xdr:nvSpPr>
        <xdr:cNvPr id="2" name="CuadroTexto 1">
          <a:extLst>
            <a:ext uri="{FF2B5EF4-FFF2-40B4-BE49-F238E27FC236}">
              <a16:creationId xmlns:a16="http://schemas.microsoft.com/office/drawing/2014/main" id="{1AC3737F-9827-4E2A-AF92-6E83EA51A9A9}"/>
            </a:ext>
          </a:extLst>
        </xdr:cNvPr>
        <xdr:cNvSpPr txBox="1"/>
      </xdr:nvSpPr>
      <xdr:spPr>
        <a:xfrm>
          <a:off x="144780" y="518159"/>
          <a:ext cx="12597765" cy="7437483"/>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0" i="0" u="none" strike="noStrike" baseline="0">
              <a:solidFill>
                <a:schemeClr val="dk1"/>
              </a:solidFill>
              <a:latin typeface="+mn-lt"/>
              <a:ea typeface="+mn-ea"/>
              <a:cs typeface="+mn-cs"/>
            </a:rPr>
            <a:t> </a:t>
          </a:r>
          <a:r>
            <a:rPr lang="en-GB" sz="1100" b="1" i="0" u="none" strike="noStrike" baseline="0">
              <a:solidFill>
                <a:schemeClr val="dk1"/>
              </a:solidFill>
              <a:latin typeface="+mn-lt"/>
              <a:ea typeface="+mn-ea"/>
              <a:cs typeface="+mn-cs"/>
            </a:rPr>
            <a:t>Converting USEtox ecotoxicity characterization factors for LC-Impact into ‘PDF yr/kg’ </a:t>
          </a:r>
          <a:r>
            <a:rPr lang="en-GB" sz="1100" b="0" i="0" u="none" strike="noStrike" baseline="0">
              <a:solidFill>
                <a:schemeClr val="dk1"/>
              </a:solidFill>
              <a:latin typeface="+mn-lt"/>
              <a:ea typeface="+mn-ea"/>
              <a:cs typeface="+mn-cs"/>
            </a:rPr>
            <a:t>- input provided by Peter Fantke (personal communication) Technical University of Denmark [Version 1a | 16-Oct-2020]</a:t>
          </a:r>
        </a:p>
        <a:p>
          <a:endParaRPr lang="en-GB" sz="1100" b="0" i="0" u="none" strike="noStrike" baseline="0">
            <a:solidFill>
              <a:schemeClr val="dk1"/>
            </a:solidFill>
            <a:latin typeface="+mn-lt"/>
            <a:ea typeface="+mn-ea"/>
            <a:cs typeface="+mn-cs"/>
          </a:endParaRPr>
        </a:p>
        <a:p>
          <a:r>
            <a:rPr lang="en-GB" sz="1100" b="0" i="0" u="none" strike="noStrike" baseline="0">
              <a:solidFill>
                <a:schemeClr val="dk1"/>
              </a:solidFill>
              <a:latin typeface="+mn-lt"/>
              <a:ea typeface="+mn-ea"/>
              <a:cs typeface="+mn-cs"/>
            </a:rPr>
            <a:t>USEtox provides characterization factors that consider multimedia transfer across ccompartments (e.g. air, water, soil) and spatial scales (e.g. continental, global) for a given emission scenario. For converting USEtox characterization factor results into other units, it is chence necessary to consider the contributing, underlying factors separately. In LC-Impact, USEtox provides results for three ecosystem types, namely freshwater ecotoxicity, marine water ecotoxicity, and terrestrial soil ecotoxicity (of which effects for the latter two were estimated from effect data for freshwater organisms). Ecotoxicity characterization factors in USEtox are expressed at the midpoint level as potentially affected fraction (PAF) of species, integrated over exposed environmental medium and time per kg emitted (PAF m³ d/kg), and at damage level as potentially disappeared fraction (PDF) of species, integrated over exposed environmental medium and time per kg emitted (PDF m³ d/kg). In LC-Impact, fate factors (𝐹𝐹) and effect factors (𝐸𝐹) are both available at continental and global scale, while exposure factors (𝑋𝐹) is the same across spatial scales (i.e. not depending on spatial dimensions of compartments).</a:t>
          </a:r>
        </a:p>
        <a:p>
          <a:r>
            <a:rPr lang="en-GB" sz="1100" b="0" i="0" u="none" strike="noStrike" baseline="0">
              <a:solidFill>
                <a:schemeClr val="dk1"/>
              </a:solidFill>
              <a:latin typeface="+mn-lt"/>
              <a:ea typeface="+mn-ea"/>
              <a:cs typeface="+mn-cs"/>
            </a:rPr>
            <a:t>To convert the damage level characterization factors (𝐶𝐹) of USEtox into PDF yr/kg, the following procedure can be applied: </a:t>
          </a:r>
        </a:p>
        <a:p>
          <a:r>
            <a:rPr lang="en-GB" sz="1100" b="0" i="0" u="none" strike="noStrike" baseline="0">
              <a:solidFill>
                <a:schemeClr val="dk1"/>
              </a:solidFill>
              <a:latin typeface="+mn-lt"/>
              <a:ea typeface="+mn-ea"/>
              <a:cs typeface="+mn-cs"/>
            </a:rPr>
            <a:t>1. The damage-level characterization factors for a given exposure compartment 𝑒 (i.e. freshwater, marine water, natural soil) have to be calculated separately for fate and effect factors at continental (cont) and global (glob) scale: </a:t>
          </a:r>
        </a:p>
        <a:p>
          <a:endParaRPr lang="en-GB" sz="1100" b="0" i="0" u="none" strike="noStrike" baseline="0">
            <a:solidFill>
              <a:schemeClr val="dk1"/>
            </a:solidFill>
            <a:latin typeface="+mn-lt"/>
            <a:ea typeface="+mn-ea"/>
            <a:cs typeface="+mn-cs"/>
          </a:endParaRPr>
        </a:p>
        <a:p>
          <a:endParaRPr lang="en-GB" sz="1100" b="0" i="0" u="none" strike="noStrike" baseline="0">
            <a:solidFill>
              <a:schemeClr val="dk1"/>
            </a:solidFill>
            <a:latin typeface="+mn-lt"/>
            <a:ea typeface="+mn-ea"/>
            <a:cs typeface="+mn-cs"/>
          </a:endParaRPr>
        </a:p>
        <a:p>
          <a:endParaRPr lang="en-GB" sz="1100" b="0" i="0" u="none" strike="noStrike" baseline="0">
            <a:solidFill>
              <a:schemeClr val="dk1"/>
            </a:solidFill>
            <a:latin typeface="+mn-lt"/>
            <a:ea typeface="+mn-ea"/>
            <a:cs typeface="+mn-cs"/>
          </a:endParaRPr>
        </a:p>
        <a:p>
          <a:endParaRPr lang="en-GB" sz="1100" b="0" i="0" u="none" strike="noStrike" baseline="0">
            <a:solidFill>
              <a:schemeClr val="dk1"/>
            </a:solidFill>
            <a:latin typeface="+mn-lt"/>
            <a:ea typeface="+mn-ea"/>
            <a:cs typeface="+mn-cs"/>
          </a:endParaRPr>
        </a:p>
        <a:p>
          <a:endParaRPr lang="en-GB" sz="1100" b="0" i="0" u="none" strike="noStrike" baseline="0">
            <a:solidFill>
              <a:schemeClr val="dk1"/>
            </a:solidFill>
            <a:latin typeface="+mn-lt"/>
            <a:ea typeface="+mn-ea"/>
            <a:cs typeface="+mn-cs"/>
          </a:endParaRPr>
        </a:p>
        <a:p>
          <a:r>
            <a:rPr lang="en-GB" sz="1100" b="0" i="0" u="none" strike="noStrike" baseline="0">
              <a:solidFill>
                <a:schemeClr val="dk1"/>
              </a:solidFill>
              <a:latin typeface="+mn-lt"/>
              <a:ea typeface="+mn-ea"/>
              <a:cs typeface="+mn-cs"/>
            </a:rPr>
            <a:t>2. The spatial scale specific characterization factors are individually converted from PDF m³ d/kg to characterization factors expressed in PDF yr/kg (𝐶𝐹’), using the volume (𝑉, m³) of the relevant exposure compartment at each spatial scale (see Table 1), and a generic factor (𝑓d/yr) to account for 365.25 days per year: </a:t>
          </a:r>
        </a:p>
        <a:p>
          <a:endParaRPr lang="en-GB" sz="1100" b="0" i="0" u="none" strike="noStrike" baseline="0">
            <a:solidFill>
              <a:schemeClr val="dk1"/>
            </a:solidFill>
            <a:latin typeface="+mn-lt"/>
            <a:ea typeface="+mn-ea"/>
            <a:cs typeface="+mn-cs"/>
          </a:endParaRPr>
        </a:p>
        <a:p>
          <a:endParaRPr lang="en-GB" sz="1100" b="0" i="0" u="none" strike="noStrike" baseline="0">
            <a:solidFill>
              <a:schemeClr val="dk1"/>
            </a:solidFill>
            <a:latin typeface="+mn-lt"/>
            <a:ea typeface="+mn-ea"/>
            <a:cs typeface="+mn-cs"/>
          </a:endParaRPr>
        </a:p>
        <a:p>
          <a:endParaRPr lang="en-GB" sz="1100" b="0" i="0" u="none" strike="noStrike" baseline="0">
            <a:solidFill>
              <a:schemeClr val="dk1"/>
            </a:solidFill>
            <a:latin typeface="+mn-lt"/>
            <a:ea typeface="+mn-ea"/>
            <a:cs typeface="+mn-cs"/>
          </a:endParaRPr>
        </a:p>
        <a:p>
          <a:endParaRPr lang="en-GB" sz="1100"/>
        </a:p>
        <a:p>
          <a:endParaRPr lang="en-GB" sz="1100"/>
        </a:p>
        <a:p>
          <a:r>
            <a:rPr lang="en-GB" sz="1100" b="0" i="0" u="none" strike="noStrike" baseline="0">
              <a:solidFill>
                <a:schemeClr val="dk1"/>
              </a:solidFill>
              <a:latin typeface="+mn-lt"/>
              <a:ea typeface="+mn-ea"/>
              <a:cs typeface="+mn-cs"/>
            </a:rPr>
            <a:t>3. Finally, the characterization factors expressed in PDF yr/kg can be summed up to a total characterization factor for a given emission scenario that now accounts for effects in the exposure compartment at both continental and global scale: </a:t>
          </a:r>
        </a:p>
        <a:p>
          <a:endParaRPr lang="en-GB" sz="1100"/>
        </a:p>
        <a:p>
          <a:endParaRPr lang="en-GB" sz="1100"/>
        </a:p>
        <a:p>
          <a:endParaRPr lang="en-GB" sz="1100"/>
        </a:p>
        <a:p>
          <a:endParaRPr lang="en-GB" sz="1100"/>
        </a:p>
      </xdr:txBody>
    </xdr:sp>
    <xdr:clientData/>
  </xdr:twoCellAnchor>
  <xdr:oneCellAnchor>
    <xdr:from>
      <xdr:col>4</xdr:col>
      <xdr:colOff>803910</xdr:colOff>
      <xdr:row>12</xdr:row>
      <xdr:rowOff>133350</xdr:rowOff>
    </xdr:from>
    <xdr:ext cx="5710140" cy="843507"/>
    <xdr:pic>
      <xdr:nvPicPr>
        <xdr:cNvPr id="3" name="Imagen 2">
          <a:extLst>
            <a:ext uri="{FF2B5EF4-FFF2-40B4-BE49-F238E27FC236}">
              <a16:creationId xmlns:a16="http://schemas.microsoft.com/office/drawing/2014/main" id="{C35A8AB2-70CF-4240-B224-4B4F8C9FB0D7}"/>
            </a:ext>
          </a:extLst>
        </xdr:cNvPr>
        <xdr:cNvPicPr>
          <a:picLocks noChangeAspect="1"/>
        </xdr:cNvPicPr>
      </xdr:nvPicPr>
      <xdr:blipFill>
        <a:blip xmlns:r="http://schemas.openxmlformats.org/officeDocument/2006/relationships" r:embed="rId1"/>
        <a:stretch>
          <a:fillRect/>
        </a:stretch>
      </xdr:blipFill>
      <xdr:spPr>
        <a:xfrm>
          <a:off x="4471035" y="2419350"/>
          <a:ext cx="5710140" cy="843507"/>
        </a:xfrm>
        <a:prstGeom prst="rect">
          <a:avLst/>
        </a:prstGeom>
      </xdr:spPr>
    </xdr:pic>
    <xdr:clientData/>
  </xdr:oneCellAnchor>
  <xdr:oneCellAnchor>
    <xdr:from>
      <xdr:col>3</xdr:col>
      <xdr:colOff>459105</xdr:colOff>
      <xdr:row>19</xdr:row>
      <xdr:rowOff>177165</xdr:rowOff>
    </xdr:from>
    <xdr:ext cx="5661660" cy="705153"/>
    <xdr:pic>
      <xdr:nvPicPr>
        <xdr:cNvPr id="4" name="Imagen 3">
          <a:extLst>
            <a:ext uri="{FF2B5EF4-FFF2-40B4-BE49-F238E27FC236}">
              <a16:creationId xmlns:a16="http://schemas.microsoft.com/office/drawing/2014/main" id="{A460B185-92B2-44AC-88CD-1C22E872EA06}"/>
            </a:ext>
          </a:extLst>
        </xdr:cNvPr>
        <xdr:cNvPicPr>
          <a:picLocks noChangeAspect="1"/>
        </xdr:cNvPicPr>
      </xdr:nvPicPr>
      <xdr:blipFill>
        <a:blip xmlns:r="http://schemas.openxmlformats.org/officeDocument/2006/relationships" r:embed="rId2"/>
        <a:stretch>
          <a:fillRect/>
        </a:stretch>
      </xdr:blipFill>
      <xdr:spPr>
        <a:xfrm>
          <a:off x="3249930" y="3796665"/>
          <a:ext cx="5661660" cy="705153"/>
        </a:xfrm>
        <a:prstGeom prst="rect">
          <a:avLst/>
        </a:prstGeom>
      </xdr:spPr>
    </xdr:pic>
    <xdr:clientData/>
  </xdr:oneCellAnchor>
  <xdr:oneCellAnchor>
    <xdr:from>
      <xdr:col>2</xdr:col>
      <xdr:colOff>563880</xdr:colOff>
      <xdr:row>27</xdr:row>
      <xdr:rowOff>129540</xdr:rowOff>
    </xdr:from>
    <xdr:ext cx="5583555" cy="321385"/>
    <xdr:pic>
      <xdr:nvPicPr>
        <xdr:cNvPr id="5" name="Imagen 4">
          <a:extLst>
            <a:ext uri="{FF2B5EF4-FFF2-40B4-BE49-F238E27FC236}">
              <a16:creationId xmlns:a16="http://schemas.microsoft.com/office/drawing/2014/main" id="{DF451915-3ED6-4BC7-91B9-65094F2A771F}"/>
            </a:ext>
          </a:extLst>
        </xdr:cNvPr>
        <xdr:cNvPicPr>
          <a:picLocks noChangeAspect="1"/>
        </xdr:cNvPicPr>
      </xdr:nvPicPr>
      <xdr:blipFill>
        <a:blip xmlns:r="http://schemas.openxmlformats.org/officeDocument/2006/relationships" r:embed="rId3"/>
        <a:stretch>
          <a:fillRect/>
        </a:stretch>
      </xdr:blipFill>
      <xdr:spPr>
        <a:xfrm>
          <a:off x="2478405" y="5273040"/>
          <a:ext cx="5583555" cy="321385"/>
        </a:xfrm>
        <a:prstGeom prst="rect">
          <a:avLst/>
        </a:prstGeom>
      </xdr:spPr>
    </xdr:pic>
    <xdr:clientData/>
  </xdr:oneCellAnchor>
  <xdr:oneCellAnchor>
    <xdr:from>
      <xdr:col>2</xdr:col>
      <xdr:colOff>416923</xdr:colOff>
      <xdr:row>30</xdr:row>
      <xdr:rowOff>10160</xdr:rowOff>
    </xdr:from>
    <xdr:ext cx="5991135" cy="2034123"/>
    <xdr:pic>
      <xdr:nvPicPr>
        <xdr:cNvPr id="6" name="Imagen 5">
          <a:extLst>
            <a:ext uri="{FF2B5EF4-FFF2-40B4-BE49-F238E27FC236}">
              <a16:creationId xmlns:a16="http://schemas.microsoft.com/office/drawing/2014/main" id="{A1ECB506-949E-418B-ADD3-46FECF21D64C}"/>
            </a:ext>
          </a:extLst>
        </xdr:cNvPr>
        <xdr:cNvPicPr>
          <a:picLocks noChangeAspect="1"/>
        </xdr:cNvPicPr>
      </xdr:nvPicPr>
      <xdr:blipFill>
        <a:blip xmlns:r="http://schemas.openxmlformats.org/officeDocument/2006/relationships" r:embed="rId4"/>
        <a:stretch>
          <a:fillRect/>
        </a:stretch>
      </xdr:blipFill>
      <xdr:spPr>
        <a:xfrm>
          <a:off x="2331448" y="5725160"/>
          <a:ext cx="5991135" cy="2034123"/>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17</xdr:col>
      <xdr:colOff>9525</xdr:colOff>
      <xdr:row>6</xdr:row>
      <xdr:rowOff>28575</xdr:rowOff>
    </xdr:from>
    <xdr:to>
      <xdr:col>30</xdr:col>
      <xdr:colOff>736317</xdr:colOff>
      <xdr:row>33</xdr:row>
      <xdr:rowOff>132330</xdr:rowOff>
    </xdr:to>
    <xdr:graphicFrame macro="">
      <xdr:nvGraphicFramePr>
        <xdr:cNvPr id="2" name="Gráfico 1">
          <a:extLst>
            <a:ext uri="{FF2B5EF4-FFF2-40B4-BE49-F238E27FC236}">
              <a16:creationId xmlns:a16="http://schemas.microsoft.com/office/drawing/2014/main" id="{00000000-0008-0000-0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476250</xdr:colOff>
      <xdr:row>5</xdr:row>
      <xdr:rowOff>47625</xdr:rowOff>
    </xdr:from>
    <xdr:to>
      <xdr:col>0</xdr:col>
      <xdr:colOff>476250</xdr:colOff>
      <xdr:row>10</xdr:row>
      <xdr:rowOff>0</xdr:rowOff>
    </xdr:to>
    <xdr:cxnSp macro="">
      <xdr:nvCxnSpPr>
        <xdr:cNvPr id="3" name="Conector recto de flecha 2">
          <a:extLst>
            <a:ext uri="{FF2B5EF4-FFF2-40B4-BE49-F238E27FC236}">
              <a16:creationId xmlns:a16="http://schemas.microsoft.com/office/drawing/2014/main" id="{17138D32-05E8-41BC-FE08-A81C10FBF283}"/>
            </a:ext>
          </a:extLst>
        </xdr:cNvPr>
        <xdr:cNvCxnSpPr/>
      </xdr:nvCxnSpPr>
      <xdr:spPr>
        <a:xfrm>
          <a:off x="476250" y="1009650"/>
          <a:ext cx="0" cy="90487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12</xdr:col>
      <xdr:colOff>0</xdr:colOff>
      <xdr:row>3</xdr:row>
      <xdr:rowOff>0</xdr:rowOff>
    </xdr:from>
    <xdr:to>
      <xdr:col>21</xdr:col>
      <xdr:colOff>206554</xdr:colOff>
      <xdr:row>24</xdr:row>
      <xdr:rowOff>14889</xdr:rowOff>
    </xdr:to>
    <xdr:graphicFrame macro="">
      <xdr:nvGraphicFramePr>
        <xdr:cNvPr id="2" name="Gráfico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7</xdr:col>
      <xdr:colOff>749300</xdr:colOff>
      <xdr:row>3</xdr:row>
      <xdr:rowOff>56609</xdr:rowOff>
    </xdr:from>
    <xdr:to>
      <xdr:col>16</xdr:col>
      <xdr:colOff>530726</xdr:colOff>
      <xdr:row>32</xdr:row>
      <xdr:rowOff>59117</xdr:rowOff>
    </xdr:to>
    <xdr:graphicFrame macro="">
      <xdr:nvGraphicFramePr>
        <xdr:cNvPr id="2" name="Gráfico 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577741</xdr:colOff>
      <xdr:row>3</xdr:row>
      <xdr:rowOff>0</xdr:rowOff>
    </xdr:from>
    <xdr:to>
      <xdr:col>25</xdr:col>
      <xdr:colOff>2899</xdr:colOff>
      <xdr:row>32</xdr:row>
      <xdr:rowOff>168902</xdr:rowOff>
    </xdr:to>
    <xdr:graphicFrame macro="">
      <xdr:nvGraphicFramePr>
        <xdr:cNvPr id="3" name="Gráfico 2">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alborg%20University%20-%20Copenhagen/Biodiversity/OUTERWALLS/Beams_Outerwalls_Biodiversity_V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coinvent process info"/>
      <sheetName val="RECIPE Midpoint"/>
      <sheetName val="RECIPE Endpoint"/>
      <sheetName val="EN15804+A2"/>
      <sheetName val="COPIA Processes - Same units"/>
      <sheetName val="unit water"/>
      <sheetName val="(old) unit land use"/>
      <sheetName val="unit land use"/>
      <sheetName val="various units"/>
      <sheetName val="LC-Impact"/>
      <sheetName val="PDF.m3.d to PDF.yr"/>
      <sheetName val="Processes - Same units"/>
      <sheetName val="Materials"/>
      <sheetName val="Beams"/>
      <sheetName val="Beams 50yr Ecoinvent"/>
      <sheetName val="Beams 100yr Ecoinvent"/>
      <sheetName val="Outerwalls"/>
      <sheetName val="Outerwalls 50yr Ecoinvent"/>
      <sheetName val="Table_outerwall scenarios"/>
      <sheetName val="Outerwalls 100yr Ecoinvent"/>
      <sheetName val="Sum up RECIPE"/>
      <sheetName val="Sum up EN 15804+A2"/>
      <sheetName val="Hoja2"/>
      <sheetName val="Sum up LC-Impact"/>
      <sheetName val="Sum up LC-Impact (NO ecotoxici)"/>
      <sheetName val="Sum up"/>
      <sheetName val="Hoja6"/>
      <sheetName val="Hoja5"/>
      <sheetName val="Hoja1"/>
      <sheetName val="% missing"/>
      <sheetName val="ECOINVENT-EPDs"/>
      <sheetName val="EPDs in RECIPE units"/>
      <sheetName val="Materials EPDs"/>
      <sheetName val="Figure 6"/>
      <sheetName val="Outerwalls EPDs 50yr "/>
      <sheetName val="Outerwalls EPDs 100yr"/>
      <sheetName val="(old)"/>
      <sheetName val="Hoja3"/>
      <sheetName val="Hoja4"/>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2">
          <cell r="AC42">
            <v>1.1470376959245627</v>
          </cell>
          <cell r="AD42">
            <v>5.6098161389961741E-3</v>
          </cell>
        </row>
        <row r="43">
          <cell r="AC43">
            <v>7.3638515851460138</v>
          </cell>
          <cell r="AD43">
            <v>6.6519860140517029E-2</v>
          </cell>
        </row>
        <row r="44">
          <cell r="AC44">
            <v>6.8421569371572506</v>
          </cell>
          <cell r="AD44">
            <v>5.2366826074102847E-2</v>
          </cell>
        </row>
        <row r="45">
          <cell r="AC45">
            <v>1.786449609276866</v>
          </cell>
          <cell r="AD45">
            <v>1.3383737334393377E-2</v>
          </cell>
        </row>
        <row r="46">
          <cell r="AC46">
            <v>6.3934283135480312</v>
          </cell>
          <cell r="AD46">
            <v>5.8010968655918878E-2</v>
          </cell>
        </row>
        <row r="47">
          <cell r="AC47">
            <v>20.683580117846649</v>
          </cell>
          <cell r="AD47">
            <v>0.1763738451885539</v>
          </cell>
        </row>
        <row r="48">
          <cell r="AC48">
            <v>24.693514035151917</v>
          </cell>
          <cell r="AD48">
            <v>0.24838367697364391</v>
          </cell>
        </row>
        <row r="49">
          <cell r="AC49">
            <v>1.325547754746738</v>
          </cell>
          <cell r="AD49">
            <v>8.8104477067349127E-3</v>
          </cell>
        </row>
        <row r="50">
          <cell r="AC50">
            <v>267.98716489864279</v>
          </cell>
          <cell r="AD50">
            <v>2.3638927187700367</v>
          </cell>
        </row>
        <row r="51">
          <cell r="AC51">
            <v>224.92486683440143</v>
          </cell>
          <cell r="AD51">
            <v>1.9443439524842439</v>
          </cell>
        </row>
        <row r="52">
          <cell r="AC52">
            <v>8.0123587779405039</v>
          </cell>
          <cell r="AD52">
            <v>0.6085854061761734</v>
          </cell>
        </row>
        <row r="53">
          <cell r="AC53">
            <v>134.87854528420141</v>
          </cell>
          <cell r="AD53">
            <v>1.2698557160520605</v>
          </cell>
        </row>
        <row r="54">
          <cell r="AC54">
            <v>228.05975824132986</v>
          </cell>
          <cell r="AD54">
            <v>2.0187321013537511</v>
          </cell>
        </row>
        <row r="55">
          <cell r="AC55">
            <v>248.81170363350881</v>
          </cell>
          <cell r="AD55">
            <v>2.1512929123983295</v>
          </cell>
        </row>
        <row r="56">
          <cell r="AC56">
            <v>165.10580834882839</v>
          </cell>
          <cell r="AD56">
            <v>1.446910447152143</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167">
          <cell r="Z167" t="str">
            <v xml:space="preserve">Terr. Global Warming </v>
          </cell>
          <cell r="AA167" t="str">
            <v>Photochemical ozone formation</v>
          </cell>
          <cell r="AB167" t="str">
            <v>Terrestrial Acidification</v>
          </cell>
          <cell r="AC167" t="str">
            <v>Terrestrial Toxicity</v>
          </cell>
          <cell r="AD167" t="str">
            <v>Terr. Water consumption</v>
          </cell>
          <cell r="AE167" t="str">
            <v xml:space="preserve">Land use </v>
          </cell>
          <cell r="AF167" t="str">
            <v>FW. Global Warming</v>
          </cell>
          <cell r="AG167" t="str">
            <v>Freswater Eutrophication</v>
          </cell>
          <cell r="AH167" t="str">
            <v>Freshwater Toxicity</v>
          </cell>
          <cell r="AI167" t="str">
            <v>FW. Water consumption</v>
          </cell>
          <cell r="AJ167" t="str">
            <v>Marine  Toxicity</v>
          </cell>
          <cell r="AK167" t="str">
            <v>Marine Eutrophication</v>
          </cell>
        </row>
        <row r="168">
          <cell r="X168" t="str">
            <v>CONCRETE</v>
          </cell>
          <cell r="Y168" t="str">
            <v>ReCiPe 2016</v>
          </cell>
          <cell r="Z168">
            <v>5.9403723448993192E-7</v>
          </cell>
          <cell r="AA168">
            <v>7.5307112237099897E-8</v>
          </cell>
          <cell r="AB168">
            <v>1.2723740425979141E-7</v>
          </cell>
          <cell r="AC168">
            <v>1.6729747801271585E-7</v>
          </cell>
          <cell r="AD168">
            <v>1.2386460841785451E-8</v>
          </cell>
          <cell r="AE168">
            <v>6.3814153613609994E-8</v>
          </cell>
          <cell r="AF168">
            <v>1.6224509354567272E-11</v>
          </cell>
          <cell r="AG168">
            <v>3.0975293838762195E-8</v>
          </cell>
          <cell r="AH168">
            <v>6.0776200240194129E-9</v>
          </cell>
          <cell r="AI168">
            <v>1.2433111832511371E-12</v>
          </cell>
          <cell r="AJ168">
            <v>2.7522417047911969E-9</v>
          </cell>
          <cell r="AK168">
            <v>6.939176586836177E-12</v>
          </cell>
        </row>
        <row r="169">
          <cell r="Y169" t="str">
            <v>EN 15804+A2</v>
          </cell>
          <cell r="Z169">
            <v>5.8274843920546034E-7</v>
          </cell>
          <cell r="AA169">
            <v>1.8460409780679509E-8</v>
          </cell>
          <cell r="AB169">
            <v>1.5157016306779825E-7</v>
          </cell>
          <cell r="AC169">
            <v>1.5414144507745309E-7</v>
          </cell>
          <cell r="AD169">
            <v>1.4464530893161112E-8</v>
          </cell>
          <cell r="AE169">
            <v>4.4843712160810861E-8</v>
          </cell>
          <cell r="AF169">
            <v>1.5915527400418051E-11</v>
          </cell>
          <cell r="AG169">
            <v>2.4196950922385202E-8</v>
          </cell>
          <cell r="AH169">
            <v>1.6445351992956403E-9</v>
          </cell>
          <cell r="AI169">
            <v>6.471538266273565E-13</v>
          </cell>
          <cell r="AJ169">
            <v>2.5358093775131695E-9</v>
          </cell>
          <cell r="AK169">
            <v>3.6432591915417742E-10</v>
          </cell>
        </row>
        <row r="170">
          <cell r="Y170" t="str">
            <v>LC-Impact</v>
          </cell>
          <cell r="Z170">
            <v>5.8713115875330251E-7</v>
          </cell>
          <cell r="AA170">
            <v>9.5231169337746061E-10</v>
          </cell>
          <cell r="AB170">
            <v>6.4787196884416276E-8</v>
          </cell>
          <cell r="AC170">
            <v>1.3647512257262389E-7</v>
          </cell>
          <cell r="AD170">
            <v>1.2652344669709225E-8</v>
          </cell>
          <cell r="AE170">
            <v>3.728857669744286E-8</v>
          </cell>
          <cell r="AF170">
            <v>1.14050226760213E-8</v>
          </cell>
          <cell r="AG170">
            <v>8.2751037706129641E-9</v>
          </cell>
          <cell r="AH170">
            <v>3.3430416379862378E-9</v>
          </cell>
          <cell r="AI170">
            <v>1.6392252129849737E-8</v>
          </cell>
          <cell r="AJ170">
            <v>2.2451774436331705E-9</v>
          </cell>
          <cell r="AK170">
            <v>3.0216113133694795E-12</v>
          </cell>
        </row>
        <row r="171">
          <cell r="Y171" t="str">
            <v>EPD</v>
          </cell>
          <cell r="Z171">
            <v>3.5164890894666235E-7</v>
          </cell>
          <cell r="AA171">
            <v>8.560669743780043E-9</v>
          </cell>
          <cell r="AB171">
            <v>1.5807377412142452E-7</v>
          </cell>
          <cell r="AC171">
            <v>1.0282868509787015E-7</v>
          </cell>
          <cell r="AD171">
            <v>3.0337282791295444E-9</v>
          </cell>
          <cell r="AE171">
            <v>3.5513666470280344E-8</v>
          </cell>
          <cell r="AF171">
            <v>9.6039345095431302E-12</v>
          </cell>
          <cell r="AG171">
            <v>1.9916255711163183E-9</v>
          </cell>
          <cell r="AH171">
            <v>2.2834298149246838E-10</v>
          </cell>
          <cell r="AI171">
            <v>5.5600949419750092E-12</v>
          </cell>
          <cell r="AJ171">
            <v>1.6916536874135571E-9</v>
          </cell>
          <cell r="AK171">
            <v>1.7551594571160529E-10</v>
          </cell>
        </row>
        <row r="173">
          <cell r="X173" t="str">
            <v>STEEL</v>
          </cell>
          <cell r="Y173" t="str">
            <v>ReCiPe 2016</v>
          </cell>
          <cell r="Z173">
            <v>6.7644768420164865E-7</v>
          </cell>
          <cell r="AA173">
            <v>7.9439596508048356E-8</v>
          </cell>
          <cell r="AB173">
            <v>2.5980880458259212E-7</v>
          </cell>
          <cell r="AC173">
            <v>1.5939370666040925E-7</v>
          </cell>
          <cell r="AD173">
            <v>1.0233058748314267E-8</v>
          </cell>
          <cell r="AE173">
            <v>9.8508404814861929E-8</v>
          </cell>
          <cell r="AF173">
            <v>1.8473421089800814E-11</v>
          </cell>
          <cell r="AG173">
            <v>6.6917084983660927E-8</v>
          </cell>
          <cell r="AH173">
            <v>1.217235388927473E-8</v>
          </cell>
          <cell r="AI173">
            <v>1.7232943584906803E-12</v>
          </cell>
          <cell r="AJ173">
            <v>3.8244687118902727E-9</v>
          </cell>
          <cell r="AK173">
            <v>1.3427255631251909E-11</v>
          </cell>
        </row>
        <row r="174">
          <cell r="Y174" t="str">
            <v>EN 15804+A2</v>
          </cell>
          <cell r="Z174">
            <v>6.5797884279606687E-7</v>
          </cell>
          <cell r="AA174">
            <v>1.9947884978484315E-8</v>
          </cell>
          <cell r="AB174">
            <v>2.8631478548481145E-7</v>
          </cell>
          <cell r="AC174">
            <v>1.4821276590802318E-7</v>
          </cell>
          <cell r="AD174">
            <v>1.3356602943885476E-8</v>
          </cell>
          <cell r="AE174">
            <v>9.4904982248398264E-8</v>
          </cell>
          <cell r="AF174">
            <v>1.7970155897275616E-11</v>
          </cell>
          <cell r="AG174">
            <v>4.4099894689489415E-8</v>
          </cell>
          <cell r="AH174">
            <v>2.099656251450382E-9</v>
          </cell>
          <cell r="AI174">
            <v>5.975843094893946E-13</v>
          </cell>
          <cell r="AJ174">
            <v>3.5561948949816625E-9</v>
          </cell>
          <cell r="AK174">
            <v>4.1360277562492301E-10</v>
          </cell>
        </row>
        <row r="175">
          <cell r="Y175" t="str">
            <v>LC-Impact</v>
          </cell>
          <cell r="Z175">
            <v>6.641927149950785E-7</v>
          </cell>
          <cell r="AA175">
            <v>9.9776128305939097E-10</v>
          </cell>
          <cell r="AB175">
            <v>1.304085433498408E-7</v>
          </cell>
          <cell r="AC175">
            <v>1.2082338019193277E-7</v>
          </cell>
          <cell r="AD175">
            <v>1.0060888786145682E-8</v>
          </cell>
          <cell r="AE175">
            <v>5.5459261794551621E-8</v>
          </cell>
          <cell r="AF175">
            <v>1.2901946184544929E-8</v>
          </cell>
          <cell r="AG175">
            <v>1.7872240757206023E-8</v>
          </cell>
          <cell r="AH175">
            <v>5.5853174519675387E-9</v>
          </cell>
          <cell r="AI175">
            <v>1.4836542492386911E-8</v>
          </cell>
          <cell r="AJ175">
            <v>2.8990180785076387E-9</v>
          </cell>
          <cell r="AK175">
            <v>6.0057325245647818E-12</v>
          </cell>
        </row>
        <row r="176">
          <cell r="Y176" t="str">
            <v>EPD</v>
          </cell>
          <cell r="Z176">
            <v>4.6641597232035095E-7</v>
          </cell>
          <cell r="AA176">
            <v>1.1916282555382303E-8</v>
          </cell>
          <cell r="AB176">
            <v>1.6529920534615757E-7</v>
          </cell>
          <cell r="AC176">
            <v>9.6275368326047789E-8</v>
          </cell>
          <cell r="AD176">
            <v>5.4362720792334948E-9</v>
          </cell>
          <cell r="AE176">
            <v>4.2141809628617703E-8</v>
          </cell>
          <cell r="AF176">
            <v>1.273835447346423E-11</v>
          </cell>
          <cell r="AG176">
            <v>3.5326387577674725E-8</v>
          </cell>
          <cell r="AH176">
            <v>1.8574522138262677E-10</v>
          </cell>
          <cell r="AI176">
            <v>9.9633804051886941E-12</v>
          </cell>
          <cell r="AJ176">
            <v>2.3100167604053647E-9</v>
          </cell>
          <cell r="AK176">
            <v>2.1808411176102427E-10</v>
          </cell>
        </row>
        <row r="178">
          <cell r="X178" t="str">
            <v>TIMBER</v>
          </cell>
          <cell r="Y178" t="str">
            <v>ReCiPe 2016</v>
          </cell>
          <cell r="Z178">
            <v>2.0578177727590695E-7</v>
          </cell>
          <cell r="AA178">
            <v>3.5838032774026784E-8</v>
          </cell>
          <cell r="AB178">
            <v>1.266697174555859E-7</v>
          </cell>
          <cell r="AC178">
            <v>5.7479838307843858E-8</v>
          </cell>
          <cell r="AD178">
            <v>6.532996589239297E-9</v>
          </cell>
          <cell r="AE178">
            <v>4.566160642313529E-7</v>
          </cell>
          <cell r="AF178">
            <v>5.6199042165337526E-12</v>
          </cell>
          <cell r="AG178">
            <v>2.0451070426857865E-8</v>
          </cell>
          <cell r="AH178">
            <v>1.6872553100514844E-9</v>
          </cell>
          <cell r="AI178">
            <v>7.2369059935653917E-13</v>
          </cell>
          <cell r="AJ178">
            <v>8.2330231063849388E-10</v>
          </cell>
          <cell r="AK178">
            <v>7.4127348128402039E-12</v>
          </cell>
        </row>
        <row r="179">
          <cell r="Y179" t="str">
            <v>EN 15804+A2</v>
          </cell>
          <cell r="Z179">
            <v>1.9967253419528844E-7</v>
          </cell>
          <cell r="AA179">
            <v>8.9750404669548995E-9</v>
          </cell>
          <cell r="AB179">
            <v>1.3859008901575318E-7</v>
          </cell>
          <cell r="AC179">
            <v>5.8438099983285832E-8</v>
          </cell>
          <cell r="AD179">
            <v>7.993946571968672E-9</v>
          </cell>
          <cell r="AE179">
            <v>4.9724320853708116E-7</v>
          </cell>
          <cell r="AF179">
            <v>5.4532856294370788E-12</v>
          </cell>
          <cell r="AG179">
            <v>1.4573542224709395E-8</v>
          </cell>
          <cell r="AH179">
            <v>5.8052168449543796E-10</v>
          </cell>
          <cell r="AI179">
            <v>3.5765509107178356E-13</v>
          </cell>
          <cell r="AJ179">
            <v>8.3702780247725629E-10</v>
          </cell>
          <cell r="AK179">
            <v>1.8641389733037121E-10</v>
          </cell>
        </row>
        <row r="180">
          <cell r="Y180" t="str">
            <v>LC-Impact</v>
          </cell>
          <cell r="Z180">
            <v>2.0213425669083343E-7</v>
          </cell>
          <cell r="AA180">
            <v>4.4842011549024868E-10</v>
          </cell>
          <cell r="AB180">
            <v>6.3139603269175792E-8</v>
          </cell>
          <cell r="AC180">
            <v>3.9603282974642866E-8</v>
          </cell>
          <cell r="AD180">
            <v>5.1443484711143872E-9</v>
          </cell>
          <cell r="AE180">
            <v>3.0107432514056893E-7</v>
          </cell>
          <cell r="AF180">
            <v>3.926463862741865E-9</v>
          </cell>
          <cell r="AG180">
            <v>5.4636142553727222E-9</v>
          </cell>
          <cell r="AH180">
            <v>7.913992398034469E-10</v>
          </cell>
          <cell r="AI180">
            <v>5.9933935188589718E-9</v>
          </cell>
          <cell r="AJ180">
            <v>5.67250628077083E-10</v>
          </cell>
          <cell r="AK180">
            <v>3.3118021928104621E-12</v>
          </cell>
        </row>
        <row r="181">
          <cell r="Y181" t="str">
            <v>EPD</v>
          </cell>
          <cell r="Z181">
            <v>9.4803254879897402E-8</v>
          </cell>
          <cell r="AA181">
            <v>3.7957800203685052E-9</v>
          </cell>
          <cell r="AB181">
            <v>4.5473873168728841E-8</v>
          </cell>
          <cell r="AC181">
            <v>4.2887644203694059E-8</v>
          </cell>
          <cell r="AD181">
            <v>1.1341042068108227E-8</v>
          </cell>
          <cell r="AE181">
            <v>4.8056984092721009E-7</v>
          </cell>
          <cell r="AF181">
            <v>2.5891854858453746E-12</v>
          </cell>
          <cell r="AG181">
            <v>6.7567093146802753E-10</v>
          </cell>
          <cell r="AH181">
            <v>1.3664697674482294E-10</v>
          </cell>
          <cell r="AI181">
            <v>2.0785404900437275E-11</v>
          </cell>
          <cell r="AJ181">
            <v>6.1429359598467233E-10</v>
          </cell>
          <cell r="AK181">
            <v>7.32782317388097E-11</v>
          </cell>
        </row>
        <row r="183">
          <cell r="X183" t="str">
            <v>CLTcedar</v>
          </cell>
          <cell r="Y183" t="str">
            <v>ReCiPe 2016</v>
          </cell>
          <cell r="Z183">
            <v>2.2680112730459197E-7</v>
          </cell>
          <cell r="AA183">
            <v>4.5685848825590845E-8</v>
          </cell>
          <cell r="AB183">
            <v>5.259941569936795E-8</v>
          </cell>
          <cell r="AC183">
            <v>1.317201016366904E-8</v>
          </cell>
          <cell r="AD183">
            <v>4.2131484798683533E-9</v>
          </cell>
          <cell r="AE183">
            <v>1.8919465869711159E-6</v>
          </cell>
          <cell r="AF183">
            <v>6.1944504747055475E-12</v>
          </cell>
          <cell r="AG183">
            <v>2.956330781139707E-8</v>
          </cell>
          <cell r="AH183">
            <v>2.6516127763950188E-9</v>
          </cell>
          <cell r="AI183">
            <v>4.6275764168023991E-13</v>
          </cell>
          <cell r="AJ183">
            <v>6.41607322542559E-10</v>
          </cell>
          <cell r="AK183">
            <v>7.3929902211027253E-12</v>
          </cell>
        </row>
        <row r="184">
          <cell r="Y184" t="str">
            <v>EN 15804+A2</v>
          </cell>
          <cell r="Z184">
            <v>2.1968460093529265E-7</v>
          </cell>
          <cell r="AA184">
            <v>1.1648433035017702E-8</v>
          </cell>
          <cell r="AB184">
            <v>6.6181537384839551E-8</v>
          </cell>
          <cell r="AC184">
            <v>1.4031242199980622E-8</v>
          </cell>
          <cell r="AD184">
            <v>5.1200468469774594E-9</v>
          </cell>
          <cell r="AE184">
            <v>2.0813483126706254E-6</v>
          </cell>
          <cell r="AF184">
            <v>5.9998380954956572E-12</v>
          </cell>
          <cell r="AG184">
            <v>1.5845785047945416E-8</v>
          </cell>
          <cell r="AH184">
            <v>4.1900558936286815E-10</v>
          </cell>
          <cell r="AI184">
            <v>2.2907468856106556E-13</v>
          </cell>
          <cell r="AJ184">
            <v>6.8346043071743948E-10</v>
          </cell>
          <cell r="AK184">
            <v>2.1906012872179944E-10</v>
          </cell>
        </row>
        <row r="185">
          <cell r="Y185" t="str">
            <v>LC-Impact</v>
          </cell>
          <cell r="Z185">
            <v>2.2335942554366049E-7</v>
          </cell>
          <cell r="AA185">
            <v>5.7464733334057363E-10</v>
          </cell>
          <cell r="AB185">
            <v>2.8518826623042529E-8</v>
          </cell>
          <cell r="AC185">
            <v>8.6638855383392148E-9</v>
          </cell>
          <cell r="AD185">
            <v>2.9760286451769945E-9</v>
          </cell>
          <cell r="AE185">
            <v>1.2079031636342685E-6</v>
          </cell>
          <cell r="AF185">
            <v>4.3387362411845463E-9</v>
          </cell>
          <cell r="AG185">
            <v>7.8988514014959122E-9</v>
          </cell>
          <cell r="AH185">
            <v>1.0022036182135375E-9</v>
          </cell>
          <cell r="AI185">
            <v>5.6473729402987023E-9</v>
          </cell>
          <cell r="AJ185">
            <v>4.2201701441146053E-10</v>
          </cell>
          <cell r="AK185">
            <v>3.2803333187112418E-12</v>
          </cell>
        </row>
        <row r="186">
          <cell r="Y186" t="str">
            <v>EPD</v>
          </cell>
          <cell r="Z186">
            <v>2.1691854409130229E-7</v>
          </cell>
          <cell r="AA186">
            <v>8.4660107097668503E-9</v>
          </cell>
          <cell r="AB186">
            <v>8.793634369524561E-8</v>
          </cell>
          <cell r="AC186">
            <v>9.6447462902471864E-9</v>
          </cell>
          <cell r="AD186">
            <v>1.8452379850775192E-8</v>
          </cell>
          <cell r="AE186">
            <v>1.3085826659554029E-6</v>
          </cell>
          <cell r="AF186">
            <v>5.9242939146280682E-12</v>
          </cell>
          <cell r="AG186">
            <v>9.3105074627244523E-9</v>
          </cell>
          <cell r="AH186">
            <v>1.5930189458515809E-10</v>
          </cell>
          <cell r="AI186">
            <v>3.3818778227934935E-11</v>
          </cell>
          <cell r="AJ186">
            <v>4.697946453879809E-10</v>
          </cell>
          <cell r="AK186">
            <v>1.6326290187315717E-10</v>
          </cell>
        </row>
        <row r="188">
          <cell r="X188" t="str">
            <v>CLTslate</v>
          </cell>
          <cell r="Y188" t="str">
            <v>ReCiPe 2016</v>
          </cell>
          <cell r="Z188">
            <v>2.2765321872335288E-7</v>
          </cell>
          <cell r="AA188">
            <v>4.1476880830593E-8</v>
          </cell>
          <cell r="AB188">
            <v>5.2090025920596776E-8</v>
          </cell>
          <cell r="AC188">
            <v>9.7153486804684889E-9</v>
          </cell>
          <cell r="AD188">
            <v>3.9821921602553171E-9</v>
          </cell>
          <cell r="AE188">
            <v>9.9349497785670563E-7</v>
          </cell>
          <cell r="AF188">
            <v>6.2177252544091135E-12</v>
          </cell>
          <cell r="AG188">
            <v>2.5566103304791719E-8</v>
          </cell>
          <cell r="AH188">
            <v>2.4125876644339025E-9</v>
          </cell>
          <cell r="AI188">
            <v>4.7016891969179116E-13</v>
          </cell>
          <cell r="AJ188">
            <v>5.6436108354648058E-10</v>
          </cell>
          <cell r="AK188">
            <v>6.0809077930620005E-12</v>
          </cell>
        </row>
        <row r="189">
          <cell r="Y189" t="str">
            <v>EN 15804+A2</v>
          </cell>
          <cell r="Z189">
            <v>2.2118765554944261E-7</v>
          </cell>
          <cell r="AA189">
            <v>1.0126812786424863E-8</v>
          </cell>
          <cell r="AB189">
            <v>6.4684627739590745E-8</v>
          </cell>
          <cell r="AC189">
            <v>1.0101869630436395E-8</v>
          </cell>
          <cell r="AD189">
            <v>4.8730954221995174E-9</v>
          </cell>
          <cell r="AE189">
            <v>1.0838549459946389E-6</v>
          </cell>
          <cell r="AF189">
            <v>6.0408882387246016E-12</v>
          </cell>
          <cell r="AG189">
            <v>1.4985815743856499E-8</v>
          </cell>
          <cell r="AH189">
            <v>3.4449626333499581E-10</v>
          </cell>
          <cell r="AI189">
            <v>2.180258988895191E-13</v>
          </cell>
          <cell r="AJ189">
            <v>5.8681394543664017E-10</v>
          </cell>
          <cell r="AK189">
            <v>2.0247717246054904E-10</v>
          </cell>
        </row>
        <row r="190">
          <cell r="Y190" t="str">
            <v>LC-Impact</v>
          </cell>
          <cell r="Z190">
            <v>2.2434207869204929E-7</v>
          </cell>
          <cell r="AA190">
            <v>5.2251287057458318E-10</v>
          </cell>
          <cell r="AB190">
            <v>2.8254968270744209E-8</v>
          </cell>
          <cell r="AC190">
            <v>6.5436020421610999E-9</v>
          </cell>
          <cell r="AD190">
            <v>2.9314171495227442E-9</v>
          </cell>
          <cell r="AE190">
            <v>6.3299980761979821E-7</v>
          </cell>
          <cell r="AF190">
            <v>4.3578286506576698E-9</v>
          </cell>
          <cell r="AG190">
            <v>6.8295178415724407E-9</v>
          </cell>
          <cell r="AH190">
            <v>9.2490536943436936E-10</v>
          </cell>
          <cell r="AI190">
            <v>5.8727674575721505E-9</v>
          </cell>
          <cell r="AJ190">
            <v>3.8011547091822152E-10</v>
          </cell>
          <cell r="AK190">
            <v>2.6955617009247254E-12</v>
          </cell>
        </row>
        <row r="191">
          <cell r="Y191" t="str">
            <v>EPD</v>
          </cell>
          <cell r="Z191">
            <v>1.2369626864763424E-7</v>
          </cell>
          <cell r="AA191">
            <v>4.9883132560543412E-9</v>
          </cell>
          <cell r="AB191">
            <v>4.1546855986900412E-8</v>
          </cell>
          <cell r="AC191">
            <v>9.5700049076618818E-9</v>
          </cell>
          <cell r="AD191">
            <v>1.2274256215568175E-8</v>
          </cell>
          <cell r="AE191">
            <v>1.1416456982303514E-6</v>
          </cell>
          <cell r="AF191">
            <v>3.3782867881638232E-12</v>
          </cell>
          <cell r="AG191">
            <v>2.0638009635339443E-9</v>
          </cell>
          <cell r="AH191">
            <v>2.0372562289223115E-10</v>
          </cell>
          <cell r="AI191">
            <v>2.2495762184828066E-11</v>
          </cell>
          <cell r="AJ191">
            <v>5.5591811646360341E-10</v>
          </cell>
          <cell r="AK191">
            <v>9.7199583279125489E-11</v>
          </cell>
        </row>
        <row r="193">
          <cell r="X193" t="str">
            <v>STRAW</v>
          </cell>
          <cell r="Y193" t="str">
            <v>ReCiPe 2016</v>
          </cell>
          <cell r="Z193">
            <v>2.4387366015954275E-7</v>
          </cell>
          <cell r="AA193">
            <v>3.9882379849911706E-8</v>
          </cell>
          <cell r="AB193">
            <v>1.3501097893135867E-7</v>
          </cell>
          <cell r="AC193">
            <v>1.0238242208015354E-8</v>
          </cell>
          <cell r="AD193">
            <v>3.5694688273767659E-9</v>
          </cell>
          <cell r="AE193">
            <v>9.6677741093745182E-7</v>
          </cell>
          <cell r="AF193">
            <v>6.6603032489970088E-12</v>
          </cell>
          <cell r="AG193">
            <v>2.1728597199071512E-8</v>
          </cell>
          <cell r="AH193">
            <v>2.7555199661183624E-9</v>
          </cell>
          <cell r="AI193">
            <v>8.9298694301189909E-13</v>
          </cell>
          <cell r="AJ193">
            <v>6.4600303806363351E-10</v>
          </cell>
          <cell r="AK193">
            <v>4.5702824122159619E-11</v>
          </cell>
        </row>
        <row r="194">
          <cell r="Y194" t="str">
            <v>EN 15804+A2</v>
          </cell>
          <cell r="Z194">
            <v>2.2996156925899798E-7</v>
          </cell>
          <cell r="AA194">
            <v>1.0471780556545665E-8</v>
          </cell>
          <cell r="AB194">
            <v>1.4994229282770729E-7</v>
          </cell>
          <cell r="AC194">
            <v>1.0192805152605752E-8</v>
          </cell>
          <cell r="AD194">
            <v>1.9990804360389683E-8</v>
          </cell>
          <cell r="AE194">
            <v>9.8167647743797084E-7</v>
          </cell>
          <cell r="AF194">
            <v>6.2805138724607042E-12</v>
          </cell>
          <cell r="AG194">
            <v>1.4309138603808428E-8</v>
          </cell>
          <cell r="AH194">
            <v>6.8308045731113192E-10</v>
          </cell>
          <cell r="AI194">
            <v>8.944033950870644E-13</v>
          </cell>
          <cell r="AJ194">
            <v>6.4313609320738773E-10</v>
          </cell>
          <cell r="AK194">
            <v>3.3520560431492626E-10</v>
          </cell>
        </row>
        <row r="195">
          <cell r="Y195" t="str">
            <v>LC-Impact</v>
          </cell>
          <cell r="Z195">
            <v>2.1192740863757527E-7</v>
          </cell>
          <cell r="AA195">
            <v>5.0158109007012065E-10</v>
          </cell>
          <cell r="AB195">
            <v>6.1898329928130415E-8</v>
          </cell>
          <cell r="AC195">
            <v>9.2666237759649045E-9</v>
          </cell>
          <cell r="AD195">
            <v>1.0772485093137534E-8</v>
          </cell>
          <cell r="AE195">
            <v>9.7652106550494044E-7</v>
          </cell>
          <cell r="AF195">
            <v>4.1166747316986226E-9</v>
          </cell>
          <cell r="AG195">
            <v>5.8594250578767517E-9</v>
          </cell>
          <cell r="AH195">
            <v>1.5599057889028339E-9</v>
          </cell>
          <cell r="AI195">
            <v>6.3173508209030217E-9</v>
          </cell>
          <cell r="AJ195">
            <v>5.8469676632376176E-10</v>
          </cell>
          <cell r="AK195">
            <v>2.0262903281107979E-11</v>
          </cell>
        </row>
        <row r="196">
          <cell r="Y196" t="str">
            <v>EPD</v>
          </cell>
          <cell r="Z196">
            <v>9.8396803677550791E-8</v>
          </cell>
          <cell r="AA196">
            <v>4.55968038065273E-9</v>
          </cell>
          <cell r="AB196">
            <v>5.0822876768668501E-8</v>
          </cell>
          <cell r="AC196">
            <v>1.3310879061927178E-8</v>
          </cell>
          <cell r="AD196">
            <v>3.9323424268441897E-8</v>
          </cell>
          <cell r="AE196">
            <v>1.6366944151364584E-6</v>
          </cell>
          <cell r="AF196">
            <v>2.6873294198416141E-12</v>
          </cell>
          <cell r="AG196">
            <v>6.9310836773575764E-9</v>
          </cell>
          <cell r="AH196">
            <v>7.8978658532240813E-10</v>
          </cell>
          <cell r="AI196">
            <v>7.2070387410844597E-11</v>
          </cell>
          <cell r="AJ196">
            <v>8.3987740655037947E-10</v>
          </cell>
          <cell r="AK196">
            <v>3.1457179165140508E-10</v>
          </cell>
        </row>
        <row r="198">
          <cell r="X198" t="str">
            <v>HEMP</v>
          </cell>
          <cell r="Y198" t="str">
            <v>ReCiPe 2016</v>
          </cell>
          <cell r="Z198">
            <v>1.5256947668106192E-7</v>
          </cell>
          <cell r="AA198">
            <v>3.1176381287414677E-8</v>
          </cell>
          <cell r="AB198">
            <v>4.2993855960274712E-8</v>
          </cell>
          <cell r="AC198">
            <v>7.1732337102690097E-9</v>
          </cell>
          <cell r="AD198">
            <v>2.5514387509588149E-9</v>
          </cell>
          <cell r="AE198">
            <v>7.4127446996333759E-7</v>
          </cell>
          <cell r="AF198">
            <v>4.1668412025281813E-12</v>
          </cell>
          <cell r="AG198">
            <v>1.6485254148928443E-8</v>
          </cell>
          <cell r="AH198">
            <v>1.5390051750888698E-9</v>
          </cell>
          <cell r="AI198">
            <v>5.7052685090540673E-13</v>
          </cell>
          <cell r="AJ198">
            <v>3.7112460720863551E-10</v>
          </cell>
          <cell r="AK198">
            <v>2.6555872641296041E-11</v>
          </cell>
        </row>
        <row r="199">
          <cell r="Y199" t="str">
            <v>EN 15804+A2</v>
          </cell>
          <cell r="Z199">
            <v>1.4630483465331163E-7</v>
          </cell>
          <cell r="AA199">
            <v>7.4298606569188451E-9</v>
          </cell>
          <cell r="AB199">
            <v>5.372195801545257E-8</v>
          </cell>
          <cell r="AC199">
            <v>7.2454174904851321E-9</v>
          </cell>
          <cell r="AD199">
            <v>1.194624287546502E-8</v>
          </cell>
          <cell r="AE199">
            <v>7.6783554608601997E-7</v>
          </cell>
          <cell r="AF199">
            <v>3.9957526234016137E-12</v>
          </cell>
          <cell r="AG199">
            <v>1.0727726110876785E-8</v>
          </cell>
          <cell r="AH199">
            <v>3.672955776872479E-10</v>
          </cell>
          <cell r="AI199">
            <v>5.3448375531710153E-13</v>
          </cell>
          <cell r="AJ199">
            <v>3.7485920978281239E-10</v>
          </cell>
          <cell r="AK199">
            <v>2.3161102185023197E-10</v>
          </cell>
        </row>
        <row r="200">
          <cell r="Y200" t="str">
            <v>LC-Impact</v>
          </cell>
          <cell r="Z200">
            <v>1.2318282481674066E-7</v>
          </cell>
          <cell r="AA200">
            <v>3.8978461745565135E-10</v>
          </cell>
          <cell r="AB200">
            <v>2.0199217183675175E-8</v>
          </cell>
          <cell r="AC200">
            <v>6.1617526518612984E-9</v>
          </cell>
          <cell r="AD200">
            <v>6.2143459349029692E-9</v>
          </cell>
          <cell r="AE200">
            <v>6.8735304156397877E-7</v>
          </cell>
          <cell r="AF200">
            <v>2.3928094991582391E-9</v>
          </cell>
          <cell r="AG200">
            <v>4.4583074589227035E-9</v>
          </cell>
          <cell r="AH200">
            <v>8.1836906068635579E-10</v>
          </cell>
          <cell r="AI200">
            <v>4.1976948005669364E-9</v>
          </cell>
          <cell r="AJ200">
            <v>3.1879318658823316E-10</v>
          </cell>
          <cell r="AK200">
            <v>1.159991357404892E-11</v>
          </cell>
        </row>
        <row r="201">
          <cell r="Y201" t="str">
            <v>EPD</v>
          </cell>
          <cell r="Z201">
            <v>6.5400966163524118E-8</v>
          </cell>
          <cell r="AA201">
            <v>2.8412366320666596E-9</v>
          </cell>
          <cell r="AB201">
            <v>2.9270827881003431E-8</v>
          </cell>
          <cell r="AC201">
            <v>7.6947387549542137E-9</v>
          </cell>
          <cell r="AD201">
            <v>2.1133234175241227E-8</v>
          </cell>
          <cell r="AE201">
            <v>9.3646741361807434E-7</v>
          </cell>
          <cell r="AF201">
            <v>1.7861753013162403E-12</v>
          </cell>
          <cell r="AG201">
            <v>4.6674859321818678E-9</v>
          </cell>
          <cell r="AH201">
            <v>5.1874275041746147E-10</v>
          </cell>
          <cell r="AI201">
            <v>3.8732140005316082E-11</v>
          </cell>
          <cell r="AJ201">
            <v>3.981059328817481E-10</v>
          </cell>
          <cell r="AK201">
            <v>1.5501886007381789E-10</v>
          </cell>
        </row>
        <row r="269">
          <cell r="D269" t="str">
            <v>Mineral-based</v>
          </cell>
          <cell r="E269" t="str">
            <v>Biobased</v>
          </cell>
          <cell r="F269" t="str">
            <v>Metal</v>
          </cell>
          <cell r="G269" t="str">
            <v>Insulation</v>
          </cell>
        </row>
        <row r="270">
          <cell r="B270" t="str">
            <v>CONCRETE</v>
          </cell>
          <cell r="C270" t="str">
            <v>ReCiPe 2016</v>
          </cell>
          <cell r="D270">
            <v>5.7599253487006186E-7</v>
          </cell>
          <cell r="E270">
            <v>0</v>
          </cell>
          <cell r="F270">
            <v>1.8395091900833303E-7</v>
          </cell>
          <cell r="G270">
            <v>3.1996595214123719E-7</v>
          </cell>
        </row>
        <row r="271">
          <cell r="C271" t="str">
            <v>EN 15804+A2</v>
          </cell>
          <cell r="D271">
            <v>5.0996469526303076E-7</v>
          </cell>
          <cell r="E271">
            <v>0</v>
          </cell>
          <cell r="F271">
            <v>1.1213819539247875E-7</v>
          </cell>
          <cell r="G271">
            <v>2.1620673917446256E-7</v>
          </cell>
        </row>
        <row r="272">
          <cell r="C272" t="str">
            <v>LC-Impact</v>
          </cell>
          <cell r="D272">
            <v>4.6164485565868091E-7</v>
          </cell>
          <cell r="E272">
            <v>0</v>
          </cell>
          <cell r="F272">
            <v>9.3761519870718905E-8</v>
          </cell>
          <cell r="G272">
            <v>1.7082826868693662E-7</v>
          </cell>
        </row>
        <row r="273">
          <cell r="C273" t="str">
            <v>EPD</v>
          </cell>
          <cell r="D273">
            <v>4.2879246336893982E-7</v>
          </cell>
          <cell r="E273">
            <v>0</v>
          </cell>
          <cell r="F273">
            <v>0</v>
          </cell>
          <cell r="G273">
            <v>1.3044893272010884E-7</v>
          </cell>
        </row>
        <row r="275">
          <cell r="B275" t="str">
            <v>STEEL</v>
          </cell>
          <cell r="C275" t="str">
            <v>ReCiPe 2016</v>
          </cell>
          <cell r="D275">
            <v>3.1861943852225754E-7</v>
          </cell>
          <cell r="E275">
            <v>0</v>
          </cell>
          <cell r="F275">
            <v>6.8784986331221628E-7</v>
          </cell>
          <cell r="G275">
            <v>3.6030948523730619E-7</v>
          </cell>
        </row>
        <row r="276">
          <cell r="C276" t="str">
            <v>EN 15804+A2</v>
          </cell>
          <cell r="D276">
            <v>2.9724428983104094E-7</v>
          </cell>
          <cell r="E276">
            <v>0</v>
          </cell>
          <cell r="F276">
            <v>5.7842294118091686E-7</v>
          </cell>
          <cell r="G276">
            <v>2.4346758889646E-7</v>
          </cell>
        </row>
        <row r="277">
          <cell r="C277" t="str">
            <v>LC-Impact</v>
          </cell>
          <cell r="D277">
            <v>2.2722668751753724E-7</v>
          </cell>
          <cell r="E277">
            <v>0</v>
          </cell>
          <cell r="F277">
            <v>4.7708084389810514E-7</v>
          </cell>
          <cell r="G277">
            <v>1.9236748517355033E-7</v>
          </cell>
        </row>
        <row r="278">
          <cell r="C278" t="str">
            <v>EPD</v>
          </cell>
          <cell r="D278">
            <v>9.2767013539182244E-8</v>
          </cell>
          <cell r="E278">
            <v>0</v>
          </cell>
          <cell r="F278">
            <v>4.8736666572068377E-7</v>
          </cell>
          <cell r="G278">
            <v>1.4682878131557297E-7</v>
          </cell>
        </row>
        <row r="280">
          <cell r="B280" t="str">
            <v>TIMBER</v>
          </cell>
          <cell r="C280" t="str">
            <v>ReCiPe 2016</v>
          </cell>
          <cell r="D280">
            <v>2.2850068310791724E-7</v>
          </cell>
          <cell r="E280">
            <v>4.9864756944949207E-7</v>
          </cell>
          <cell r="F280">
            <v>0</v>
          </cell>
          <cell r="G280">
            <v>1.8474555845372301E-7</v>
          </cell>
        </row>
        <row r="281">
          <cell r="C281" t="str">
            <v>EN 15804+A2</v>
          </cell>
          <cell r="D281">
            <v>2.0866548918539034E-7</v>
          </cell>
          <cell r="E281">
            <v>5.3431972720817857E-7</v>
          </cell>
          <cell r="F281">
            <v>0</v>
          </cell>
          <cell r="G281">
            <v>1.2483589114073317E-7</v>
          </cell>
        </row>
        <row r="282">
          <cell r="C282" t="str">
            <v>LC-Impact</v>
          </cell>
          <cell r="D282">
            <v>1.5359523167118831E-7</v>
          </cell>
          <cell r="E282">
            <v>3.2995340010741522E-7</v>
          </cell>
          <cell r="F282">
            <v>0</v>
          </cell>
          <cell r="G282">
            <v>9.8634756876631228E-8</v>
          </cell>
        </row>
        <row r="283">
          <cell r="C283" t="str">
            <v>EPD</v>
          </cell>
          <cell r="D283">
            <v>3.6434697243010092E-7</v>
          </cell>
          <cell r="E283">
            <v>1.9722570995050464E-7</v>
          </cell>
          <cell r="F283">
            <v>0</v>
          </cell>
          <cell r="G283">
            <v>7.5320079414045452E-8</v>
          </cell>
        </row>
        <row r="285">
          <cell r="B285" t="str">
            <v>CLTcedar</v>
          </cell>
          <cell r="C285" t="str">
            <v>ReCiPe 2016</v>
          </cell>
          <cell r="D285">
            <v>1.9784005353603361E-7</v>
          </cell>
          <cell r="E285">
            <v>2.0683962346458496E-6</v>
          </cell>
          <cell r="F285">
            <v>0</v>
          </cell>
          <cell r="G285">
            <v>1.2570003307470935E-7</v>
          </cell>
        </row>
        <row r="286">
          <cell r="C286" t="str">
            <v>EN 15804+A2</v>
          </cell>
          <cell r="D286">
            <v>1.8452910344285731E-7</v>
          </cell>
          <cell r="E286">
            <v>2.2154382230092787E-6</v>
          </cell>
          <cell r="F286">
            <v>0</v>
          </cell>
          <cell r="G286">
            <v>8.4732309447395394E-8</v>
          </cell>
        </row>
        <row r="287">
          <cell r="C287" t="str">
            <v>LC-Impact</v>
          </cell>
          <cell r="D287">
            <v>1.5136052272497697E-7</v>
          </cell>
          <cell r="E287">
            <v>1.3260949152199007E-6</v>
          </cell>
          <cell r="F287">
            <v>0</v>
          </cell>
          <cell r="G287">
            <v>6.6548751627606633E-8</v>
          </cell>
        </row>
        <row r="288">
          <cell r="C288" t="str">
            <v>EPD</v>
          </cell>
          <cell r="D288">
            <v>6.6868395278351415E-8</v>
          </cell>
          <cell r="E288">
            <v>1.532341997521894E-6</v>
          </cell>
          <cell r="F288">
            <v>0</v>
          </cell>
          <cell r="G288">
            <v>5.0818366833572842E-8</v>
          </cell>
        </row>
        <row r="290">
          <cell r="B290" t="str">
            <v>CLTslate</v>
          </cell>
          <cell r="C290" t="str">
            <v>ReCiPe 2016</v>
          </cell>
          <cell r="D290">
            <v>2.7310396897344507E-7</v>
          </cell>
          <cell r="E290">
            <v>1.0828120686822736E-6</v>
          </cell>
          <cell r="F290">
            <v>0</v>
          </cell>
          <cell r="G290">
            <v>1.2359517833272407E-7</v>
          </cell>
        </row>
        <row r="291">
          <cell r="C291" t="str">
            <v>EN 15804+A2</v>
          </cell>
          <cell r="D291">
            <v>2.5019194125709366E-7</v>
          </cell>
          <cell r="E291">
            <v>1.1495685602295612E-6</v>
          </cell>
          <cell r="F291">
            <v>0</v>
          </cell>
          <cell r="G291">
            <v>8.3720941248533691E-8</v>
          </cell>
        </row>
        <row r="292">
          <cell r="C292" t="str">
            <v>LC-Impact</v>
          </cell>
          <cell r="D292">
            <v>2.0517110992640346E-7</v>
          </cell>
          <cell r="E292">
            <v>6.8017813449822113E-7</v>
          </cell>
          <cell r="F292">
            <v>0</v>
          </cell>
          <cell r="G292">
            <v>6.5759885521874304E-8</v>
          </cell>
        </row>
        <row r="293">
          <cell r="C293" t="str">
            <v>EPD</v>
          </cell>
          <cell r="D293">
            <v>3.9768227998315395E-7</v>
          </cell>
          <cell r="E293">
            <v>8.7804134573846011E-7</v>
          </cell>
          <cell r="F293">
            <v>0</v>
          </cell>
          <cell r="G293">
            <v>5.0818366833572842E-8</v>
          </cell>
        </row>
        <row r="295">
          <cell r="B295" t="str">
            <v>STRAW</v>
          </cell>
          <cell r="C295" t="str">
            <v>ReCiPe 2016</v>
          </cell>
          <cell r="D295">
            <v>9.9526076282944486E-8</v>
          </cell>
          <cell r="E295">
            <v>8.0757988437284038E-7</v>
          </cell>
          <cell r="F295">
            <v>0</v>
          </cell>
          <cell r="G295">
            <v>5.1742955657543996E-7</v>
          </cell>
        </row>
        <row r="296">
          <cell r="C296" t="str">
            <v>EN 15804+A2</v>
          </cell>
          <cell r="D296">
            <v>8.4729976327042343E-8</v>
          </cell>
          <cell r="E296">
            <v>8.578653153033001E-7</v>
          </cell>
          <cell r="F296">
            <v>0</v>
          </cell>
          <cell r="G296">
            <v>4.6478223239397134E-7</v>
          </cell>
        </row>
        <row r="297">
          <cell r="C297" t="str">
            <v>LC-Impact</v>
          </cell>
          <cell r="D297">
            <v>7.4010573686038983E-8</v>
          </cell>
          <cell r="E297">
            <v>5.3816504051710294E-7</v>
          </cell>
          <cell r="F297">
            <v>0</v>
          </cell>
          <cell r="G297">
            <v>6.5498648447133399E-7</v>
          </cell>
        </row>
        <row r="298">
          <cell r="C298" t="str">
            <v>EPD</v>
          </cell>
          <cell r="D298">
            <v>3.3720390277387026E-7</v>
          </cell>
          <cell r="E298">
            <v>5.1419067867633151E-7</v>
          </cell>
          <cell r="F298">
            <v>0</v>
          </cell>
          <cell r="G298">
            <v>9.8651281855273253E-7</v>
          </cell>
        </row>
        <row r="300">
          <cell r="B300" t="str">
            <v>HEMP</v>
          </cell>
          <cell r="C300" t="str">
            <v>ReCiPe 2016</v>
          </cell>
          <cell r="D300">
            <v>9.9526076282944486E-8</v>
          </cell>
          <cell r="E300">
            <v>6.9457572333113007E-7</v>
          </cell>
          <cell r="F300">
            <v>0</v>
          </cell>
          <cell r="G300">
            <v>2.0206373391116296E-7</v>
          </cell>
        </row>
        <row r="301">
          <cell r="C301" t="str">
            <v>EN 15804+A2</v>
          </cell>
          <cell r="D301">
            <v>8.4729976327042343E-8</v>
          </cell>
          <cell r="E301">
            <v>7.3365398575937712E-7</v>
          </cell>
          <cell r="F301">
            <v>0</v>
          </cell>
          <cell r="G301">
            <v>1.8018564314754152E-7</v>
          </cell>
        </row>
        <row r="302">
          <cell r="C302" t="str">
            <v>LC-Impact</v>
          </cell>
          <cell r="D302">
            <v>7.4010573686038983E-8</v>
          </cell>
          <cell r="E302">
            <v>4.602652898087723E-7</v>
          </cell>
          <cell r="F302">
            <v>0</v>
          </cell>
          <cell r="G302">
            <v>3.0790941635926077E-7</v>
          </cell>
        </row>
        <row r="303">
          <cell r="C303" t="str">
            <v>EPD</v>
          </cell>
          <cell r="D303">
            <v>3.3720390277387026E-7</v>
          </cell>
          <cell r="E303">
            <v>4.5075298078653298E-7</v>
          </cell>
          <cell r="F303">
            <v>0</v>
          </cell>
          <cell r="G303">
            <v>2.7253856076748633E-7</v>
          </cell>
        </row>
      </sheetData>
      <sheetData sheetId="26" refreshError="1"/>
      <sheetData sheetId="27" refreshError="1"/>
      <sheetData sheetId="28" refreshError="1"/>
      <sheetData sheetId="29" refreshError="1"/>
      <sheetData sheetId="30" refreshError="1"/>
      <sheetData sheetId="31"/>
      <sheetData sheetId="32" refreshError="1"/>
      <sheetData sheetId="33">
        <row r="47">
          <cell r="H47" t="str">
            <v>menor</v>
          </cell>
          <cell r="I47" t="str">
            <v>mayor</v>
          </cell>
          <cell r="J47" t="str">
            <v>EN15804+A2</v>
          </cell>
          <cell r="K47" t="str">
            <v>EPD</v>
          </cell>
          <cell r="L47" t="str">
            <v>ReCiPe 2016</v>
          </cell>
          <cell r="M47" t="str">
            <v>LC-Impact</v>
          </cell>
        </row>
        <row r="48">
          <cell r="B48" t="str">
            <v>Concrete</v>
          </cell>
          <cell r="H48">
            <v>3.4936356459821638E-11</v>
          </cell>
          <cell r="I48">
            <v>1.4853277636346282E-11</v>
          </cell>
          <cell r="J48">
            <v>4.1911586129527978E-11</v>
          </cell>
          <cell r="K48">
            <v>1.2507561031679898E-11</v>
          </cell>
          <cell r="L48">
            <v>4.978963409616792E-11</v>
          </cell>
          <cell r="M48">
            <v>3.4936356459821638E-11</v>
          </cell>
        </row>
        <row r="49">
          <cell r="B49" t="str">
            <v>Mineral wool</v>
          </cell>
          <cell r="H49">
            <v>2.9393591238079506E-10</v>
          </cell>
          <cell r="I49">
            <v>2.9617702823170696E-10</v>
          </cell>
          <cell r="J49">
            <v>5.2021783203788356E-10</v>
          </cell>
          <cell r="K49">
            <v>8.8026008458035513E-10</v>
          </cell>
          <cell r="L49">
            <v>5.9011294061250202E-10</v>
          </cell>
          <cell r="M49">
            <v>2.9393591238079506E-10</v>
          </cell>
        </row>
        <row r="50">
          <cell r="B50" t="str">
            <v>Reinforcement steel</v>
          </cell>
          <cell r="H50">
            <v>2.4292028067984742E-10</v>
          </cell>
          <cell r="I50">
            <v>2.2171615514793223E-10</v>
          </cell>
          <cell r="J50">
            <v>4.753166065577322E-10</v>
          </cell>
          <cell r="K50">
            <v>2.7451037448274373E-10</v>
          </cell>
          <cell r="L50">
            <v>4.6463643582777965E-10</v>
          </cell>
          <cell r="M50">
            <v>2.4292028067984742E-10</v>
          </cell>
        </row>
        <row r="51">
          <cell r="B51" t="str">
            <v>Bricks</v>
          </cell>
          <cell r="H51">
            <v>6.581828028723335E-11</v>
          </cell>
          <cell r="I51">
            <v>5.292147587348917E-11</v>
          </cell>
          <cell r="J51">
            <v>4.01818863416646E-11</v>
          </cell>
          <cell r="K51">
            <v>2.7759144900329939E-11</v>
          </cell>
          <cell r="L51">
            <v>1.1873975616072252E-10</v>
          </cell>
          <cell r="M51">
            <v>6.581828028723335E-11</v>
          </cell>
        </row>
        <row r="52">
          <cell r="B52" t="str">
            <v>Gypsum board</v>
          </cell>
          <cell r="H52">
            <v>3.0742108729956912E-10</v>
          </cell>
          <cell r="I52">
            <v>2.0713145094292167E-10</v>
          </cell>
          <cell r="J52">
            <v>4.3669542233483114E-10</v>
          </cell>
          <cell r="K52">
            <v>1.2892485554258351E-10</v>
          </cell>
          <cell r="L52">
            <v>5.1455253824249079E-10</v>
          </cell>
          <cell r="M52">
            <v>3.0742108729956912E-10</v>
          </cell>
        </row>
        <row r="53">
          <cell r="B53" t="str">
            <v>Fibercement</v>
          </cell>
          <cell r="H53">
            <v>9.7801094239249798E-10</v>
          </cell>
          <cell r="I53">
            <v>5.8604874963622445E-10</v>
          </cell>
          <cell r="J53">
            <v>1.6666204959081823E-9</v>
          </cell>
          <cell r="K53">
            <v>2.7076017567434799E-10</v>
          </cell>
          <cell r="L53">
            <v>1.5640596920287224E-9</v>
          </cell>
          <cell r="M53">
            <v>9.7801094239249798E-10</v>
          </cell>
        </row>
        <row r="54">
          <cell r="B54" t="str">
            <v>Aluminium plate</v>
          </cell>
          <cell r="H54">
            <v>1.029495866498437E-9</v>
          </cell>
          <cell r="I54">
            <v>1.1742597081995281E-9</v>
          </cell>
          <cell r="J54">
            <v>2.0117475691406999E-9</v>
          </cell>
          <cell r="K54">
            <v>0</v>
          </cell>
          <cell r="L54">
            <v>2.203755574697965E-9</v>
          </cell>
          <cell r="M54">
            <v>1.029495866498437E-9</v>
          </cell>
        </row>
        <row r="55">
          <cell r="B55" t="str">
            <v>Slate (cladding)</v>
          </cell>
          <cell r="H55">
            <v>4.971644425166603E-11</v>
          </cell>
          <cell r="I55">
            <v>2.8452056139733734E-11</v>
          </cell>
          <cell r="J55">
            <v>5.1297623445773911E-13</v>
          </cell>
          <cell r="L55">
            <v>7.8168500391399765E-11</v>
          </cell>
          <cell r="M55">
            <v>4.971644425166603E-11</v>
          </cell>
        </row>
        <row r="56">
          <cell r="B56" t="str">
            <v>Polypropylene</v>
          </cell>
          <cell r="H56">
            <v>3.7690294936192489E-10</v>
          </cell>
          <cell r="I56">
            <v>3.5694779414330506E-10</v>
          </cell>
          <cell r="J56">
            <v>7.3929639937906086E-10</v>
          </cell>
          <cell r="K56">
            <v>0</v>
          </cell>
          <cell r="L56">
            <v>7.3385074350522995E-10</v>
          </cell>
          <cell r="M56">
            <v>3.7690294936192489E-10</v>
          </cell>
        </row>
        <row r="58">
          <cell r="B58" t="str">
            <v>Plywood</v>
          </cell>
          <cell r="H58">
            <v>1.3139807154754751E-8</v>
          </cell>
          <cell r="I58">
            <v>7.8213714932911702E-9</v>
          </cell>
          <cell r="J58">
            <v>2.3008219257079966E-8</v>
          </cell>
          <cell r="K58">
            <v>0</v>
          </cell>
          <cell r="L58">
            <v>2.0961178648045921E-8</v>
          </cell>
          <cell r="M58">
            <v>1.3139807154754751E-8</v>
          </cell>
        </row>
        <row r="59">
          <cell r="B59" t="str">
            <v>GLT</v>
          </cell>
          <cell r="H59">
            <v>1.1901489742470964E-8</v>
          </cell>
          <cell r="I59">
            <v>5.3391259968415625E-9</v>
          </cell>
          <cell r="J59">
            <v>1.9301937251438745E-8</v>
          </cell>
          <cell r="K59">
            <v>2.5854203681512217E-8</v>
          </cell>
          <cell r="L59">
            <v>1.7240615739312526E-8</v>
          </cell>
          <cell r="M59">
            <v>1.1901489742470964E-8</v>
          </cell>
        </row>
        <row r="60">
          <cell r="B60" t="str">
            <v>Straw</v>
          </cell>
          <cell r="H60">
            <v>5.404194215770831E-9</v>
          </cell>
          <cell r="I60">
            <v>4.4621043870127837E-9</v>
          </cell>
          <cell r="J60">
            <v>4.4924755044321652E-9</v>
          </cell>
          <cell r="K60">
            <v>9.0346063044200063E-9</v>
          </cell>
          <cell r="L60">
            <v>5.404194215770831E-9</v>
          </cell>
          <cell r="M60">
            <v>9.8662986027836147E-9</v>
          </cell>
        </row>
        <row r="61">
          <cell r="B61" t="str">
            <v>CLT</v>
          </cell>
          <cell r="H61">
            <v>1.1356551618990091E-8</v>
          </cell>
          <cell r="I61">
            <v>6.543532062568271E-9</v>
          </cell>
          <cell r="J61">
            <v>1.9571732659409153E-8</v>
          </cell>
          <cell r="K61">
            <v>1.3137890562493431E-8</v>
          </cell>
          <cell r="L61">
            <v>1.7900083681558362E-8</v>
          </cell>
          <cell r="M61">
            <v>1.1356551618990091E-8</v>
          </cell>
        </row>
        <row r="62">
          <cell r="B62" t="str">
            <v>OSSB</v>
          </cell>
          <cell r="H62">
            <v>8.5180063954611319E-9</v>
          </cell>
          <cell r="I62">
            <v>2.7490434021198812E-9</v>
          </cell>
          <cell r="J62">
            <v>1.1551739396029953E-8</v>
          </cell>
          <cell r="K62">
            <v>9.9067569140150279E-9</v>
          </cell>
          <cell r="L62">
            <v>1.1267049797581013E-8</v>
          </cell>
          <cell r="M62">
            <v>8.5180063954611319E-9</v>
          </cell>
        </row>
        <row r="63">
          <cell r="B63" t="str">
            <v>Ceder cladding</v>
          </cell>
          <cell r="H63">
            <v>1.2304443286119593E-8</v>
          </cell>
          <cell r="I63">
            <v>6.771549411889735E-9</v>
          </cell>
          <cell r="J63">
            <v>2.135780996008619E-8</v>
          </cell>
          <cell r="K63">
            <v>8.2634336442952805E-9</v>
          </cell>
          <cell r="L63">
            <v>1.9075992698009328E-8</v>
          </cell>
          <cell r="M63">
            <v>1.2304443286119593E-8</v>
          </cell>
        </row>
        <row r="64">
          <cell r="B64" t="str">
            <v>OSB</v>
          </cell>
          <cell r="H64">
            <v>8.2981669144413471E-9</v>
          </cell>
          <cell r="I64">
            <v>4.5314673651965538E-9</v>
          </cell>
          <cell r="J64">
            <v>1.41534527557513E-8</v>
          </cell>
          <cell r="K64">
            <v>1.5256688752920396E-8</v>
          </cell>
          <cell r="L64">
            <v>1.2829634279637901E-8</v>
          </cell>
          <cell r="M64">
            <v>8.2981669144413471E-9</v>
          </cell>
        </row>
      </sheetData>
      <sheetData sheetId="34"/>
      <sheetData sheetId="35"/>
      <sheetData sheetId="36" refreshError="1"/>
      <sheetData sheetId="37" refreshError="1"/>
      <sheetData sheetId="38"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8" Type="http://schemas.openxmlformats.org/officeDocument/2006/relationships/hyperlink" Target="https://www.epddanmark.dk/media/jfrlygjo/md-21010-en_rev1.pdf" TargetMode="External"/><Relationship Id="rId13" Type="http://schemas.openxmlformats.org/officeDocument/2006/relationships/hyperlink" Target="https://api.environdec.com/api/v1/EPDLibrary/Files/1a41e427-c680-4160-ff75-08dc52cf9624/Data" TargetMode="External"/><Relationship Id="rId3" Type="http://schemas.openxmlformats.org/officeDocument/2006/relationships/hyperlink" Target="https://www.epddanmark.dk/media/2qhhncr1/md-24044-en.pdf" TargetMode="External"/><Relationship Id="rId7" Type="http://schemas.openxmlformats.org/officeDocument/2006/relationships/hyperlink" Target="https://www.epddanmark.dk/media/gvgnxzo3/md-22138-en.pdf" TargetMode="External"/><Relationship Id="rId12" Type="http://schemas.openxmlformats.org/officeDocument/2006/relationships/hyperlink" Target="https://www.environdec.com/library/epd6049" TargetMode="External"/><Relationship Id="rId2" Type="http://schemas.openxmlformats.org/officeDocument/2006/relationships/hyperlink" Target="https://www.rockwool.com/syssiteassets/o2-rockwool/dokumentation-og-certifikater/dokumentation/epd-miljodeklaration/epd-56943-rockwool-toprock-system-310-mm-for-the-danish-market-r7.95.pdf?f=20230411125700" TargetMode="External"/><Relationship Id="rId16" Type="http://schemas.openxmlformats.org/officeDocument/2006/relationships/hyperlink" Target="https://www.hekospanten.nl/app/uploads/2023/10/EPD_Heko_Spanten_Ede.pdf" TargetMode="External"/><Relationship Id="rId1" Type="http://schemas.openxmlformats.org/officeDocument/2006/relationships/hyperlink" Target="https://www.epddanmark.dk/media/gsapfnge/md-23236-da.pdf" TargetMode="External"/><Relationship Id="rId6" Type="http://schemas.openxmlformats.org/officeDocument/2006/relationships/hyperlink" Target="https://www.epddanmark.dk/media/jvjf0eq4/md-20047-en_rev1.pdf" TargetMode="External"/><Relationship Id="rId11" Type="http://schemas.openxmlformats.org/officeDocument/2006/relationships/hyperlink" Target="https://froeslev.dk/media/do5b3bc4/epd_froeslev_trae_a_s_fire_impregnated_western_red_cedar_hub-1646_2024-07-15.pdf" TargetMode="External"/><Relationship Id="rId5" Type="http://schemas.openxmlformats.org/officeDocument/2006/relationships/hyperlink" Target="https://api.environdec.com/api/v1/EPDLibrary/Files/6af2b676-5a23-43a9-86a6-08db9e3bfd8a/Data" TargetMode="External"/><Relationship Id="rId15" Type="http://schemas.openxmlformats.org/officeDocument/2006/relationships/hyperlink" Target="https://www.environdec.com/library/epd16006" TargetMode="External"/><Relationship Id="rId10" Type="http://schemas.openxmlformats.org/officeDocument/2006/relationships/hyperlink" Target="https://www.oekobaudat.de/OEKOBAU.DAT/datasetdetail/process.xhtml?uuid=6aff7a60-d7cd-430e-8b15-02556b6f62ff&amp;version=20.20.010" TargetMode="External"/><Relationship Id="rId4" Type="http://schemas.openxmlformats.org/officeDocument/2006/relationships/hyperlink" Target="https://api.environdec.com/api/v1/EPDLibrary/Files/23febb87-97c0-49df-0f65-08d9f09b841d/Data" TargetMode="External"/><Relationship Id="rId9" Type="http://schemas.openxmlformats.org/officeDocument/2006/relationships/hyperlink" Target="https://www.environdec.com/library/epd12169" TargetMode="External"/><Relationship Id="rId14" Type="http://schemas.openxmlformats.org/officeDocument/2006/relationships/hyperlink" Target="https://www.epddanmark.dk/media/1f3ohna0/md-23224-en.pdf"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B19"/>
  <sheetViews>
    <sheetView workbookViewId="0">
      <selection activeCell="F8" sqref="F8"/>
    </sheetView>
  </sheetViews>
  <sheetFormatPr defaultColWidth="11.453125" defaultRowHeight="14.5" x14ac:dyDescent="0.35"/>
  <cols>
    <col min="1" max="16384" width="11.453125" style="455"/>
  </cols>
  <sheetData>
    <row r="2" spans="2:2" ht="15.5" x14ac:dyDescent="0.35">
      <c r="B2" s="556" t="s">
        <v>334</v>
      </c>
    </row>
    <row r="4" spans="2:2" ht="15.5" x14ac:dyDescent="0.35">
      <c r="B4" s="12" t="s">
        <v>377</v>
      </c>
    </row>
    <row r="5" spans="2:2" ht="15.5" x14ac:dyDescent="0.35">
      <c r="B5" s="12" t="s">
        <v>368</v>
      </c>
    </row>
    <row r="6" spans="2:2" ht="15.5" x14ac:dyDescent="0.35">
      <c r="B6" s="12" t="s">
        <v>369</v>
      </c>
    </row>
    <row r="7" spans="2:2" ht="15.5" x14ac:dyDescent="0.35">
      <c r="B7" s="12" t="s">
        <v>385</v>
      </c>
    </row>
    <row r="8" spans="2:2" ht="15.5" x14ac:dyDescent="0.35">
      <c r="B8" s="12" t="s">
        <v>386</v>
      </c>
    </row>
    <row r="9" spans="2:2" ht="15.5" x14ac:dyDescent="0.35">
      <c r="B9" s="12" t="s">
        <v>387</v>
      </c>
    </row>
    <row r="10" spans="2:2" ht="15.5" x14ac:dyDescent="0.35">
      <c r="B10" s="12" t="s">
        <v>388</v>
      </c>
    </row>
    <row r="11" spans="2:2" ht="15.5" x14ac:dyDescent="0.35">
      <c r="B11" s="12" t="s">
        <v>370</v>
      </c>
    </row>
    <row r="12" spans="2:2" ht="15.5" x14ac:dyDescent="0.35">
      <c r="B12" s="12" t="s">
        <v>371</v>
      </c>
    </row>
    <row r="13" spans="2:2" ht="15.5" x14ac:dyDescent="0.35">
      <c r="B13" s="98" t="s">
        <v>372</v>
      </c>
    </row>
    <row r="14" spans="2:2" ht="15.5" x14ac:dyDescent="0.35">
      <c r="B14" s="12" t="s">
        <v>373</v>
      </c>
    </row>
    <row r="15" spans="2:2" ht="15.5" x14ac:dyDescent="0.35">
      <c r="B15" s="12" t="s">
        <v>389</v>
      </c>
    </row>
    <row r="16" spans="2:2" ht="15.5" x14ac:dyDescent="0.35">
      <c r="B16" s="12" t="s">
        <v>390</v>
      </c>
    </row>
    <row r="17" spans="2:2" ht="15.5" x14ac:dyDescent="0.35">
      <c r="B17" s="557" t="s">
        <v>374</v>
      </c>
    </row>
    <row r="18" spans="2:2" ht="15.5" x14ac:dyDescent="0.35">
      <c r="B18" s="557" t="s">
        <v>375</v>
      </c>
    </row>
    <row r="19" spans="2:2" ht="15.5" x14ac:dyDescent="0.35">
      <c r="B19" s="557" t="s">
        <v>376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6"/>
  <sheetViews>
    <sheetView workbookViewId="0">
      <selection activeCell="F4" sqref="F4"/>
    </sheetView>
  </sheetViews>
  <sheetFormatPr defaultColWidth="10.90625" defaultRowHeight="14.5" x14ac:dyDescent="0.35"/>
  <cols>
    <col min="2" max="2" width="37.453125" customWidth="1"/>
    <col min="3" max="3" width="17.26953125" customWidth="1"/>
    <col min="4" max="4" width="13.81640625" style="2" customWidth="1"/>
  </cols>
  <sheetData>
    <row r="1" spans="1:6" ht="15.5" x14ac:dyDescent="0.35">
      <c r="A1" s="3"/>
      <c r="B1" s="3"/>
      <c r="C1" s="3"/>
      <c r="D1" s="4"/>
      <c r="E1" s="3"/>
      <c r="F1" s="3"/>
    </row>
    <row r="2" spans="1:6" ht="15.5" x14ac:dyDescent="0.35">
      <c r="A2" s="3"/>
      <c r="B2" s="3" t="s">
        <v>339</v>
      </c>
      <c r="C2" s="3"/>
      <c r="D2" s="4"/>
      <c r="E2" s="3"/>
      <c r="F2" s="3"/>
    </row>
    <row r="3" spans="1:6" ht="15.5" x14ac:dyDescent="0.35">
      <c r="A3" s="3"/>
      <c r="C3" s="3"/>
      <c r="D3" s="4"/>
      <c r="E3" s="3"/>
      <c r="F3" s="3"/>
    </row>
    <row r="4" spans="1:6" ht="30" x14ac:dyDescent="0.35">
      <c r="A4" s="3"/>
      <c r="B4" s="8" t="s">
        <v>0</v>
      </c>
      <c r="C4" s="7" t="s">
        <v>60</v>
      </c>
      <c r="D4" s="4"/>
      <c r="E4" s="3"/>
      <c r="F4" s="3"/>
    </row>
    <row r="5" spans="1:6" ht="15.5" x14ac:dyDescent="0.35">
      <c r="A5" s="3"/>
      <c r="B5" s="5" t="s">
        <v>17</v>
      </c>
      <c r="C5" s="6">
        <v>120</v>
      </c>
      <c r="D5" s="4"/>
      <c r="E5" s="3"/>
      <c r="F5" s="3"/>
    </row>
    <row r="6" spans="1:6" ht="15.5" x14ac:dyDescent="0.35">
      <c r="A6" s="3"/>
      <c r="B6" s="5" t="s">
        <v>6</v>
      </c>
      <c r="C6" s="6">
        <v>120</v>
      </c>
      <c r="E6" s="3"/>
      <c r="F6" s="3"/>
    </row>
    <row r="7" spans="1:6" ht="15.5" x14ac:dyDescent="0.35">
      <c r="A7" s="3"/>
      <c r="B7" s="5" t="s">
        <v>46</v>
      </c>
      <c r="C7" s="6">
        <v>50</v>
      </c>
      <c r="E7" s="3"/>
      <c r="F7" s="3"/>
    </row>
    <row r="8" spans="1:6" ht="15.5" x14ac:dyDescent="0.35">
      <c r="A8" s="3"/>
      <c r="B8" s="5" t="s">
        <v>35</v>
      </c>
      <c r="C8" s="6">
        <v>50</v>
      </c>
      <c r="E8" s="3"/>
      <c r="F8" s="3"/>
    </row>
    <row r="9" spans="1:6" ht="15.5" x14ac:dyDescent="0.35">
      <c r="A9" s="3"/>
      <c r="B9" s="5" t="s">
        <v>59</v>
      </c>
      <c r="C9" s="6">
        <v>120</v>
      </c>
      <c r="E9" s="3"/>
      <c r="F9" s="3"/>
    </row>
    <row r="10" spans="1:6" ht="15.5" x14ac:dyDescent="0.35">
      <c r="A10" s="3"/>
      <c r="B10" s="5" t="s">
        <v>2</v>
      </c>
      <c r="C10" s="6">
        <v>120</v>
      </c>
      <c r="E10" s="3"/>
      <c r="F10" s="3"/>
    </row>
    <row r="11" spans="1:6" ht="15.5" x14ac:dyDescent="0.35">
      <c r="A11" s="3"/>
      <c r="B11" s="5" t="s">
        <v>47</v>
      </c>
      <c r="C11" s="6">
        <v>120</v>
      </c>
      <c r="E11" s="3"/>
      <c r="F11" s="3"/>
    </row>
    <row r="12" spans="1:6" ht="15.5" x14ac:dyDescent="0.35">
      <c r="A12" s="3"/>
      <c r="B12" s="5" t="s">
        <v>15</v>
      </c>
      <c r="C12" s="6">
        <v>50</v>
      </c>
      <c r="E12" s="3"/>
      <c r="F12" s="3"/>
    </row>
    <row r="13" spans="1:6" ht="15.5" x14ac:dyDescent="0.35">
      <c r="A13" s="3"/>
      <c r="B13" s="5" t="s">
        <v>12</v>
      </c>
      <c r="C13" s="6">
        <v>80</v>
      </c>
      <c r="E13" s="3"/>
      <c r="F13" s="3"/>
    </row>
    <row r="14" spans="1:6" ht="15.5" x14ac:dyDescent="0.35">
      <c r="A14" s="3"/>
      <c r="B14" s="5" t="s">
        <v>55</v>
      </c>
      <c r="C14" s="6">
        <v>80</v>
      </c>
      <c r="E14" s="3"/>
      <c r="F14" s="3"/>
    </row>
    <row r="15" spans="1:6" ht="15.5" x14ac:dyDescent="0.35">
      <c r="A15" s="3"/>
      <c r="B15" s="5" t="s">
        <v>3</v>
      </c>
      <c r="C15" s="6">
        <v>80</v>
      </c>
      <c r="E15" s="3"/>
      <c r="F15" s="3"/>
    </row>
    <row r="16" spans="1:6" ht="15.5" x14ac:dyDescent="0.35">
      <c r="A16" s="3"/>
      <c r="B16" s="5" t="s">
        <v>57</v>
      </c>
      <c r="C16" s="6">
        <v>50</v>
      </c>
      <c r="E16" s="3"/>
      <c r="F16" s="3"/>
    </row>
    <row r="17" spans="1:6" ht="15.5" x14ac:dyDescent="0.35">
      <c r="A17" s="3"/>
      <c r="B17" s="5" t="s">
        <v>58</v>
      </c>
      <c r="C17" s="6">
        <v>50</v>
      </c>
      <c r="E17" s="3"/>
      <c r="F17" s="3"/>
    </row>
    <row r="18" spans="1:6" ht="15.5" x14ac:dyDescent="0.35">
      <c r="A18" s="3"/>
      <c r="B18" s="5" t="s">
        <v>26</v>
      </c>
      <c r="C18" s="6">
        <v>60</v>
      </c>
      <c r="E18" s="3"/>
      <c r="F18" s="3"/>
    </row>
    <row r="19" spans="1:6" ht="15.5" x14ac:dyDescent="0.35">
      <c r="A19" s="3"/>
      <c r="B19" s="5" t="s">
        <v>5</v>
      </c>
      <c r="C19" s="6">
        <v>120</v>
      </c>
      <c r="E19" s="3"/>
      <c r="F19" s="3"/>
    </row>
    <row r="20" spans="1:6" ht="15.5" x14ac:dyDescent="0.35">
      <c r="A20" s="3"/>
      <c r="B20" s="5" t="s">
        <v>25</v>
      </c>
      <c r="C20" s="6">
        <v>120</v>
      </c>
      <c r="E20" s="3"/>
      <c r="F20" s="3"/>
    </row>
    <row r="21" spans="1:6" ht="15.5" x14ac:dyDescent="0.35">
      <c r="A21" s="3"/>
      <c r="B21" s="5" t="s">
        <v>14</v>
      </c>
      <c r="C21" s="6">
        <v>120</v>
      </c>
      <c r="E21" s="3"/>
      <c r="F21" s="3"/>
    </row>
    <row r="22" spans="1:6" ht="15.5" x14ac:dyDescent="0.35">
      <c r="A22" s="3"/>
      <c r="B22" s="5" t="s">
        <v>36</v>
      </c>
      <c r="C22" s="6">
        <v>80</v>
      </c>
      <c r="E22" s="3"/>
      <c r="F22" s="3"/>
    </row>
    <row r="23" spans="1:6" ht="15.5" x14ac:dyDescent="0.35">
      <c r="A23" s="3"/>
      <c r="B23" s="5" t="s">
        <v>38</v>
      </c>
      <c r="C23" s="6">
        <v>50</v>
      </c>
      <c r="E23" s="3"/>
      <c r="F23" s="3"/>
    </row>
    <row r="24" spans="1:6" ht="15.5" x14ac:dyDescent="0.35">
      <c r="A24" s="3"/>
      <c r="B24" s="3"/>
      <c r="E24" s="3"/>
      <c r="F24" s="3"/>
    </row>
    <row r="25" spans="1:6" ht="15.5" x14ac:dyDescent="0.35">
      <c r="A25" s="3"/>
      <c r="B25" s="3"/>
      <c r="E25" s="3"/>
      <c r="F25" s="3"/>
    </row>
    <row r="26" spans="1:6" ht="15.5" x14ac:dyDescent="0.35">
      <c r="A26" s="3"/>
      <c r="B26" s="3"/>
      <c r="C26" s="3"/>
      <c r="D26" s="4"/>
      <c r="E26" s="3"/>
      <c r="F26" s="3"/>
    </row>
  </sheetData>
  <sortState xmlns:xlrd2="http://schemas.microsoft.com/office/spreadsheetml/2017/richdata2" ref="C7:D27">
    <sortCondition ref="C7"/>
  </sortState>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G53"/>
  <sheetViews>
    <sheetView zoomScale="77" zoomScaleNormal="100" workbookViewId="0">
      <selection activeCell="G12" sqref="G12"/>
    </sheetView>
  </sheetViews>
  <sheetFormatPr defaultColWidth="11.453125" defaultRowHeight="14" x14ac:dyDescent="0.3"/>
  <cols>
    <col min="1" max="1" width="11.453125" style="33"/>
    <col min="2" max="2" width="22.1796875" style="33" customWidth="1"/>
    <col min="3" max="3" width="11.453125" style="33"/>
    <col min="4" max="4" width="20.26953125" style="33" customWidth="1"/>
    <col min="5" max="6" width="11.453125" style="33"/>
    <col min="7" max="7" width="143.1796875" style="33" customWidth="1"/>
    <col min="8" max="16384" width="11.453125" style="33"/>
  </cols>
  <sheetData>
    <row r="2" spans="2:7" ht="15.5" x14ac:dyDescent="0.35">
      <c r="B2" s="3" t="s">
        <v>106</v>
      </c>
      <c r="C2" s="3"/>
      <c r="D2" s="3"/>
      <c r="E2" s="3"/>
      <c r="F2" s="3"/>
      <c r="G2" s="3"/>
    </row>
    <row r="3" spans="2:7" ht="16" thickBot="1" x14ac:dyDescent="0.4">
      <c r="B3" s="3"/>
      <c r="C3" s="3"/>
      <c r="D3" s="3"/>
      <c r="E3" s="3"/>
      <c r="F3" s="3"/>
      <c r="G3" s="3"/>
    </row>
    <row r="4" spans="2:7" ht="15.5" thickBot="1" x14ac:dyDescent="0.35">
      <c r="B4" s="9" t="s">
        <v>61</v>
      </c>
      <c r="C4" s="10" t="s">
        <v>62</v>
      </c>
      <c r="D4" s="11" t="s">
        <v>63</v>
      </c>
      <c r="E4" s="11" t="s">
        <v>64</v>
      </c>
      <c r="F4" s="11" t="s">
        <v>65</v>
      </c>
      <c r="G4" s="11" t="s">
        <v>66</v>
      </c>
    </row>
    <row r="5" spans="2:7" ht="15.5" x14ac:dyDescent="0.35">
      <c r="B5" s="3"/>
      <c r="C5" s="12"/>
      <c r="D5" s="3"/>
      <c r="E5" s="3"/>
      <c r="F5" s="3"/>
      <c r="G5" s="3"/>
    </row>
    <row r="6" spans="2:7" ht="15.5" x14ac:dyDescent="0.35">
      <c r="B6" s="575" t="s">
        <v>2</v>
      </c>
      <c r="C6" s="13"/>
      <c r="D6" s="14"/>
      <c r="E6" s="14"/>
      <c r="F6" s="14"/>
      <c r="G6" s="14"/>
    </row>
    <row r="7" spans="2:7" ht="15.5" x14ac:dyDescent="0.35">
      <c r="B7" s="576"/>
      <c r="C7" s="15" t="s">
        <v>67</v>
      </c>
      <c r="D7" s="6" t="s">
        <v>68</v>
      </c>
      <c r="E7" s="6">
        <v>2315</v>
      </c>
      <c r="F7" s="5" t="s">
        <v>69</v>
      </c>
      <c r="G7" s="16" t="s">
        <v>70</v>
      </c>
    </row>
    <row r="8" spans="2:7" ht="15.5" x14ac:dyDescent="0.35">
      <c r="B8" s="577"/>
      <c r="C8" s="17" t="s">
        <v>71</v>
      </c>
      <c r="D8" s="6" t="s">
        <v>68</v>
      </c>
      <c r="E8" s="6"/>
      <c r="F8" s="6"/>
      <c r="G8" s="5" t="s">
        <v>72</v>
      </c>
    </row>
    <row r="9" spans="2:7" ht="15.5" x14ac:dyDescent="0.35">
      <c r="B9" s="575" t="s">
        <v>3</v>
      </c>
      <c r="C9" s="18"/>
      <c r="D9" s="19"/>
      <c r="E9" s="19"/>
      <c r="F9" s="19"/>
      <c r="G9" s="14"/>
    </row>
    <row r="10" spans="2:7" ht="15.5" x14ac:dyDescent="0.35">
      <c r="B10" s="576"/>
      <c r="C10" s="20" t="s">
        <v>71</v>
      </c>
      <c r="D10" s="6" t="s">
        <v>68</v>
      </c>
      <c r="E10" s="6"/>
      <c r="F10" s="6"/>
      <c r="G10" s="5" t="s">
        <v>73</v>
      </c>
    </row>
    <row r="11" spans="2:7" ht="15.5" x14ac:dyDescent="0.35">
      <c r="B11" s="577"/>
      <c r="C11" s="20" t="s">
        <v>71</v>
      </c>
      <c r="D11" s="6" t="s">
        <v>68</v>
      </c>
      <c r="E11" s="6"/>
      <c r="F11" s="6"/>
      <c r="G11" s="5" t="s">
        <v>74</v>
      </c>
    </row>
    <row r="12" spans="2:7" ht="15.5" x14ac:dyDescent="0.35">
      <c r="B12" s="575" t="s">
        <v>5</v>
      </c>
      <c r="C12" s="18"/>
      <c r="D12" s="19"/>
      <c r="E12" s="19"/>
      <c r="F12" s="19"/>
      <c r="G12" s="14"/>
    </row>
    <row r="13" spans="2:7" ht="15.5" x14ac:dyDescent="0.35">
      <c r="B13" s="576"/>
      <c r="C13" s="20" t="s">
        <v>71</v>
      </c>
      <c r="D13" s="6" t="s">
        <v>68</v>
      </c>
      <c r="E13" s="6"/>
      <c r="F13" s="6"/>
      <c r="G13" s="5" t="s">
        <v>75</v>
      </c>
    </row>
    <row r="14" spans="2:7" ht="15.5" x14ac:dyDescent="0.35">
      <c r="B14" s="577"/>
      <c r="C14" s="21" t="s">
        <v>71</v>
      </c>
      <c r="D14" s="6" t="s">
        <v>68</v>
      </c>
      <c r="E14" s="6"/>
      <c r="F14" s="6"/>
      <c r="G14" s="5" t="s">
        <v>76</v>
      </c>
    </row>
    <row r="15" spans="2:7" ht="15.5" x14ac:dyDescent="0.35">
      <c r="B15" s="575" t="s">
        <v>6</v>
      </c>
      <c r="C15" s="22"/>
      <c r="D15" s="19"/>
      <c r="E15" s="19"/>
      <c r="F15" s="19"/>
      <c r="G15" s="14"/>
    </row>
    <row r="16" spans="2:7" ht="15.5" x14ac:dyDescent="0.35">
      <c r="B16" s="576"/>
      <c r="C16" s="20" t="s">
        <v>71</v>
      </c>
      <c r="D16" s="6" t="s">
        <v>68</v>
      </c>
      <c r="E16" s="6"/>
      <c r="F16" s="6"/>
      <c r="G16" s="5" t="s">
        <v>77</v>
      </c>
    </row>
    <row r="17" spans="2:7" ht="15.5" x14ac:dyDescent="0.35">
      <c r="B17" s="577"/>
      <c r="C17" s="21" t="s">
        <v>71</v>
      </c>
      <c r="D17" s="6" t="s">
        <v>68</v>
      </c>
      <c r="E17" s="6"/>
      <c r="F17" s="6"/>
      <c r="G17" s="5" t="s">
        <v>78</v>
      </c>
    </row>
    <row r="18" spans="2:7" ht="15.5" x14ac:dyDescent="0.35">
      <c r="B18" s="575" t="s">
        <v>12</v>
      </c>
      <c r="C18" s="22"/>
      <c r="D18" s="19"/>
      <c r="E18" s="19"/>
      <c r="F18" s="19"/>
      <c r="G18" s="14"/>
    </row>
    <row r="19" spans="2:7" ht="15.5" x14ac:dyDescent="0.35">
      <c r="B19" s="576"/>
      <c r="C19" s="20" t="s">
        <v>71</v>
      </c>
      <c r="D19" s="6" t="s">
        <v>68</v>
      </c>
      <c r="E19" s="6"/>
      <c r="F19" s="6"/>
      <c r="G19" s="5" t="s">
        <v>79</v>
      </c>
    </row>
    <row r="20" spans="2:7" ht="15.5" x14ac:dyDescent="0.35">
      <c r="B20" s="577"/>
      <c r="C20" s="21" t="s">
        <v>71</v>
      </c>
      <c r="D20" s="6" t="s">
        <v>68</v>
      </c>
      <c r="E20" s="6"/>
      <c r="F20" s="6"/>
      <c r="G20" s="5" t="s">
        <v>80</v>
      </c>
    </row>
    <row r="21" spans="2:7" ht="15.5" x14ac:dyDescent="0.35">
      <c r="B21" s="575" t="s">
        <v>15</v>
      </c>
      <c r="C21" s="22"/>
      <c r="D21" s="19"/>
      <c r="E21" s="19"/>
      <c r="F21" s="19"/>
      <c r="G21" s="14"/>
    </row>
    <row r="22" spans="2:7" ht="15.5" x14ac:dyDescent="0.35">
      <c r="B22" s="576"/>
      <c r="C22" s="20" t="s">
        <v>71</v>
      </c>
      <c r="D22" s="6" t="s">
        <v>68</v>
      </c>
      <c r="E22" s="6"/>
      <c r="F22" s="6"/>
      <c r="G22" s="5" t="s">
        <v>81</v>
      </c>
    </row>
    <row r="23" spans="2:7" ht="15.5" x14ac:dyDescent="0.35">
      <c r="B23" s="577"/>
      <c r="C23" s="21" t="s">
        <v>71</v>
      </c>
      <c r="D23" s="6" t="s">
        <v>68</v>
      </c>
      <c r="E23" s="6"/>
      <c r="F23" s="6"/>
      <c r="G23" s="5" t="s">
        <v>82</v>
      </c>
    </row>
    <row r="24" spans="2:7" ht="15.5" x14ac:dyDescent="0.35">
      <c r="B24" s="575" t="s">
        <v>83</v>
      </c>
      <c r="C24" s="22"/>
      <c r="D24" s="19"/>
      <c r="E24" s="19"/>
      <c r="F24" s="19"/>
      <c r="G24" s="14"/>
    </row>
    <row r="25" spans="2:7" ht="15.5" x14ac:dyDescent="0.35">
      <c r="B25" s="576"/>
      <c r="C25" s="20" t="s">
        <v>71</v>
      </c>
      <c r="D25" s="6" t="s">
        <v>68</v>
      </c>
      <c r="E25" s="6"/>
      <c r="F25" s="6"/>
      <c r="G25" s="3" t="s">
        <v>84</v>
      </c>
    </row>
    <row r="26" spans="2:7" ht="15.5" x14ac:dyDescent="0.35">
      <c r="B26" s="577"/>
      <c r="C26" s="21" t="s">
        <v>71</v>
      </c>
      <c r="D26" s="6" t="s">
        <v>68</v>
      </c>
      <c r="E26" s="6"/>
      <c r="F26" s="6"/>
      <c r="G26" s="5" t="s">
        <v>85</v>
      </c>
    </row>
    <row r="27" spans="2:7" ht="15.5" x14ac:dyDescent="0.35">
      <c r="B27" s="575" t="s">
        <v>25</v>
      </c>
      <c r="C27" s="22"/>
      <c r="D27" s="19"/>
      <c r="E27" s="19"/>
      <c r="F27" s="19"/>
      <c r="G27" s="14"/>
    </row>
    <row r="28" spans="2:7" ht="15.5" x14ac:dyDescent="0.35">
      <c r="B28" s="576"/>
      <c r="C28" s="20" t="s">
        <v>71</v>
      </c>
      <c r="D28" s="6" t="s">
        <v>68</v>
      </c>
      <c r="E28" s="6"/>
      <c r="F28" s="6"/>
      <c r="G28" s="5" t="s">
        <v>86</v>
      </c>
    </row>
    <row r="29" spans="2:7" ht="15.5" x14ac:dyDescent="0.35">
      <c r="B29" s="577"/>
      <c r="C29" s="21" t="s">
        <v>71</v>
      </c>
      <c r="D29" s="6" t="s">
        <v>68</v>
      </c>
      <c r="E29" s="6"/>
      <c r="F29" s="6"/>
      <c r="G29" s="5" t="s">
        <v>87</v>
      </c>
    </row>
    <row r="30" spans="2:7" ht="15.5" x14ac:dyDescent="0.35">
      <c r="B30" s="575" t="s">
        <v>26</v>
      </c>
      <c r="C30" s="22"/>
      <c r="D30" s="19"/>
      <c r="E30" s="19"/>
      <c r="F30" s="19"/>
      <c r="G30" s="14"/>
    </row>
    <row r="31" spans="2:7" ht="15.5" x14ac:dyDescent="0.35">
      <c r="B31" s="576"/>
      <c r="C31" s="20" t="s">
        <v>67</v>
      </c>
      <c r="D31" s="6" t="s">
        <v>68</v>
      </c>
      <c r="E31" s="6">
        <v>480</v>
      </c>
      <c r="F31" s="6" t="s">
        <v>69</v>
      </c>
      <c r="G31" s="5" t="s">
        <v>88</v>
      </c>
    </row>
    <row r="32" spans="2:7" ht="15.5" x14ac:dyDescent="0.35">
      <c r="B32" s="577"/>
      <c r="C32" s="21" t="s">
        <v>71</v>
      </c>
      <c r="D32" s="6" t="s">
        <v>68</v>
      </c>
      <c r="E32" s="6"/>
      <c r="F32" s="6"/>
      <c r="G32" s="5" t="s">
        <v>89</v>
      </c>
    </row>
    <row r="33" spans="2:7" ht="15.5" x14ac:dyDescent="0.35">
      <c r="B33" s="575" t="s">
        <v>90</v>
      </c>
      <c r="C33" s="22"/>
      <c r="D33" s="19"/>
      <c r="E33" s="19"/>
      <c r="F33" s="19"/>
      <c r="G33" s="14"/>
    </row>
    <row r="34" spans="2:7" ht="15.5" x14ac:dyDescent="0.35">
      <c r="B34" s="576"/>
      <c r="C34" s="20" t="s">
        <v>67</v>
      </c>
      <c r="D34" s="6" t="s">
        <v>68</v>
      </c>
      <c r="E34" s="6">
        <v>500</v>
      </c>
      <c r="F34" s="6" t="s">
        <v>69</v>
      </c>
      <c r="G34" s="5" t="s">
        <v>91</v>
      </c>
    </row>
    <row r="35" spans="2:7" ht="15.5" x14ac:dyDescent="0.35">
      <c r="B35" s="577"/>
      <c r="C35" s="21" t="s">
        <v>71</v>
      </c>
      <c r="D35" s="6" t="s">
        <v>68</v>
      </c>
      <c r="E35" s="6"/>
      <c r="F35" s="6"/>
      <c r="G35" s="5" t="s">
        <v>92</v>
      </c>
    </row>
    <row r="36" spans="2:7" ht="15.5" x14ac:dyDescent="0.35">
      <c r="B36" s="578" t="s">
        <v>93</v>
      </c>
      <c r="C36" s="18"/>
      <c r="D36" s="19"/>
      <c r="E36" s="19"/>
      <c r="F36" s="19"/>
      <c r="G36" s="14"/>
    </row>
    <row r="37" spans="2:7" ht="15.5" x14ac:dyDescent="0.35">
      <c r="B37" s="579"/>
      <c r="C37" s="23" t="s">
        <v>71</v>
      </c>
      <c r="D37" s="6" t="s">
        <v>68</v>
      </c>
      <c r="E37" s="6"/>
      <c r="F37" s="6"/>
      <c r="G37" s="5" t="s">
        <v>94</v>
      </c>
    </row>
    <row r="38" spans="2:7" ht="15.5" x14ac:dyDescent="0.35">
      <c r="B38" s="580"/>
      <c r="C38" s="21" t="s">
        <v>71</v>
      </c>
      <c r="D38" s="6" t="s">
        <v>68</v>
      </c>
      <c r="E38" s="6"/>
      <c r="F38" s="6"/>
      <c r="G38" s="5" t="s">
        <v>95</v>
      </c>
    </row>
    <row r="39" spans="2:7" ht="15.5" x14ac:dyDescent="0.35">
      <c r="B39" s="575" t="s">
        <v>96</v>
      </c>
      <c r="C39" s="22"/>
      <c r="D39" s="19"/>
      <c r="E39" s="19"/>
      <c r="F39" s="19"/>
      <c r="G39" s="14"/>
    </row>
    <row r="40" spans="2:7" ht="15.5" x14ac:dyDescent="0.35">
      <c r="B40" s="576"/>
      <c r="C40" s="21" t="s">
        <v>71</v>
      </c>
      <c r="D40" s="6" t="s">
        <v>68</v>
      </c>
      <c r="E40" s="6"/>
      <c r="F40" s="6"/>
      <c r="G40" s="5" t="s">
        <v>97</v>
      </c>
    </row>
    <row r="41" spans="2:7" ht="15.5" x14ac:dyDescent="0.35">
      <c r="B41" s="577"/>
      <c r="C41" s="21" t="s">
        <v>71</v>
      </c>
      <c r="D41" s="6" t="s">
        <v>68</v>
      </c>
      <c r="E41" s="6"/>
      <c r="F41" s="6"/>
      <c r="G41" s="5" t="s">
        <v>98</v>
      </c>
    </row>
    <row r="42" spans="2:7" ht="15.5" x14ac:dyDescent="0.35">
      <c r="B42" s="575" t="s">
        <v>56</v>
      </c>
      <c r="C42" s="22"/>
      <c r="D42" s="19"/>
      <c r="E42" s="19"/>
      <c r="F42" s="19"/>
      <c r="G42" s="14"/>
    </row>
    <row r="43" spans="2:7" ht="15.5" x14ac:dyDescent="0.35">
      <c r="B43" s="576"/>
      <c r="C43" s="21" t="s">
        <v>67</v>
      </c>
      <c r="D43" s="6" t="s">
        <v>68</v>
      </c>
      <c r="E43" s="6">
        <v>430</v>
      </c>
      <c r="F43" s="6" t="s">
        <v>69</v>
      </c>
      <c r="G43" s="5" t="s">
        <v>99</v>
      </c>
    </row>
    <row r="44" spans="2:7" ht="15.5" x14ac:dyDescent="0.35">
      <c r="B44" s="577"/>
      <c r="C44" s="21" t="s">
        <v>71</v>
      </c>
      <c r="D44" s="6" t="s">
        <v>68</v>
      </c>
      <c r="E44" s="24"/>
      <c r="F44" s="24"/>
      <c r="G44" s="25" t="s">
        <v>92</v>
      </c>
    </row>
    <row r="45" spans="2:7" ht="15.5" x14ac:dyDescent="0.35">
      <c r="B45" s="575" t="s">
        <v>100</v>
      </c>
      <c r="C45" s="22"/>
      <c r="D45" s="19"/>
      <c r="E45" s="19"/>
      <c r="F45" s="19"/>
      <c r="G45" s="14"/>
    </row>
    <row r="46" spans="2:7" ht="15.5" x14ac:dyDescent="0.35">
      <c r="B46" s="576"/>
      <c r="C46" s="21" t="s">
        <v>67</v>
      </c>
      <c r="D46" s="20" t="s">
        <v>101</v>
      </c>
      <c r="E46" s="17">
        <v>280</v>
      </c>
      <c r="F46" s="6" t="s">
        <v>69</v>
      </c>
      <c r="G46" s="12" t="s">
        <v>102</v>
      </c>
    </row>
    <row r="47" spans="2:7" ht="15.5" x14ac:dyDescent="0.35">
      <c r="B47" s="577"/>
      <c r="C47" s="21" t="s">
        <v>71</v>
      </c>
      <c r="D47" s="6" t="s">
        <v>68</v>
      </c>
      <c r="E47" s="6"/>
      <c r="F47" s="6"/>
      <c r="G47" s="5" t="s">
        <v>89</v>
      </c>
    </row>
    <row r="48" spans="2:7" ht="15.5" x14ac:dyDescent="0.35">
      <c r="B48" s="575" t="s">
        <v>103</v>
      </c>
      <c r="C48" s="22"/>
      <c r="D48" s="19"/>
      <c r="E48" s="19"/>
      <c r="F48" s="19"/>
      <c r="G48" s="14"/>
    </row>
    <row r="49" spans="2:7" ht="15.5" x14ac:dyDescent="0.35">
      <c r="B49" s="576"/>
      <c r="C49" s="21" t="s">
        <v>67</v>
      </c>
      <c r="D49" s="6" t="s">
        <v>68</v>
      </c>
      <c r="E49" s="6">
        <v>425</v>
      </c>
      <c r="F49" s="6" t="s">
        <v>69</v>
      </c>
      <c r="G49" s="5" t="s">
        <v>104</v>
      </c>
    </row>
    <row r="50" spans="2:7" ht="15.5" x14ac:dyDescent="0.35">
      <c r="B50" s="577"/>
      <c r="C50" s="21" t="s">
        <v>71</v>
      </c>
      <c r="D50" s="6" t="s">
        <v>68</v>
      </c>
      <c r="E50" s="6"/>
      <c r="F50" s="6"/>
      <c r="G50" s="5" t="s">
        <v>92</v>
      </c>
    </row>
    <row r="51" spans="2:7" ht="15.5" x14ac:dyDescent="0.35">
      <c r="B51" s="578" t="s">
        <v>49</v>
      </c>
      <c r="C51" s="22"/>
      <c r="D51" s="19"/>
      <c r="E51" s="19"/>
      <c r="F51" s="19"/>
      <c r="G51" s="14"/>
    </row>
    <row r="52" spans="2:7" ht="15.5" x14ac:dyDescent="0.35">
      <c r="B52" s="579"/>
      <c r="C52" s="21" t="s">
        <v>67</v>
      </c>
      <c r="D52" s="6" t="s">
        <v>68</v>
      </c>
      <c r="E52" s="6">
        <v>630</v>
      </c>
      <c r="F52" s="6" t="s">
        <v>69</v>
      </c>
      <c r="G52" s="5" t="s">
        <v>105</v>
      </c>
    </row>
    <row r="53" spans="2:7" ht="15.5" x14ac:dyDescent="0.35">
      <c r="B53" s="580"/>
      <c r="C53" s="21" t="s">
        <v>71</v>
      </c>
      <c r="D53" s="6" t="s">
        <v>68</v>
      </c>
      <c r="E53" s="6"/>
      <c r="F53" s="6"/>
      <c r="G53" s="5" t="s">
        <v>89</v>
      </c>
    </row>
  </sheetData>
  <mergeCells count="16">
    <mergeCell ref="B42:B44"/>
    <mergeCell ref="B45:B47"/>
    <mergeCell ref="B48:B50"/>
    <mergeCell ref="B51:B53"/>
    <mergeCell ref="B24:B26"/>
    <mergeCell ref="B27:B29"/>
    <mergeCell ref="B30:B32"/>
    <mergeCell ref="B33:B35"/>
    <mergeCell ref="B36:B38"/>
    <mergeCell ref="B39:B41"/>
    <mergeCell ref="B15:B17"/>
    <mergeCell ref="B12:B14"/>
    <mergeCell ref="B9:B11"/>
    <mergeCell ref="B6:B8"/>
    <mergeCell ref="B21:B23"/>
    <mergeCell ref="B18:B20"/>
  </mergeCells>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J54"/>
  <sheetViews>
    <sheetView zoomScale="83" workbookViewId="0">
      <selection activeCell="J4" sqref="J4"/>
    </sheetView>
  </sheetViews>
  <sheetFormatPr defaultColWidth="11.453125" defaultRowHeight="14" x14ac:dyDescent="0.3"/>
  <cols>
    <col min="1" max="1" width="11.453125" style="33"/>
    <col min="2" max="2" width="28.453125" style="33" customWidth="1"/>
    <col min="3" max="3" width="74.453125" style="33" customWidth="1"/>
    <col min="4" max="4" width="32.1796875" style="33" customWidth="1"/>
    <col min="5" max="5" width="17.26953125" style="39" customWidth="1"/>
    <col min="6" max="8" width="11.453125" style="33"/>
    <col min="9" max="9" width="18.26953125" style="33" customWidth="1"/>
    <col min="10" max="10" width="199.26953125" style="33" customWidth="1"/>
    <col min="11" max="16384" width="11.453125" style="33"/>
  </cols>
  <sheetData>
    <row r="2" spans="2:10" ht="15.5" x14ac:dyDescent="0.35">
      <c r="B2" s="3" t="s">
        <v>340</v>
      </c>
    </row>
    <row r="3" spans="2:10" ht="16" thickBot="1" x14ac:dyDescent="0.4">
      <c r="B3" s="3"/>
    </row>
    <row r="4" spans="2:10" ht="42.5" thickBot="1" x14ac:dyDescent="0.35">
      <c r="B4" s="162" t="s">
        <v>61</v>
      </c>
      <c r="C4" s="163" t="s">
        <v>123</v>
      </c>
      <c r="D4" s="164" t="s">
        <v>124</v>
      </c>
      <c r="E4" s="164" t="s">
        <v>64</v>
      </c>
      <c r="F4" s="164" t="s">
        <v>125</v>
      </c>
      <c r="G4" s="164" t="s">
        <v>126</v>
      </c>
      <c r="H4" s="164" t="s">
        <v>127</v>
      </c>
      <c r="I4" s="163" t="s">
        <v>63</v>
      </c>
      <c r="J4" s="163" t="s">
        <v>341</v>
      </c>
    </row>
    <row r="6" spans="2:10" x14ac:dyDescent="0.3">
      <c r="B6" s="36" t="s">
        <v>2</v>
      </c>
      <c r="C6" s="36" t="s">
        <v>107</v>
      </c>
      <c r="D6" s="36" t="s">
        <v>128</v>
      </c>
      <c r="E6" s="131"/>
      <c r="F6" s="131"/>
      <c r="G6" s="131"/>
      <c r="H6" s="131" t="s">
        <v>129</v>
      </c>
      <c r="I6" s="36" t="s">
        <v>130</v>
      </c>
      <c r="J6" s="165" t="s">
        <v>131</v>
      </c>
    </row>
    <row r="7" spans="2:10" x14ac:dyDescent="0.3">
      <c r="B7" s="36" t="s">
        <v>3</v>
      </c>
      <c r="C7" s="166" t="s">
        <v>109</v>
      </c>
      <c r="D7" s="166" t="s">
        <v>132</v>
      </c>
      <c r="E7" s="131" t="s">
        <v>133</v>
      </c>
      <c r="F7" s="131"/>
      <c r="G7" s="131"/>
      <c r="H7" s="131" t="s">
        <v>134</v>
      </c>
      <c r="I7" s="36" t="s">
        <v>135</v>
      </c>
      <c r="J7" s="36" t="s">
        <v>136</v>
      </c>
    </row>
    <row r="8" spans="2:10" x14ac:dyDescent="0.3">
      <c r="B8" s="36" t="s">
        <v>5</v>
      </c>
      <c r="C8" s="166" t="s">
        <v>14</v>
      </c>
      <c r="D8" s="166" t="s">
        <v>137</v>
      </c>
      <c r="E8" s="129" t="s">
        <v>138</v>
      </c>
      <c r="F8" s="129"/>
      <c r="G8" s="129"/>
      <c r="H8" s="131" t="s">
        <v>129</v>
      </c>
      <c r="I8" s="36"/>
      <c r="J8" s="36" t="s">
        <v>139</v>
      </c>
    </row>
    <row r="9" spans="2:10" x14ac:dyDescent="0.3">
      <c r="B9" s="36" t="s">
        <v>6</v>
      </c>
      <c r="C9" s="166" t="s">
        <v>110</v>
      </c>
      <c r="D9" s="166" t="s">
        <v>140</v>
      </c>
      <c r="E9" s="131"/>
      <c r="F9" s="131"/>
      <c r="G9" s="131"/>
      <c r="H9" s="131" t="s">
        <v>129</v>
      </c>
      <c r="I9" s="36" t="s">
        <v>130</v>
      </c>
      <c r="J9" s="36" t="s">
        <v>141</v>
      </c>
    </row>
    <row r="10" spans="2:10" x14ac:dyDescent="0.3">
      <c r="B10" s="36" t="s">
        <v>12</v>
      </c>
      <c r="C10" s="166" t="s">
        <v>111</v>
      </c>
      <c r="D10" s="166" t="s">
        <v>142</v>
      </c>
      <c r="E10" s="131" t="s">
        <v>143</v>
      </c>
      <c r="F10" s="131">
        <v>14.75</v>
      </c>
      <c r="G10" s="131">
        <v>12.5</v>
      </c>
      <c r="H10" s="131" t="s">
        <v>134</v>
      </c>
      <c r="I10" s="36" t="s">
        <v>130</v>
      </c>
      <c r="J10" s="165" t="s">
        <v>144</v>
      </c>
    </row>
    <row r="11" spans="2:10" x14ac:dyDescent="0.3">
      <c r="B11" s="36" t="s">
        <v>15</v>
      </c>
      <c r="C11" s="166" t="s">
        <v>112</v>
      </c>
      <c r="D11" s="166" t="s">
        <v>145</v>
      </c>
      <c r="E11" s="131"/>
      <c r="F11" s="131">
        <v>14.4</v>
      </c>
      <c r="G11" s="131">
        <v>9</v>
      </c>
      <c r="H11" s="131" t="s">
        <v>134</v>
      </c>
      <c r="I11" s="36" t="s">
        <v>130</v>
      </c>
      <c r="J11" s="165" t="s">
        <v>146</v>
      </c>
    </row>
    <row r="12" spans="2:10" x14ac:dyDescent="0.3">
      <c r="B12" s="36" t="s">
        <v>83</v>
      </c>
      <c r="C12" s="167" t="s">
        <v>147</v>
      </c>
      <c r="D12" s="166" t="s">
        <v>148</v>
      </c>
      <c r="E12" s="131"/>
      <c r="F12" s="131"/>
      <c r="G12" s="131"/>
      <c r="H12" s="131" t="s">
        <v>71</v>
      </c>
      <c r="I12" s="36" t="s">
        <v>149</v>
      </c>
      <c r="J12" s="165" t="s">
        <v>150</v>
      </c>
    </row>
    <row r="13" spans="2:10" x14ac:dyDescent="0.3">
      <c r="B13" s="36" t="s">
        <v>25</v>
      </c>
      <c r="C13" s="166" t="s">
        <v>113</v>
      </c>
      <c r="D13" s="166" t="s">
        <v>151</v>
      </c>
      <c r="E13" s="131"/>
      <c r="F13" s="131"/>
      <c r="G13" s="131"/>
      <c r="H13" s="129" t="s">
        <v>71</v>
      </c>
      <c r="I13" s="36" t="s">
        <v>149</v>
      </c>
      <c r="J13" s="165" t="s">
        <v>152</v>
      </c>
    </row>
    <row r="14" spans="2:10" x14ac:dyDescent="0.3">
      <c r="B14" s="168" t="s">
        <v>26</v>
      </c>
      <c r="C14" s="169" t="s">
        <v>114</v>
      </c>
      <c r="D14" s="168" t="s">
        <v>153</v>
      </c>
      <c r="E14" s="170" t="s">
        <v>154</v>
      </c>
      <c r="F14" s="170"/>
      <c r="G14" s="170"/>
      <c r="H14" s="171" t="s">
        <v>67</v>
      </c>
      <c r="I14" s="168" t="s">
        <v>149</v>
      </c>
      <c r="J14" s="172" t="s">
        <v>155</v>
      </c>
    </row>
    <row r="15" spans="2:10" ht="28" x14ac:dyDescent="0.3">
      <c r="B15" s="169" t="s">
        <v>90</v>
      </c>
      <c r="C15" s="173" t="s">
        <v>115</v>
      </c>
      <c r="D15" s="174" t="s">
        <v>156</v>
      </c>
      <c r="E15" s="171" t="s">
        <v>182</v>
      </c>
      <c r="F15" s="171"/>
      <c r="G15" s="171"/>
      <c r="H15" s="171" t="s">
        <v>67</v>
      </c>
      <c r="I15" s="168" t="s">
        <v>130</v>
      </c>
      <c r="J15" s="172" t="s">
        <v>157</v>
      </c>
    </row>
    <row r="16" spans="2:10" x14ac:dyDescent="0.3">
      <c r="B16" s="168" t="s">
        <v>90</v>
      </c>
      <c r="C16" s="36" t="s">
        <v>158</v>
      </c>
      <c r="D16" s="36" t="s">
        <v>159</v>
      </c>
      <c r="E16" s="131" t="s">
        <v>154</v>
      </c>
      <c r="F16" s="171"/>
      <c r="G16" s="171"/>
      <c r="H16" s="171" t="s">
        <v>160</v>
      </c>
      <c r="I16" s="168" t="s">
        <v>161</v>
      </c>
      <c r="J16" s="165" t="s">
        <v>162</v>
      </c>
    </row>
    <row r="17" spans="2:10" x14ac:dyDescent="0.3">
      <c r="B17" s="175" t="s">
        <v>35</v>
      </c>
      <c r="C17" s="168" t="s">
        <v>164</v>
      </c>
      <c r="D17" s="168"/>
      <c r="E17" s="170" t="s">
        <v>165</v>
      </c>
      <c r="F17" s="170"/>
      <c r="G17" s="171">
        <v>20</v>
      </c>
      <c r="H17" s="176" t="s">
        <v>134</v>
      </c>
      <c r="I17" s="169" t="s">
        <v>166</v>
      </c>
      <c r="J17" s="169" t="s">
        <v>167</v>
      </c>
    </row>
    <row r="18" spans="2:10" x14ac:dyDescent="0.3">
      <c r="B18" s="175" t="s">
        <v>117</v>
      </c>
      <c r="C18" s="166" t="s">
        <v>118</v>
      </c>
      <c r="D18" s="166" t="s">
        <v>168</v>
      </c>
      <c r="E18" s="131" t="s">
        <v>169</v>
      </c>
      <c r="F18" s="131"/>
      <c r="G18" s="131"/>
      <c r="H18" s="129" t="s">
        <v>67</v>
      </c>
      <c r="I18" s="36" t="s">
        <v>149</v>
      </c>
      <c r="J18" s="36" t="s">
        <v>170</v>
      </c>
    </row>
    <row r="19" spans="2:10" x14ac:dyDescent="0.3">
      <c r="B19" s="36" t="s">
        <v>100</v>
      </c>
      <c r="C19" s="166" t="s">
        <v>119</v>
      </c>
      <c r="D19" s="166" t="s">
        <v>172</v>
      </c>
      <c r="E19" s="129" t="s">
        <v>173</v>
      </c>
      <c r="F19" s="129"/>
      <c r="G19" s="129"/>
      <c r="H19" s="129" t="s">
        <v>67</v>
      </c>
      <c r="I19" s="36"/>
      <c r="J19" s="36"/>
    </row>
    <row r="20" spans="2:10" x14ac:dyDescent="0.3">
      <c r="B20" s="36" t="s">
        <v>56</v>
      </c>
      <c r="C20" s="166" t="s">
        <v>120</v>
      </c>
      <c r="D20" s="166"/>
      <c r="E20" s="131" t="s">
        <v>154</v>
      </c>
      <c r="F20" s="131"/>
      <c r="G20" s="131"/>
      <c r="H20" s="129" t="s">
        <v>67</v>
      </c>
      <c r="I20" s="36" t="s">
        <v>149</v>
      </c>
      <c r="J20" s="165" t="s">
        <v>174</v>
      </c>
    </row>
    <row r="21" spans="2:10" x14ac:dyDescent="0.3">
      <c r="B21" s="36" t="s">
        <v>46</v>
      </c>
      <c r="C21" s="166" t="s">
        <v>121</v>
      </c>
      <c r="D21" s="36" t="s">
        <v>175</v>
      </c>
      <c r="E21" s="131" t="s">
        <v>176</v>
      </c>
      <c r="F21" s="131"/>
      <c r="G21" s="131"/>
      <c r="H21" s="129" t="s">
        <v>67</v>
      </c>
      <c r="I21" s="36" t="s">
        <v>177</v>
      </c>
      <c r="J21" s="165" t="s">
        <v>178</v>
      </c>
    </row>
    <row r="22" spans="2:10" x14ac:dyDescent="0.3">
      <c r="B22" s="177" t="s">
        <v>49</v>
      </c>
      <c r="C22" s="166" t="s">
        <v>122</v>
      </c>
      <c r="D22" s="36" t="s">
        <v>179</v>
      </c>
      <c r="E22" s="131" t="s">
        <v>180</v>
      </c>
      <c r="F22" s="131"/>
      <c r="G22" s="131"/>
      <c r="H22" s="129" t="s">
        <v>67</v>
      </c>
      <c r="I22" s="36" t="s">
        <v>149</v>
      </c>
      <c r="J22" s="36" t="s">
        <v>181</v>
      </c>
    </row>
    <row r="23" spans="2:10" x14ac:dyDescent="0.3">
      <c r="B23" s="51"/>
    </row>
    <row r="24" spans="2:10" x14ac:dyDescent="0.3">
      <c r="B24" s="51"/>
    </row>
    <row r="25" spans="2:10" x14ac:dyDescent="0.3">
      <c r="B25" s="51"/>
    </row>
    <row r="26" spans="2:10" x14ac:dyDescent="0.3">
      <c r="B26" s="51"/>
    </row>
    <row r="27" spans="2:10" x14ac:dyDescent="0.3">
      <c r="B27" s="51"/>
    </row>
    <row r="28" spans="2:10" x14ac:dyDescent="0.3">
      <c r="B28" s="51"/>
    </row>
    <row r="29" spans="2:10" x14ac:dyDescent="0.3">
      <c r="B29" s="51"/>
    </row>
    <row r="30" spans="2:10" x14ac:dyDescent="0.3">
      <c r="B30" s="51"/>
    </row>
    <row r="31" spans="2:10" ht="15" customHeight="1" x14ac:dyDescent="0.3">
      <c r="B31" s="121"/>
    </row>
    <row r="32" spans="2:10" x14ac:dyDescent="0.3">
      <c r="B32" s="121"/>
    </row>
    <row r="33" spans="2:2" x14ac:dyDescent="0.3">
      <c r="B33" s="121"/>
    </row>
    <row r="34" spans="2:2" x14ac:dyDescent="0.3">
      <c r="B34" s="51"/>
    </row>
    <row r="35" spans="2:2" x14ac:dyDescent="0.3">
      <c r="B35" s="51"/>
    </row>
    <row r="36" spans="2:2" x14ac:dyDescent="0.3">
      <c r="B36" s="51"/>
    </row>
    <row r="37" spans="2:2" x14ac:dyDescent="0.3">
      <c r="B37" s="51"/>
    </row>
    <row r="38" spans="2:2" x14ac:dyDescent="0.3">
      <c r="B38" s="51"/>
    </row>
    <row r="39" spans="2:2" x14ac:dyDescent="0.3">
      <c r="B39" s="51"/>
    </row>
    <row r="40" spans="2:2" x14ac:dyDescent="0.3">
      <c r="B40" s="51"/>
    </row>
    <row r="41" spans="2:2" x14ac:dyDescent="0.3">
      <c r="B41" s="51"/>
    </row>
    <row r="42" spans="2:2" x14ac:dyDescent="0.3">
      <c r="B42" s="51"/>
    </row>
    <row r="43" spans="2:2" x14ac:dyDescent="0.3">
      <c r="B43" s="51"/>
    </row>
    <row r="44" spans="2:2" x14ac:dyDescent="0.3">
      <c r="B44" s="51"/>
    </row>
    <row r="45" spans="2:2" x14ac:dyDescent="0.3">
      <c r="B45" s="51"/>
    </row>
    <row r="46" spans="2:2" x14ac:dyDescent="0.3">
      <c r="B46" s="51"/>
    </row>
    <row r="47" spans="2:2" x14ac:dyDescent="0.3">
      <c r="B47" s="51"/>
    </row>
    <row r="48" spans="2:2" x14ac:dyDescent="0.3">
      <c r="B48" s="51"/>
    </row>
    <row r="49" spans="2:2" x14ac:dyDescent="0.3">
      <c r="B49" s="51"/>
    </row>
    <row r="50" spans="2:2" x14ac:dyDescent="0.3">
      <c r="B50" s="51"/>
    </row>
    <row r="51" spans="2:2" x14ac:dyDescent="0.3">
      <c r="B51" s="51"/>
    </row>
    <row r="52" spans="2:2" x14ac:dyDescent="0.3">
      <c r="B52" s="51"/>
    </row>
    <row r="53" spans="2:2" x14ac:dyDescent="0.3">
      <c r="B53" s="51"/>
    </row>
    <row r="54" spans="2:2" x14ac:dyDescent="0.3">
      <c r="B54" s="51"/>
    </row>
  </sheetData>
  <hyperlinks>
    <hyperlink ref="J6" r:id="rId1" xr:uid="{00000000-0004-0000-0300-000000000000}"/>
    <hyperlink ref="J7" r:id="rId2" xr:uid="{00000000-0004-0000-0300-000001000000}"/>
    <hyperlink ref="J9" r:id="rId3" xr:uid="{00000000-0004-0000-0300-000002000000}"/>
    <hyperlink ref="J18" r:id="rId4" xr:uid="{00000000-0004-0000-0300-000003000000}"/>
    <hyperlink ref="J22" r:id="rId5" xr:uid="{00000000-0004-0000-0300-000004000000}"/>
    <hyperlink ref="J8" r:id="rId6" xr:uid="{00000000-0004-0000-0300-000005000000}"/>
    <hyperlink ref="J10" r:id="rId7" xr:uid="{00000000-0004-0000-0300-000006000000}"/>
    <hyperlink ref="J11" r:id="rId8" xr:uid="{00000000-0004-0000-0300-000007000000}"/>
    <hyperlink ref="J14" r:id="rId9" xr:uid="{00000000-0004-0000-0300-000008000000}"/>
    <hyperlink ref="J17" r:id="rId10" tooltip="https://www.oekobaudat.de/oekobau.dat/datasetdetail/process.xhtml?uuid=6aff7a60-d7cd-430e-8b15-02556b6f62ff&amp;version=20.20.010" xr:uid="{00000000-0004-0000-0300-000009000000}"/>
    <hyperlink ref="J21" r:id="rId11" xr:uid="{00000000-0004-0000-0300-00000A000000}"/>
    <hyperlink ref="J13" r:id="rId12" xr:uid="{00000000-0004-0000-0300-00000B000000}"/>
    <hyperlink ref="J20" r:id="rId13" xr:uid="{00000000-0004-0000-0300-00000C000000}"/>
    <hyperlink ref="J15" r:id="rId14" xr:uid="{00000000-0004-0000-0300-00000D000000}"/>
    <hyperlink ref="J12" r:id="rId15" xr:uid="{00000000-0004-0000-0300-00000E000000}"/>
    <hyperlink ref="J16" r:id="rId16" xr:uid="{00000000-0004-0000-0300-00000F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CE114"/>
  <sheetViews>
    <sheetView topLeftCell="P1" zoomScale="80" zoomScaleNormal="80" workbookViewId="0">
      <selection activeCell="AO8" sqref="AD8:AO8"/>
    </sheetView>
  </sheetViews>
  <sheetFormatPr defaultColWidth="11.453125" defaultRowHeight="14" x14ac:dyDescent="0.3"/>
  <cols>
    <col min="1" max="1" width="11.453125" style="33" customWidth="1"/>
    <col min="2" max="2" width="20.81640625" style="33" customWidth="1"/>
    <col min="3" max="6" width="11.453125" style="33"/>
    <col min="7" max="7" width="11.453125" style="33" customWidth="1"/>
    <col min="8" max="8" width="72.1796875" style="33" customWidth="1"/>
    <col min="9" max="41" width="11.453125" style="33"/>
    <col min="42" max="42" width="19.81640625" style="33" customWidth="1"/>
    <col min="43" max="68" width="11.453125" style="33"/>
    <col min="69" max="69" width="18" style="33" customWidth="1"/>
    <col min="70" max="82" width="11.453125" style="33"/>
    <col min="83" max="83" width="18.1796875" style="33" customWidth="1"/>
    <col min="84" max="16384" width="11.453125" style="33"/>
  </cols>
  <sheetData>
    <row r="2" spans="2:83" ht="15.5" x14ac:dyDescent="0.35">
      <c r="B2" s="3" t="s">
        <v>384</v>
      </c>
    </row>
    <row r="3" spans="2:83" ht="14.5" thickBot="1" x14ac:dyDescent="0.35">
      <c r="D3" s="39"/>
      <c r="I3" s="39"/>
      <c r="J3" s="39"/>
      <c r="K3" s="39"/>
      <c r="L3" s="39"/>
      <c r="O3" s="39"/>
    </row>
    <row r="4" spans="2:83" ht="23" thickBot="1" x14ac:dyDescent="0.35">
      <c r="D4" s="39"/>
      <c r="I4" s="39"/>
      <c r="J4" s="39"/>
      <c r="K4" s="39"/>
      <c r="L4" s="39"/>
      <c r="O4" s="39"/>
      <c r="Q4" s="591" t="s">
        <v>261</v>
      </c>
      <c r="R4" s="592"/>
      <c r="S4" s="592"/>
      <c r="T4" s="592"/>
      <c r="U4" s="592"/>
      <c r="V4" s="592"/>
      <c r="W4" s="592"/>
      <c r="X4" s="592"/>
      <c r="Y4" s="592"/>
      <c r="Z4" s="592"/>
      <c r="AA4" s="592"/>
      <c r="AB4" s="593"/>
      <c r="AC4" s="39"/>
      <c r="AD4" s="594" t="s">
        <v>260</v>
      </c>
      <c r="AE4" s="595"/>
      <c r="AF4" s="595"/>
      <c r="AG4" s="595"/>
      <c r="AH4" s="595"/>
      <c r="AI4" s="595"/>
      <c r="AJ4" s="595"/>
      <c r="AK4" s="595"/>
      <c r="AL4" s="595"/>
      <c r="AM4" s="595"/>
      <c r="AN4" s="595"/>
      <c r="AO4" s="596"/>
      <c r="AP4" s="586" t="s">
        <v>256</v>
      </c>
      <c r="AQ4" s="39"/>
      <c r="AR4" s="591" t="s">
        <v>259</v>
      </c>
      <c r="AS4" s="592"/>
      <c r="AT4" s="592"/>
      <c r="AU4" s="592"/>
      <c r="AV4" s="592"/>
      <c r="AW4" s="592"/>
      <c r="AX4" s="592"/>
      <c r="AY4" s="592"/>
      <c r="AZ4" s="592"/>
      <c r="BA4" s="592"/>
      <c r="BB4" s="592"/>
      <c r="BC4" s="593"/>
      <c r="BD4" s="39"/>
      <c r="BE4" s="594" t="s">
        <v>258</v>
      </c>
      <c r="BF4" s="595"/>
      <c r="BG4" s="595"/>
      <c r="BH4" s="595"/>
      <c r="BI4" s="595"/>
      <c r="BJ4" s="595"/>
      <c r="BK4" s="595"/>
      <c r="BL4" s="595"/>
      <c r="BM4" s="595"/>
      <c r="BN4" s="595"/>
      <c r="BO4" s="595"/>
      <c r="BP4" s="596"/>
      <c r="BQ4" s="586" t="s">
        <v>256</v>
      </c>
      <c r="BS4" s="594" t="s">
        <v>257</v>
      </c>
      <c r="BT4" s="595"/>
      <c r="BU4" s="595"/>
      <c r="BV4" s="595"/>
      <c r="BW4" s="595"/>
      <c r="BX4" s="595"/>
      <c r="BY4" s="595"/>
      <c r="BZ4" s="595"/>
      <c r="CA4" s="595"/>
      <c r="CB4" s="595"/>
      <c r="CC4" s="595"/>
      <c r="CD4" s="596"/>
      <c r="CE4" s="586" t="s">
        <v>256</v>
      </c>
    </row>
    <row r="5" spans="2:83" ht="15" x14ac:dyDescent="0.3">
      <c r="D5" s="39"/>
      <c r="I5" s="39"/>
      <c r="J5" s="39"/>
      <c r="K5" s="39"/>
      <c r="L5" s="39"/>
      <c r="O5" s="39"/>
      <c r="Q5" s="588" t="s">
        <v>255</v>
      </c>
      <c r="R5" s="588"/>
      <c r="S5" s="588"/>
      <c r="T5" s="588"/>
      <c r="U5" s="588"/>
      <c r="V5" s="588"/>
      <c r="W5" s="588" t="s">
        <v>254</v>
      </c>
      <c r="X5" s="588"/>
      <c r="Y5" s="588"/>
      <c r="Z5" s="588"/>
      <c r="AA5" s="588" t="s">
        <v>253</v>
      </c>
      <c r="AB5" s="588"/>
      <c r="AC5" s="39"/>
      <c r="AD5" s="589" t="s">
        <v>255</v>
      </c>
      <c r="AE5" s="589"/>
      <c r="AF5" s="589"/>
      <c r="AG5" s="589"/>
      <c r="AH5" s="589"/>
      <c r="AI5" s="589"/>
      <c r="AJ5" s="589" t="s">
        <v>254</v>
      </c>
      <c r="AK5" s="589"/>
      <c r="AL5" s="589"/>
      <c r="AM5" s="589"/>
      <c r="AN5" s="589" t="s">
        <v>253</v>
      </c>
      <c r="AO5" s="590"/>
      <c r="AP5" s="587"/>
      <c r="AQ5" s="39"/>
      <c r="AR5" s="588" t="s">
        <v>255</v>
      </c>
      <c r="AS5" s="588"/>
      <c r="AT5" s="588"/>
      <c r="AU5" s="588"/>
      <c r="AV5" s="588"/>
      <c r="AW5" s="588"/>
      <c r="AX5" s="588" t="s">
        <v>254</v>
      </c>
      <c r="AY5" s="588"/>
      <c r="AZ5" s="588"/>
      <c r="BA5" s="588"/>
      <c r="BB5" s="588" t="s">
        <v>253</v>
      </c>
      <c r="BC5" s="588"/>
      <c r="BD5" s="39"/>
      <c r="BE5" s="589" t="s">
        <v>255</v>
      </c>
      <c r="BF5" s="589"/>
      <c r="BG5" s="589"/>
      <c r="BH5" s="589"/>
      <c r="BI5" s="589"/>
      <c r="BJ5" s="589"/>
      <c r="BK5" s="589" t="s">
        <v>254</v>
      </c>
      <c r="BL5" s="589"/>
      <c r="BM5" s="589"/>
      <c r="BN5" s="589"/>
      <c r="BO5" s="589" t="s">
        <v>253</v>
      </c>
      <c r="BP5" s="590"/>
      <c r="BQ5" s="587"/>
      <c r="BR5" s="105"/>
      <c r="BS5" s="590" t="s">
        <v>252</v>
      </c>
      <c r="BT5" s="597"/>
      <c r="BU5" s="597"/>
      <c r="BV5" s="597"/>
      <c r="BW5" s="597"/>
      <c r="BX5" s="597"/>
      <c r="BY5" s="590" t="s">
        <v>251</v>
      </c>
      <c r="BZ5" s="597"/>
      <c r="CA5" s="597"/>
      <c r="CB5" s="597"/>
      <c r="CC5" s="598" t="s">
        <v>250</v>
      </c>
      <c r="CD5" s="599"/>
      <c r="CE5" s="587"/>
    </row>
    <row r="6" spans="2:83" ht="56" x14ac:dyDescent="0.3">
      <c r="B6" s="44" t="s">
        <v>249</v>
      </c>
      <c r="C6" s="44" t="s">
        <v>248</v>
      </c>
      <c r="D6" s="44" t="s">
        <v>247</v>
      </c>
      <c r="E6" s="45" t="s">
        <v>0</v>
      </c>
      <c r="F6" s="46" t="s">
        <v>1</v>
      </c>
      <c r="G6" s="47" t="s">
        <v>246</v>
      </c>
      <c r="H6" s="48" t="s">
        <v>245</v>
      </c>
      <c r="I6" s="49" t="s">
        <v>244</v>
      </c>
      <c r="J6" s="49" t="s">
        <v>243</v>
      </c>
      <c r="K6" s="49" t="s">
        <v>241</v>
      </c>
      <c r="L6" s="49" t="s">
        <v>64</v>
      </c>
      <c r="M6" s="49" t="s">
        <v>241</v>
      </c>
      <c r="N6" s="50" t="s">
        <v>242</v>
      </c>
      <c r="O6" s="49" t="s">
        <v>241</v>
      </c>
      <c r="P6" s="51"/>
      <c r="Q6" s="129" t="s">
        <v>240</v>
      </c>
      <c r="R6" s="129" t="s">
        <v>239</v>
      </c>
      <c r="S6" s="129" t="s">
        <v>238</v>
      </c>
      <c r="T6" s="129" t="s">
        <v>237</v>
      </c>
      <c r="U6" s="129" t="s">
        <v>225</v>
      </c>
      <c r="V6" s="129" t="s">
        <v>236</v>
      </c>
      <c r="W6" s="129" t="s">
        <v>235</v>
      </c>
      <c r="X6" s="129" t="s">
        <v>234</v>
      </c>
      <c r="Y6" s="129" t="s">
        <v>233</v>
      </c>
      <c r="Z6" s="129" t="s">
        <v>232</v>
      </c>
      <c r="AA6" s="129" t="s">
        <v>231</v>
      </c>
      <c r="AB6" s="129" t="s">
        <v>230</v>
      </c>
      <c r="AC6" s="39"/>
      <c r="AD6" s="50" t="s">
        <v>240</v>
      </c>
      <c r="AE6" s="50" t="s">
        <v>239</v>
      </c>
      <c r="AF6" s="50" t="s">
        <v>238</v>
      </c>
      <c r="AG6" s="50" t="s">
        <v>237</v>
      </c>
      <c r="AH6" s="50" t="s">
        <v>225</v>
      </c>
      <c r="AI6" s="50" t="s">
        <v>236</v>
      </c>
      <c r="AJ6" s="50" t="s">
        <v>235</v>
      </c>
      <c r="AK6" s="50" t="s">
        <v>234</v>
      </c>
      <c r="AL6" s="49" t="s">
        <v>233</v>
      </c>
      <c r="AM6" s="50" t="s">
        <v>232</v>
      </c>
      <c r="AN6" s="49" t="s">
        <v>231</v>
      </c>
      <c r="AO6" s="130" t="s">
        <v>230</v>
      </c>
      <c r="AP6" s="587"/>
      <c r="AQ6" s="39"/>
      <c r="AR6" s="129" t="s">
        <v>240</v>
      </c>
      <c r="AS6" s="129" t="s">
        <v>239</v>
      </c>
      <c r="AT6" s="129" t="s">
        <v>238</v>
      </c>
      <c r="AU6" s="129" t="s">
        <v>237</v>
      </c>
      <c r="AV6" s="129" t="s">
        <v>225</v>
      </c>
      <c r="AW6" s="129" t="s">
        <v>236</v>
      </c>
      <c r="AX6" s="129" t="s">
        <v>235</v>
      </c>
      <c r="AY6" s="129" t="s">
        <v>234</v>
      </c>
      <c r="AZ6" s="129" t="s">
        <v>233</v>
      </c>
      <c r="BA6" s="129" t="s">
        <v>232</v>
      </c>
      <c r="BB6" s="129" t="s">
        <v>231</v>
      </c>
      <c r="BC6" s="129" t="s">
        <v>230</v>
      </c>
      <c r="BD6" s="39"/>
      <c r="BE6" s="50" t="s">
        <v>240</v>
      </c>
      <c r="BF6" s="50" t="s">
        <v>239</v>
      </c>
      <c r="BG6" s="50" t="s">
        <v>238</v>
      </c>
      <c r="BH6" s="50" t="s">
        <v>237</v>
      </c>
      <c r="BI6" s="50" t="s">
        <v>225</v>
      </c>
      <c r="BJ6" s="50" t="s">
        <v>236</v>
      </c>
      <c r="BK6" s="50" t="s">
        <v>235</v>
      </c>
      <c r="BL6" s="50" t="s">
        <v>234</v>
      </c>
      <c r="BM6" s="49" t="s">
        <v>233</v>
      </c>
      <c r="BN6" s="50" t="s">
        <v>232</v>
      </c>
      <c r="BO6" s="49" t="s">
        <v>231</v>
      </c>
      <c r="BP6" s="130" t="s">
        <v>230</v>
      </c>
      <c r="BQ6" s="587"/>
      <c r="BS6" s="129" t="s">
        <v>229</v>
      </c>
      <c r="BT6" s="129" t="s">
        <v>228</v>
      </c>
      <c r="BU6" s="129" t="s">
        <v>227</v>
      </c>
      <c r="BV6" s="129" t="s">
        <v>226</v>
      </c>
      <c r="BW6" s="129" t="s">
        <v>225</v>
      </c>
      <c r="BX6" s="129" t="s">
        <v>224</v>
      </c>
      <c r="BY6" s="129" t="s">
        <v>223</v>
      </c>
      <c r="BZ6" s="129" t="s">
        <v>222</v>
      </c>
      <c r="CA6" s="129" t="s">
        <v>221</v>
      </c>
      <c r="CB6" s="129" t="s">
        <v>220</v>
      </c>
      <c r="CC6" s="129" t="s">
        <v>219</v>
      </c>
      <c r="CD6" s="129" t="s">
        <v>218</v>
      </c>
      <c r="CE6" s="587"/>
    </row>
    <row r="7" spans="2:83" x14ac:dyDescent="0.3">
      <c r="B7" s="44"/>
      <c r="C7" s="44"/>
      <c r="D7" s="52"/>
      <c r="E7" s="53"/>
      <c r="F7" s="54"/>
      <c r="G7" s="55"/>
      <c r="H7" s="53"/>
      <c r="I7" s="52"/>
      <c r="J7" s="52"/>
      <c r="K7" s="52"/>
      <c r="L7" s="52"/>
      <c r="M7" s="52"/>
      <c r="N7" s="56"/>
      <c r="O7" s="57"/>
      <c r="P7" s="51"/>
      <c r="Q7" s="131" t="s">
        <v>214</v>
      </c>
      <c r="R7" s="131" t="s">
        <v>217</v>
      </c>
      <c r="S7" s="131" t="s">
        <v>216</v>
      </c>
      <c r="T7" s="131" t="s">
        <v>212</v>
      </c>
      <c r="U7" s="131" t="s">
        <v>67</v>
      </c>
      <c r="V7" s="131" t="s">
        <v>215</v>
      </c>
      <c r="W7" s="131" t="s">
        <v>214</v>
      </c>
      <c r="X7" s="131" t="s">
        <v>213</v>
      </c>
      <c r="Y7" s="131" t="s">
        <v>212</v>
      </c>
      <c r="Z7" s="131" t="s">
        <v>67</v>
      </c>
      <c r="AA7" s="131" t="s">
        <v>212</v>
      </c>
      <c r="AB7" s="131" t="s">
        <v>211</v>
      </c>
      <c r="AC7" s="39"/>
      <c r="AD7" s="131" t="s">
        <v>210</v>
      </c>
      <c r="AE7" s="131" t="s">
        <v>210</v>
      </c>
      <c r="AF7" s="131" t="s">
        <v>210</v>
      </c>
      <c r="AG7" s="131" t="s">
        <v>210</v>
      </c>
      <c r="AH7" s="131" t="s">
        <v>210</v>
      </c>
      <c r="AI7" s="131" t="s">
        <v>210</v>
      </c>
      <c r="AJ7" s="131" t="s">
        <v>210</v>
      </c>
      <c r="AK7" s="131" t="s">
        <v>210</v>
      </c>
      <c r="AL7" s="131" t="s">
        <v>210</v>
      </c>
      <c r="AM7" s="131" t="s">
        <v>210</v>
      </c>
      <c r="AN7" s="131" t="s">
        <v>210</v>
      </c>
      <c r="AO7" s="131" t="s">
        <v>210</v>
      </c>
      <c r="AP7" s="131" t="s">
        <v>210</v>
      </c>
      <c r="AQ7" s="39"/>
      <c r="AR7" s="131" t="s">
        <v>214</v>
      </c>
      <c r="AS7" s="131" t="s">
        <v>217</v>
      </c>
      <c r="AT7" s="131" t="s">
        <v>216</v>
      </c>
      <c r="AU7" s="131" t="s">
        <v>212</v>
      </c>
      <c r="AV7" s="131" t="s">
        <v>67</v>
      </c>
      <c r="AW7" s="131" t="s">
        <v>215</v>
      </c>
      <c r="AX7" s="131" t="s">
        <v>214</v>
      </c>
      <c r="AY7" s="131" t="s">
        <v>213</v>
      </c>
      <c r="AZ7" s="131" t="s">
        <v>212</v>
      </c>
      <c r="BA7" s="131" t="s">
        <v>67</v>
      </c>
      <c r="BB7" s="131" t="s">
        <v>212</v>
      </c>
      <c r="BC7" s="131" t="s">
        <v>211</v>
      </c>
      <c r="BD7" s="39"/>
      <c r="BE7" s="131" t="s">
        <v>210</v>
      </c>
      <c r="BF7" s="131" t="s">
        <v>210</v>
      </c>
      <c r="BG7" s="131" t="s">
        <v>210</v>
      </c>
      <c r="BH7" s="131" t="s">
        <v>210</v>
      </c>
      <c r="BI7" s="131" t="s">
        <v>210</v>
      </c>
      <c r="BJ7" s="131" t="s">
        <v>210</v>
      </c>
      <c r="BK7" s="131" t="s">
        <v>210</v>
      </c>
      <c r="BL7" s="131" t="s">
        <v>210</v>
      </c>
      <c r="BM7" s="131" t="s">
        <v>210</v>
      </c>
      <c r="BN7" s="131" t="s">
        <v>210</v>
      </c>
      <c r="BO7" s="131" t="s">
        <v>210</v>
      </c>
      <c r="BP7" s="131" t="s">
        <v>210</v>
      </c>
      <c r="BQ7" s="131" t="s">
        <v>210</v>
      </c>
      <c r="BS7" s="131" t="s">
        <v>210</v>
      </c>
      <c r="BT7" s="131" t="s">
        <v>210</v>
      </c>
      <c r="BU7" s="131" t="s">
        <v>210</v>
      </c>
      <c r="BV7" s="131" t="s">
        <v>210</v>
      </c>
      <c r="BW7" s="131" t="s">
        <v>210</v>
      </c>
      <c r="BX7" s="131" t="s">
        <v>210</v>
      </c>
      <c r="BY7" s="131" t="s">
        <v>210</v>
      </c>
      <c r="BZ7" s="131" t="s">
        <v>210</v>
      </c>
      <c r="CA7" s="131" t="s">
        <v>210</v>
      </c>
      <c r="CB7" s="131" t="s">
        <v>210</v>
      </c>
      <c r="CC7" s="131" t="s">
        <v>210</v>
      </c>
      <c r="CD7" s="131" t="s">
        <v>210</v>
      </c>
      <c r="CE7" s="131" t="s">
        <v>210</v>
      </c>
    </row>
    <row r="8" spans="2:83" x14ac:dyDescent="0.3">
      <c r="B8" s="600" t="s">
        <v>209</v>
      </c>
      <c r="C8" s="468" t="s">
        <v>196</v>
      </c>
      <c r="D8" s="469"/>
      <c r="E8" s="470"/>
      <c r="F8" s="471"/>
      <c r="G8" s="472"/>
      <c r="H8" s="470" t="s">
        <v>208</v>
      </c>
      <c r="I8" s="469"/>
      <c r="J8" s="469"/>
      <c r="K8" s="469"/>
      <c r="L8" s="469"/>
      <c r="M8" s="469"/>
      <c r="N8" s="473"/>
      <c r="O8" s="474"/>
      <c r="P8" s="470"/>
      <c r="Q8" s="475">
        <v>0.98521802861923957</v>
      </c>
      <c r="R8" s="475">
        <v>0.86931276720053285</v>
      </c>
      <c r="S8" s="475">
        <v>2190.860617362438</v>
      </c>
      <c r="T8" s="475">
        <v>1.1725665271136607</v>
      </c>
      <c r="U8" s="475">
        <v>32.215316652757139</v>
      </c>
      <c r="V8" s="475">
        <v>296.24546797301912</v>
      </c>
      <c r="W8" s="475">
        <v>8.5426133330334234E-2</v>
      </c>
      <c r="X8" s="475">
        <v>35.69668888209722</v>
      </c>
      <c r="Y8" s="475">
        <v>1.1725665271136607</v>
      </c>
      <c r="Z8" s="475">
        <v>46.361581586866976</v>
      </c>
      <c r="AA8" s="475">
        <v>8.7928041602375415E-3</v>
      </c>
      <c r="AB8" s="475">
        <v>0</v>
      </c>
      <c r="AC8" s="475"/>
      <c r="AD8" s="475">
        <v>1.2708978787648894E-7</v>
      </c>
      <c r="AE8" s="475">
        <v>1.8428249139809608E-7</v>
      </c>
      <c r="AF8" s="475">
        <v>2.4979258955926164E-8</v>
      </c>
      <c r="AG8" s="475">
        <v>1.1327873996391499E-8</v>
      </c>
      <c r="AH8" s="475">
        <v>2.8568533476570108E-7</v>
      </c>
      <c r="AI8" s="475">
        <v>2.2659667453697306E-11</v>
      </c>
      <c r="AJ8" s="475">
        <v>5.7247384392821065E-8</v>
      </c>
      <c r="AK8" s="475">
        <v>2.4693719914201643E-8</v>
      </c>
      <c r="AL8" s="475">
        <v>1.2279557284945504E-12</v>
      </c>
      <c r="AM8" s="475">
        <v>4.8746165476873767E-9</v>
      </c>
      <c r="AN8" s="475">
        <v>1.4949117095223376E-11</v>
      </c>
      <c r="AO8" s="475">
        <v>1.5498444053303899E-6</v>
      </c>
      <c r="AP8" s="475">
        <v>0</v>
      </c>
      <c r="AQ8" s="475"/>
      <c r="AR8" s="475">
        <v>0.23817956318780642</v>
      </c>
      <c r="AS8" s="475">
        <v>1.0523010623053721</v>
      </c>
      <c r="AT8" s="475">
        <v>0</v>
      </c>
      <c r="AU8" s="475">
        <v>0.9889961568574589</v>
      </c>
      <c r="AV8" s="475">
        <v>31.603352255002893</v>
      </c>
      <c r="AW8" s="475">
        <v>288.38398234269448</v>
      </c>
      <c r="AX8" s="475">
        <v>5.2010314618305173E-2</v>
      </c>
      <c r="AY8" s="475">
        <v>1.0850284700167203</v>
      </c>
      <c r="AZ8" s="475">
        <v>0.9889961568574589</v>
      </c>
      <c r="BA8" s="475">
        <v>0</v>
      </c>
      <c r="BB8" s="475">
        <v>0.35902711219122896</v>
      </c>
      <c r="BC8" s="475">
        <v>0</v>
      </c>
      <c r="BD8" s="475"/>
      <c r="BE8" s="475">
        <v>3.0724518263998588E-8</v>
      </c>
      <c r="BF8" s="475">
        <v>2.2307689777218393E-7</v>
      </c>
      <c r="BG8" s="475">
        <v>0</v>
      </c>
      <c r="BH8" s="475">
        <v>1.3351448117575696E-8</v>
      </c>
      <c r="BI8" s="475">
        <v>2.8041628443179494E-7</v>
      </c>
      <c r="BJ8" s="475">
        <v>2.2057385050045625E-11</v>
      </c>
      <c r="BK8" s="475">
        <v>3.4855496190709788E-8</v>
      </c>
      <c r="BL8" s="475">
        <v>7.5161747744380788E-10</v>
      </c>
      <c r="BM8" s="475">
        <v>5.9735367874190516E-13</v>
      </c>
      <c r="BN8" s="475">
        <v>0</v>
      </c>
      <c r="BO8" s="475">
        <v>6.1034060841255294E-10</v>
      </c>
      <c r="BP8" s="475">
        <v>1.3914423562394963E-6</v>
      </c>
      <c r="BQ8" s="475">
        <v>0</v>
      </c>
      <c r="BR8" s="475"/>
      <c r="BS8" s="475">
        <v>1.6098665590082945E-9</v>
      </c>
      <c r="BT8" s="475">
        <v>9.9128888621004671E-8</v>
      </c>
      <c r="BU8" s="475">
        <v>1.4690822216457887E-4</v>
      </c>
      <c r="BV8" s="475">
        <v>0</v>
      </c>
      <c r="BW8" s="475">
        <v>1.7833297971805849E-7</v>
      </c>
      <c r="BX8" s="475">
        <v>1.59308230560207E-8</v>
      </c>
      <c r="BY8" s="475">
        <v>1.5288546733819059E-8</v>
      </c>
      <c r="BZ8" s="475">
        <v>2.962151145676098E-4</v>
      </c>
      <c r="CA8" s="475">
        <v>1.7219671759880155E-8</v>
      </c>
      <c r="CB8" s="475">
        <v>4.6243838334785088E-4</v>
      </c>
      <c r="CC8" s="475">
        <v>6.5998394846393469E-12</v>
      </c>
      <c r="CD8" s="475">
        <v>9.067093580173237E-4</v>
      </c>
      <c r="CE8" s="476">
        <v>1.8125985954736505E-3</v>
      </c>
    </row>
    <row r="9" spans="2:83" x14ac:dyDescent="0.3">
      <c r="B9" s="601"/>
      <c r="C9" s="68" t="s">
        <v>194</v>
      </c>
      <c r="D9" s="105" t="s">
        <v>355</v>
      </c>
      <c r="E9" s="33" t="s">
        <v>2</v>
      </c>
      <c r="F9" s="69">
        <v>120</v>
      </c>
      <c r="G9" s="69" t="s">
        <v>195</v>
      </c>
      <c r="H9" s="33" t="s">
        <v>70</v>
      </c>
      <c r="I9" s="71">
        <v>1</v>
      </c>
      <c r="J9" s="39">
        <v>414</v>
      </c>
      <c r="K9" s="39" t="s">
        <v>193</v>
      </c>
      <c r="L9" s="39">
        <v>2315</v>
      </c>
      <c r="M9" s="33" t="s">
        <v>69</v>
      </c>
      <c r="N9" s="72">
        <f>J9/L9</f>
        <v>0.17883369330453563</v>
      </c>
      <c r="O9" s="73" t="s">
        <v>67</v>
      </c>
      <c r="Q9" s="75"/>
      <c r="R9" s="75"/>
      <c r="S9" s="75"/>
      <c r="T9" s="75"/>
      <c r="U9" s="75"/>
      <c r="V9" s="75"/>
      <c r="W9" s="75"/>
      <c r="X9" s="75"/>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5"/>
      <c r="BJ9" s="75"/>
      <c r="BK9" s="75"/>
      <c r="BL9" s="75"/>
      <c r="BM9" s="75"/>
      <c r="BN9" s="75"/>
      <c r="BO9" s="75"/>
      <c r="BP9" s="75"/>
      <c r="BQ9" s="75"/>
      <c r="BR9" s="75"/>
      <c r="BS9" s="75"/>
      <c r="BT9" s="75"/>
      <c r="BU9" s="75"/>
      <c r="BV9" s="75"/>
      <c r="BW9" s="75"/>
      <c r="BX9" s="75"/>
      <c r="BY9" s="75"/>
      <c r="BZ9" s="75"/>
      <c r="CA9" s="75"/>
      <c r="CB9" s="75"/>
      <c r="CC9" s="75"/>
      <c r="CD9" s="75"/>
      <c r="CE9" s="476"/>
    </row>
    <row r="10" spans="2:83" x14ac:dyDescent="0.3">
      <c r="B10" s="601"/>
      <c r="C10" s="68" t="s">
        <v>194</v>
      </c>
      <c r="D10" s="105"/>
      <c r="E10" s="33" t="s">
        <v>3</v>
      </c>
      <c r="F10" s="69">
        <v>80</v>
      </c>
      <c r="G10" s="69" t="s">
        <v>195</v>
      </c>
      <c r="H10" s="33" t="s">
        <v>73</v>
      </c>
      <c r="I10" s="71">
        <v>1</v>
      </c>
      <c r="J10" s="39">
        <v>14.375</v>
      </c>
      <c r="K10" s="39" t="s">
        <v>193</v>
      </c>
      <c r="L10" s="39"/>
      <c r="N10" s="72">
        <f>J10</f>
        <v>14.375</v>
      </c>
      <c r="O10" s="73" t="s">
        <v>71</v>
      </c>
      <c r="Q10" s="75"/>
      <c r="R10" s="75"/>
      <c r="S10" s="75"/>
      <c r="T10" s="75"/>
      <c r="U10" s="75"/>
      <c r="V10" s="75"/>
      <c r="W10" s="75"/>
      <c r="X10" s="75"/>
      <c r="Y10" s="75"/>
      <c r="Z10" s="75"/>
      <c r="AA10" s="75"/>
      <c r="AB10" s="75"/>
      <c r="AC10" s="75"/>
      <c r="AD10" s="75"/>
      <c r="AE10" s="75"/>
      <c r="AF10" s="75"/>
      <c r="AG10" s="75"/>
      <c r="AH10" s="75"/>
      <c r="AI10" s="75"/>
      <c r="AJ10" s="75"/>
      <c r="AK10" s="75"/>
      <c r="AL10" s="75"/>
      <c r="AM10" s="75"/>
      <c r="AN10" s="75"/>
      <c r="AO10" s="75"/>
      <c r="AP10" s="75"/>
      <c r="AQ10" s="75"/>
      <c r="AR10" s="75"/>
      <c r="AS10" s="75"/>
      <c r="AT10" s="75"/>
      <c r="AU10" s="75"/>
      <c r="AV10" s="75"/>
      <c r="AW10" s="75"/>
      <c r="AX10" s="75"/>
      <c r="AY10" s="75"/>
      <c r="AZ10" s="75"/>
      <c r="BA10" s="75"/>
      <c r="BB10" s="75"/>
      <c r="BC10" s="75"/>
      <c r="BD10" s="75"/>
      <c r="BE10" s="75"/>
      <c r="BF10" s="75"/>
      <c r="BG10" s="75"/>
      <c r="BH10" s="75"/>
      <c r="BI10" s="75"/>
      <c r="BJ10" s="75"/>
      <c r="BK10" s="75"/>
      <c r="BL10" s="75"/>
      <c r="BM10" s="75"/>
      <c r="BN10" s="75"/>
      <c r="BO10" s="75"/>
      <c r="BP10" s="75"/>
      <c r="BQ10" s="75"/>
      <c r="BR10" s="75"/>
      <c r="BS10" s="75"/>
      <c r="BT10" s="75"/>
      <c r="BU10" s="75"/>
      <c r="BV10" s="75"/>
      <c r="BW10" s="75"/>
      <c r="BX10" s="75"/>
      <c r="BY10" s="75"/>
      <c r="BZ10" s="75"/>
      <c r="CA10" s="75"/>
      <c r="CB10" s="75"/>
      <c r="CC10" s="75"/>
      <c r="CD10" s="75"/>
      <c r="CE10" s="476"/>
    </row>
    <row r="11" spans="2:83" x14ac:dyDescent="0.3">
      <c r="B11" s="601"/>
      <c r="C11" s="68" t="s">
        <v>194</v>
      </c>
      <c r="D11" s="105"/>
      <c r="E11" s="33" t="s">
        <v>5</v>
      </c>
      <c r="F11" s="69">
        <v>120</v>
      </c>
      <c r="G11" s="69" t="s">
        <v>195</v>
      </c>
      <c r="H11" s="33" t="s">
        <v>75</v>
      </c>
      <c r="I11" s="71">
        <v>1</v>
      </c>
      <c r="J11" s="39">
        <v>11.4998</v>
      </c>
      <c r="K11" s="39" t="s">
        <v>193</v>
      </c>
      <c r="L11" s="39"/>
      <c r="N11" s="72">
        <f>J11</f>
        <v>11.4998</v>
      </c>
      <c r="O11" s="73" t="s">
        <v>71</v>
      </c>
      <c r="Q11" s="75"/>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5"/>
      <c r="AV11" s="75"/>
      <c r="AW11" s="75"/>
      <c r="AX11" s="75"/>
      <c r="AY11" s="75"/>
      <c r="AZ11" s="75"/>
      <c r="BA11" s="75"/>
      <c r="BB11" s="75"/>
      <c r="BC11" s="75"/>
      <c r="BD11" s="75"/>
      <c r="BE11" s="75"/>
      <c r="BF11" s="75"/>
      <c r="BG11" s="75"/>
      <c r="BH11" s="75"/>
      <c r="BI11" s="75"/>
      <c r="BJ11" s="75"/>
      <c r="BK11" s="75"/>
      <c r="BL11" s="75"/>
      <c r="BM11" s="75"/>
      <c r="BN11" s="75"/>
      <c r="BO11" s="75"/>
      <c r="BP11" s="75"/>
      <c r="BQ11" s="75"/>
      <c r="BR11" s="75"/>
      <c r="BS11" s="75"/>
      <c r="BT11" s="75"/>
      <c r="BU11" s="75"/>
      <c r="BV11" s="75"/>
      <c r="BW11" s="75"/>
      <c r="BX11" s="75"/>
      <c r="BY11" s="75"/>
      <c r="BZ11" s="75"/>
      <c r="CA11" s="75"/>
      <c r="CB11" s="75"/>
      <c r="CC11" s="75"/>
      <c r="CD11" s="75"/>
      <c r="CE11" s="476"/>
    </row>
    <row r="12" spans="2:83" x14ac:dyDescent="0.3">
      <c r="B12" s="601"/>
      <c r="C12" s="68" t="s">
        <v>194</v>
      </c>
      <c r="D12" s="105"/>
      <c r="E12" s="33" t="s">
        <v>6</v>
      </c>
      <c r="F12" s="69">
        <v>120</v>
      </c>
      <c r="G12" s="69" t="s">
        <v>195</v>
      </c>
      <c r="H12" s="33" t="s">
        <v>77</v>
      </c>
      <c r="I12" s="71">
        <v>1</v>
      </c>
      <c r="J12" s="39">
        <v>175.95009999999999</v>
      </c>
      <c r="K12" s="39" t="s">
        <v>193</v>
      </c>
      <c r="L12" s="39"/>
      <c r="N12" s="72">
        <f>J12</f>
        <v>175.95009999999999</v>
      </c>
      <c r="O12" s="73" t="s">
        <v>71</v>
      </c>
      <c r="Q12" s="75"/>
      <c r="R12" s="75"/>
      <c r="S12" s="75"/>
      <c r="T12" s="75"/>
      <c r="U12" s="75"/>
      <c r="V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476"/>
    </row>
    <row r="13" spans="2:83" x14ac:dyDescent="0.3">
      <c r="B13" s="601"/>
      <c r="C13" s="477" t="s">
        <v>189</v>
      </c>
      <c r="D13" s="478"/>
      <c r="E13" s="479"/>
      <c r="F13" s="480"/>
      <c r="G13" s="480"/>
      <c r="H13" s="479"/>
      <c r="I13" s="481"/>
      <c r="J13" s="478"/>
      <c r="K13" s="478"/>
      <c r="L13" s="478"/>
      <c r="M13" s="479"/>
      <c r="N13" s="482"/>
      <c r="O13" s="483"/>
      <c r="P13" s="479"/>
      <c r="Q13" s="484"/>
      <c r="R13" s="484"/>
      <c r="S13" s="484"/>
      <c r="T13" s="484"/>
      <c r="U13" s="484"/>
      <c r="V13" s="484"/>
      <c r="W13" s="484"/>
      <c r="X13" s="484"/>
      <c r="Y13" s="484"/>
      <c r="Z13" s="484"/>
      <c r="AA13" s="484"/>
      <c r="AB13" s="484"/>
      <c r="AC13" s="484"/>
      <c r="AD13" s="484"/>
      <c r="AE13" s="484"/>
      <c r="AF13" s="484"/>
      <c r="AG13" s="484"/>
      <c r="AH13" s="484"/>
      <c r="AI13" s="484"/>
      <c r="AJ13" s="484"/>
      <c r="AK13" s="484"/>
      <c r="AL13" s="484"/>
      <c r="AM13" s="484"/>
      <c r="AN13" s="484"/>
      <c r="AO13" s="484"/>
      <c r="AP13" s="484"/>
      <c r="AQ13" s="484"/>
      <c r="AR13" s="484"/>
      <c r="AS13" s="484"/>
      <c r="AT13" s="484"/>
      <c r="AU13" s="484"/>
      <c r="AV13" s="484"/>
      <c r="AW13" s="484"/>
      <c r="AX13" s="484"/>
      <c r="AY13" s="484"/>
      <c r="AZ13" s="484"/>
      <c r="BA13" s="484"/>
      <c r="BB13" s="484"/>
      <c r="BC13" s="484"/>
      <c r="BD13" s="484"/>
      <c r="BE13" s="484"/>
      <c r="BF13" s="484"/>
      <c r="BG13" s="484"/>
      <c r="BH13" s="484"/>
      <c r="BI13" s="484"/>
      <c r="BJ13" s="484"/>
      <c r="BK13" s="484"/>
      <c r="BL13" s="484"/>
      <c r="BM13" s="484"/>
      <c r="BN13" s="484"/>
      <c r="BO13" s="484"/>
      <c r="BP13" s="484"/>
      <c r="BQ13" s="484"/>
      <c r="BR13" s="484"/>
      <c r="BS13" s="484"/>
      <c r="BT13" s="484"/>
      <c r="BU13" s="484"/>
      <c r="BV13" s="484"/>
      <c r="BW13" s="484"/>
      <c r="BX13" s="484"/>
      <c r="BY13" s="484"/>
      <c r="BZ13" s="484"/>
      <c r="CA13" s="484"/>
      <c r="CB13" s="484"/>
      <c r="CC13" s="484"/>
      <c r="CD13" s="484"/>
      <c r="CE13" s="476"/>
    </row>
    <row r="14" spans="2:83" x14ac:dyDescent="0.3">
      <c r="B14" s="601"/>
      <c r="C14" s="68" t="s">
        <v>108</v>
      </c>
      <c r="D14" s="105"/>
      <c r="E14" s="33" t="s">
        <v>7</v>
      </c>
      <c r="F14" s="69"/>
      <c r="G14" s="69"/>
      <c r="H14" s="33" t="s">
        <v>72</v>
      </c>
      <c r="I14" s="71">
        <v>1</v>
      </c>
      <c r="J14" s="39"/>
      <c r="K14" s="39"/>
      <c r="L14" s="39"/>
      <c r="N14" s="72">
        <f>J9</f>
        <v>414</v>
      </c>
      <c r="O14" s="73" t="s">
        <v>71</v>
      </c>
      <c r="Q14" s="75"/>
      <c r="R14" s="75"/>
      <c r="S14" s="75"/>
      <c r="T14" s="75"/>
      <c r="U14" s="75"/>
      <c r="V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476"/>
    </row>
    <row r="15" spans="2:83" x14ac:dyDescent="0.3">
      <c r="B15" s="601"/>
      <c r="C15" s="68" t="s">
        <v>108</v>
      </c>
      <c r="D15" s="105"/>
      <c r="E15" s="33" t="s">
        <v>8</v>
      </c>
      <c r="F15" s="69"/>
      <c r="G15" s="69"/>
      <c r="H15" s="33" t="s">
        <v>78</v>
      </c>
      <c r="I15" s="71">
        <v>1</v>
      </c>
      <c r="J15" s="39"/>
      <c r="K15" s="39"/>
      <c r="L15" s="39"/>
      <c r="N15" s="72">
        <f>N12</f>
        <v>175.95009999999999</v>
      </c>
      <c r="O15" s="73" t="s">
        <v>71</v>
      </c>
      <c r="Q15" s="75"/>
      <c r="R15" s="75"/>
      <c r="S15" s="75"/>
      <c r="T15" s="75"/>
      <c r="U15" s="75"/>
      <c r="V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476"/>
    </row>
    <row r="16" spans="2:83" x14ac:dyDescent="0.3">
      <c r="B16" s="601"/>
      <c r="C16" s="68" t="s">
        <v>108</v>
      </c>
      <c r="D16" s="105"/>
      <c r="E16" s="33" t="s">
        <v>9</v>
      </c>
      <c r="F16" s="69"/>
      <c r="G16" s="69"/>
      <c r="H16" s="33" t="s">
        <v>76</v>
      </c>
      <c r="I16" s="71">
        <v>1</v>
      </c>
      <c r="J16" s="39"/>
      <c r="K16" s="39"/>
      <c r="L16" s="39"/>
      <c r="N16" s="72">
        <f>N11</f>
        <v>11.4998</v>
      </c>
      <c r="O16" s="73" t="s">
        <v>71</v>
      </c>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476"/>
    </row>
    <row r="17" spans="2:83" x14ac:dyDescent="0.3">
      <c r="B17" s="601"/>
      <c r="C17" s="68" t="s">
        <v>108</v>
      </c>
      <c r="D17" s="105"/>
      <c r="E17" s="33" t="s">
        <v>10</v>
      </c>
      <c r="F17" s="69"/>
      <c r="G17" s="69"/>
      <c r="H17" s="33" t="s">
        <v>74</v>
      </c>
      <c r="I17" s="71">
        <v>1</v>
      </c>
      <c r="J17" s="39"/>
      <c r="K17" s="39"/>
      <c r="L17" s="39"/>
      <c r="N17" s="72">
        <f>N10</f>
        <v>14.375</v>
      </c>
      <c r="O17" s="73" t="s">
        <v>71</v>
      </c>
      <c r="Q17" s="75"/>
      <c r="R17" s="75"/>
      <c r="S17" s="75"/>
      <c r="T17" s="75"/>
      <c r="U17" s="75"/>
      <c r="V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476"/>
    </row>
    <row r="18" spans="2:83" x14ac:dyDescent="0.3">
      <c r="B18" s="602"/>
      <c r="C18" s="485" t="s">
        <v>183</v>
      </c>
      <c r="D18" s="486"/>
      <c r="E18" s="487"/>
      <c r="F18" s="488"/>
      <c r="G18" s="488"/>
      <c r="H18" s="487"/>
      <c r="I18" s="489"/>
      <c r="J18" s="490"/>
      <c r="K18" s="490"/>
      <c r="L18" s="490"/>
      <c r="M18" s="487"/>
      <c r="N18" s="491"/>
      <c r="O18" s="492"/>
      <c r="P18" s="493"/>
      <c r="Q18" s="494"/>
      <c r="R18" s="494"/>
      <c r="S18" s="494"/>
      <c r="T18" s="494"/>
      <c r="U18" s="494"/>
      <c r="V18" s="494"/>
      <c r="W18" s="494"/>
      <c r="X18" s="494"/>
      <c r="Y18" s="494"/>
      <c r="Z18" s="494"/>
      <c r="AA18" s="494"/>
      <c r="AB18" s="494"/>
      <c r="AC18" s="494"/>
      <c r="AD18" s="494"/>
      <c r="AE18" s="494"/>
      <c r="AF18" s="494"/>
      <c r="AG18" s="494"/>
      <c r="AH18" s="494"/>
      <c r="AI18" s="494"/>
      <c r="AJ18" s="494"/>
      <c r="AK18" s="494"/>
      <c r="AL18" s="494"/>
      <c r="AM18" s="494"/>
      <c r="AN18" s="494"/>
      <c r="AO18" s="494"/>
      <c r="AP18" s="494"/>
      <c r="AQ18" s="494"/>
      <c r="AR18" s="494"/>
      <c r="AS18" s="494"/>
      <c r="AT18" s="494"/>
      <c r="AU18" s="494"/>
      <c r="AV18" s="494"/>
      <c r="AW18" s="494"/>
      <c r="AX18" s="494"/>
      <c r="AY18" s="494"/>
      <c r="AZ18" s="494"/>
      <c r="BA18" s="494"/>
      <c r="BB18" s="494"/>
      <c r="BC18" s="494"/>
      <c r="BD18" s="494"/>
      <c r="BE18" s="494"/>
      <c r="BF18" s="494"/>
      <c r="BG18" s="494"/>
      <c r="BH18" s="494"/>
      <c r="BI18" s="494"/>
      <c r="BJ18" s="494"/>
      <c r="BK18" s="494"/>
      <c r="BL18" s="494"/>
      <c r="BM18" s="494"/>
      <c r="BN18" s="494"/>
      <c r="BO18" s="494"/>
      <c r="BP18" s="494"/>
      <c r="BQ18" s="494"/>
      <c r="BR18" s="494"/>
      <c r="BS18" s="494"/>
      <c r="BT18" s="494"/>
      <c r="BU18" s="494"/>
      <c r="BV18" s="494"/>
      <c r="BW18" s="494"/>
      <c r="BX18" s="494"/>
      <c r="BY18" s="494"/>
      <c r="BZ18" s="494"/>
      <c r="CA18" s="494"/>
      <c r="CB18" s="494"/>
      <c r="CC18" s="494"/>
      <c r="CD18" s="494"/>
      <c r="CE18" s="476"/>
    </row>
    <row r="19" spans="2:83" x14ac:dyDescent="0.3">
      <c r="D19" s="39"/>
      <c r="F19" s="69"/>
      <c r="G19" s="69"/>
      <c r="I19" s="71"/>
      <c r="J19" s="39"/>
      <c r="K19" s="39"/>
      <c r="L19" s="39"/>
      <c r="N19" s="72"/>
      <c r="O19" s="39"/>
      <c r="CE19" s="476"/>
    </row>
    <row r="20" spans="2:83" x14ac:dyDescent="0.3">
      <c r="B20" s="581" t="s">
        <v>207</v>
      </c>
      <c r="C20" s="468" t="s">
        <v>196</v>
      </c>
      <c r="D20" s="469"/>
      <c r="E20" s="495"/>
      <c r="F20" s="471"/>
      <c r="G20" s="471"/>
      <c r="H20" s="495" t="s">
        <v>206</v>
      </c>
      <c r="I20" s="496"/>
      <c r="J20" s="469"/>
      <c r="K20" s="469"/>
      <c r="L20" s="469"/>
      <c r="M20" s="495"/>
      <c r="N20" s="497"/>
      <c r="O20" s="474"/>
      <c r="P20" s="495"/>
      <c r="Q20" s="475">
        <v>31.119113059241649</v>
      </c>
      <c r="R20" s="475">
        <v>18.670603492914317</v>
      </c>
      <c r="S20" s="475">
        <v>48740.002286242976</v>
      </c>
      <c r="T20" s="475">
        <v>153.45686457683675</v>
      </c>
      <c r="U20" s="475">
        <v>9192.8626218006575</v>
      </c>
      <c r="V20" s="475">
        <v>3701.1227904693105</v>
      </c>
      <c r="W20" s="475">
        <v>2.0844724260359921</v>
      </c>
      <c r="X20" s="475">
        <v>190.63604612502414</v>
      </c>
      <c r="Y20" s="475">
        <v>153.45686457683675</v>
      </c>
      <c r="Z20" s="475">
        <v>291.6922904400214</v>
      </c>
      <c r="AA20" s="475">
        <v>0.25242155885309647</v>
      </c>
      <c r="AB20" s="475">
        <v>0</v>
      </c>
      <c r="AC20" s="475"/>
      <c r="AD20" s="475">
        <v>4.0143153184546345E-6</v>
      </c>
      <c r="AE20" s="475">
        <v>3.9578427418334241E-6</v>
      </c>
      <c r="AF20" s="475">
        <v>5.5569409920628652E-7</v>
      </c>
      <c r="AG20" s="475">
        <v>1.6982418932187815E-6</v>
      </c>
      <c r="AH20" s="475">
        <v>8.151522314696779E-5</v>
      </c>
      <c r="AI20" s="475">
        <v>2.8308293097664113E-10</v>
      </c>
      <c r="AJ20" s="475">
        <v>1.3965179002501653E-6</v>
      </c>
      <c r="AK20" s="475">
        <v>1.3198825966810141E-7</v>
      </c>
      <c r="AL20" s="475">
        <v>7.9777619980336783E-11</v>
      </c>
      <c r="AM20" s="475">
        <v>3.0661383976829906E-8</v>
      </c>
      <c r="AN20" s="475">
        <v>4.2910313211488455E-10</v>
      </c>
      <c r="AO20" s="475">
        <v>1.0366696593307609E-4</v>
      </c>
      <c r="AP20" s="475">
        <v>0</v>
      </c>
      <c r="AQ20" s="475"/>
      <c r="AR20" s="475">
        <v>7.1004587773710304</v>
      </c>
      <c r="AS20" s="475">
        <v>24.634382570896893</v>
      </c>
      <c r="AT20" s="475">
        <v>0</v>
      </c>
      <c r="AU20" s="475">
        <v>134.79413533085463</v>
      </c>
      <c r="AV20" s="475">
        <v>10106.08035232144</v>
      </c>
      <c r="AW20" s="475">
        <v>3580.1247497800791</v>
      </c>
      <c r="AX20" s="475">
        <v>1.7686908651376025</v>
      </c>
      <c r="AY20" s="475">
        <v>17.386939548003891</v>
      </c>
      <c r="AZ20" s="475">
        <v>134.79413533085463</v>
      </c>
      <c r="BA20" s="475">
        <v>0</v>
      </c>
      <c r="BB20" s="475">
        <v>11.596844275056233</v>
      </c>
      <c r="BC20" s="475">
        <v>0</v>
      </c>
      <c r="BD20" s="475"/>
      <c r="BE20" s="475">
        <v>9.1593994240423508E-7</v>
      </c>
      <c r="BF20" s="475">
        <v>5.2222332935877165E-6</v>
      </c>
      <c r="BG20" s="475">
        <v>0</v>
      </c>
      <c r="BH20" s="475">
        <v>1.8197208269665373E-6</v>
      </c>
      <c r="BI20" s="475">
        <v>8.9671167783111612E-5</v>
      </c>
      <c r="BJ20" s="475">
        <v>2.7383001473104506E-10</v>
      </c>
      <c r="BK20" s="475">
        <v>1.1853148392732374E-6</v>
      </c>
      <c r="BL20" s="475">
        <v>1.2044225570723766E-8</v>
      </c>
      <c r="BM20" s="475">
        <v>8.1415657739836177E-11</v>
      </c>
      <c r="BN20" s="475">
        <v>0</v>
      </c>
      <c r="BO20" s="475">
        <v>1.9714458184799912E-8</v>
      </c>
      <c r="BP20" s="475">
        <v>1.08872800750616E-4</v>
      </c>
      <c r="BQ20" s="475">
        <v>0</v>
      </c>
      <c r="BR20" s="475"/>
      <c r="BS20" s="475">
        <v>4.9480775766675894E-8</v>
      </c>
      <c r="BT20" s="475">
        <v>2.1932242608605261E-6</v>
      </c>
      <c r="BU20" s="475">
        <v>3.5500069865966903E-3</v>
      </c>
      <c r="BV20" s="475">
        <v>0</v>
      </c>
      <c r="BW20" s="475">
        <v>5.1094364373828211E-5</v>
      </c>
      <c r="BX20" s="475">
        <v>1.9723484072161864E-7</v>
      </c>
      <c r="BY20" s="475">
        <v>3.7331632871639895E-7</v>
      </c>
      <c r="BZ20" s="475">
        <v>3.1177620315783923E-3</v>
      </c>
      <c r="CA20" s="475">
        <v>2.5693615000543851E-7</v>
      </c>
      <c r="CB20" s="475">
        <v>7.1983201261146944E-3</v>
      </c>
      <c r="CC20" s="475">
        <v>1.8764791547650991E-10</v>
      </c>
      <c r="CD20" s="475">
        <v>1.3930407577470043E-2</v>
      </c>
      <c r="CE20" s="476">
        <v>2.7850661466137634E-2</v>
      </c>
    </row>
    <row r="21" spans="2:83" x14ac:dyDescent="0.3">
      <c r="B21" s="582"/>
      <c r="C21" s="68" t="s">
        <v>194</v>
      </c>
      <c r="D21" s="105"/>
      <c r="E21" s="33" t="s">
        <v>12</v>
      </c>
      <c r="F21" s="69">
        <v>80</v>
      </c>
      <c r="G21" s="69" t="s">
        <v>195</v>
      </c>
      <c r="H21" s="33" t="s">
        <v>79</v>
      </c>
      <c r="I21" s="71">
        <v>1</v>
      </c>
      <c r="J21" s="39">
        <v>16.3462</v>
      </c>
      <c r="K21" s="39" t="s">
        <v>193</v>
      </c>
      <c r="L21" s="39"/>
      <c r="N21" s="72">
        <f>J21</f>
        <v>16.3462</v>
      </c>
      <c r="O21" s="73" t="s">
        <v>71</v>
      </c>
      <c r="Q21" s="75"/>
      <c r="R21" s="75"/>
      <c r="S21" s="75"/>
      <c r="T21" s="75"/>
      <c r="U21" s="75"/>
      <c r="V21" s="75"/>
      <c r="W21" s="75"/>
      <c r="X21" s="75"/>
      <c r="Y21" s="75"/>
      <c r="Z21" s="75"/>
      <c r="AA21" s="75"/>
      <c r="AB21" s="75"/>
      <c r="AC21" s="75"/>
      <c r="AD21" s="75"/>
      <c r="AE21" s="75"/>
      <c r="AF21" s="75"/>
      <c r="AG21" s="75"/>
      <c r="AH21" s="75"/>
      <c r="AI21" s="75"/>
      <c r="AJ21" s="75"/>
      <c r="AK21" s="75"/>
      <c r="AL21" s="75"/>
      <c r="AM21" s="75"/>
      <c r="AN21" s="75"/>
      <c r="AO21" s="75"/>
      <c r="AP21" s="75"/>
      <c r="AQ21" s="75"/>
      <c r="AR21" s="75"/>
      <c r="AS21" s="75"/>
      <c r="AT21" s="75"/>
      <c r="AU21" s="75"/>
      <c r="AV21" s="75"/>
      <c r="AW21" s="75"/>
      <c r="AX21" s="75"/>
      <c r="AY21" s="75"/>
      <c r="AZ21" s="75"/>
      <c r="BA21" s="75"/>
      <c r="BB21" s="75"/>
      <c r="BC21" s="75"/>
      <c r="BD21" s="75"/>
      <c r="BE21" s="75"/>
      <c r="BF21" s="75"/>
      <c r="BG21" s="75"/>
      <c r="BH21" s="75"/>
      <c r="BI21" s="75"/>
      <c r="BJ21" s="75"/>
      <c r="BK21" s="75"/>
      <c r="BL21" s="75"/>
      <c r="BM21" s="75"/>
      <c r="BN21" s="75"/>
      <c r="BO21" s="75"/>
      <c r="BP21" s="75"/>
      <c r="BQ21" s="75"/>
      <c r="BR21" s="75"/>
      <c r="BS21" s="75"/>
      <c r="BT21" s="75"/>
      <c r="BU21" s="75"/>
      <c r="BV21" s="75"/>
      <c r="BW21" s="75"/>
      <c r="BX21" s="75"/>
      <c r="BY21" s="75"/>
      <c r="BZ21" s="75"/>
      <c r="CA21" s="75"/>
      <c r="CB21" s="75"/>
      <c r="CC21" s="75"/>
      <c r="CD21" s="75"/>
      <c r="CE21" s="476"/>
    </row>
    <row r="22" spans="2:83" x14ac:dyDescent="0.3">
      <c r="B22" s="582"/>
      <c r="C22" s="68" t="s">
        <v>194</v>
      </c>
      <c r="D22" s="105"/>
      <c r="E22" s="33" t="s">
        <v>14</v>
      </c>
      <c r="F22" s="69">
        <v>120</v>
      </c>
      <c r="G22" s="69" t="s">
        <v>195</v>
      </c>
      <c r="H22" s="33" t="s">
        <v>75</v>
      </c>
      <c r="I22" s="71">
        <v>1</v>
      </c>
      <c r="J22" s="144">
        <f>1.15+6.45+1.15</f>
        <v>8.75</v>
      </c>
      <c r="K22" s="39" t="s">
        <v>193</v>
      </c>
      <c r="L22" s="39"/>
      <c r="N22" s="72">
        <f>J22</f>
        <v>8.75</v>
      </c>
      <c r="O22" s="73" t="s">
        <v>71</v>
      </c>
      <c r="Q22" s="75"/>
      <c r="R22" s="75"/>
      <c r="S22" s="75"/>
      <c r="T22" s="75"/>
      <c r="U22" s="75"/>
      <c r="V22" s="75"/>
      <c r="W22" s="75"/>
      <c r="X22" s="75"/>
      <c r="Y22" s="75"/>
      <c r="Z22" s="75"/>
      <c r="AA22" s="75"/>
      <c r="AB22" s="75"/>
      <c r="AC22" s="75"/>
      <c r="AD22" s="75"/>
      <c r="AE22" s="75"/>
      <c r="AF22" s="75"/>
      <c r="AG22" s="75"/>
      <c r="AH22" s="75"/>
      <c r="AI22" s="75"/>
      <c r="AJ22" s="75"/>
      <c r="AK22" s="75"/>
      <c r="AL22" s="75"/>
      <c r="AM22" s="75"/>
      <c r="AN22" s="75"/>
      <c r="AO22" s="75"/>
      <c r="AP22" s="75"/>
      <c r="AQ22" s="75"/>
      <c r="AR22" s="75"/>
      <c r="AS22" s="75"/>
      <c r="AT22" s="75"/>
      <c r="AU22" s="75"/>
      <c r="AV22" s="75"/>
      <c r="AW22" s="75"/>
      <c r="AX22" s="75"/>
      <c r="AY22" s="75"/>
      <c r="AZ22" s="75"/>
      <c r="BA22" s="75"/>
      <c r="BB22" s="75"/>
      <c r="BC22" s="75"/>
      <c r="BD22" s="75"/>
      <c r="BE22" s="75"/>
      <c r="BF22" s="75"/>
      <c r="BG22" s="75"/>
      <c r="BH22" s="75"/>
      <c r="BI22" s="75"/>
      <c r="BJ22" s="75"/>
      <c r="BK22" s="75"/>
      <c r="BL22" s="75"/>
      <c r="BM22" s="75"/>
      <c r="BN22" s="75"/>
      <c r="BO22" s="75"/>
      <c r="BP22" s="75"/>
      <c r="BQ22" s="75"/>
      <c r="BR22" s="75"/>
      <c r="BS22" s="75"/>
      <c r="BT22" s="75"/>
      <c r="BU22" s="75"/>
      <c r="BV22" s="75"/>
      <c r="BW22" s="75"/>
      <c r="BX22" s="75"/>
      <c r="BY22" s="75"/>
      <c r="BZ22" s="75"/>
      <c r="CA22" s="75"/>
      <c r="CB22" s="75"/>
      <c r="CC22" s="75"/>
      <c r="CD22" s="75"/>
      <c r="CE22" s="476"/>
    </row>
    <row r="23" spans="2:83" x14ac:dyDescent="0.3">
      <c r="B23" s="582"/>
      <c r="C23" s="68" t="s">
        <v>194</v>
      </c>
      <c r="D23" s="105"/>
      <c r="E23" s="33" t="s">
        <v>15</v>
      </c>
      <c r="F23" s="69">
        <v>50</v>
      </c>
      <c r="G23" s="69" t="s">
        <v>195</v>
      </c>
      <c r="H23" s="33" t="s">
        <v>81</v>
      </c>
      <c r="I23" s="71">
        <v>1</v>
      </c>
      <c r="J23" s="39">
        <v>13</v>
      </c>
      <c r="K23" s="39" t="s">
        <v>193</v>
      </c>
      <c r="L23" s="39"/>
      <c r="N23" s="72">
        <f>J23</f>
        <v>13</v>
      </c>
      <c r="O23" s="73" t="s">
        <v>71</v>
      </c>
      <c r="Q23" s="75"/>
      <c r="R23" s="75"/>
      <c r="S23" s="75"/>
      <c r="T23" s="75"/>
      <c r="U23" s="75"/>
      <c r="V23" s="75"/>
      <c r="W23" s="75"/>
      <c r="X23" s="75"/>
      <c r="Y23" s="75"/>
      <c r="Z23" s="75"/>
      <c r="AA23" s="75"/>
      <c r="AB23" s="75"/>
      <c r="AC23" s="75"/>
      <c r="AD23" s="75"/>
      <c r="AE23" s="75"/>
      <c r="AF23" s="75"/>
      <c r="AG23" s="75"/>
      <c r="AH23" s="75"/>
      <c r="AI23" s="75"/>
      <c r="AJ23" s="75"/>
      <c r="AK23" s="75"/>
      <c r="AL23" s="75"/>
      <c r="AM23" s="75"/>
      <c r="AN23" s="75"/>
      <c r="AO23" s="75"/>
      <c r="AP23" s="75"/>
      <c r="AQ23" s="75"/>
      <c r="AR23" s="75"/>
      <c r="AS23" s="75"/>
      <c r="AT23" s="75"/>
      <c r="AU23" s="75"/>
      <c r="AV23" s="75"/>
      <c r="AW23" s="75"/>
      <c r="AX23" s="75"/>
      <c r="AY23" s="75"/>
      <c r="AZ23" s="75"/>
      <c r="BA23" s="75"/>
      <c r="BB23" s="75"/>
      <c r="BC23" s="75"/>
      <c r="BD23" s="75"/>
      <c r="BE23" s="75"/>
      <c r="BF23" s="75"/>
      <c r="BG23" s="75"/>
      <c r="BH23" s="75"/>
      <c r="BI23" s="75"/>
      <c r="BJ23" s="75"/>
      <c r="BK23" s="75"/>
      <c r="BL23" s="75"/>
      <c r="BM23" s="75"/>
      <c r="BN23" s="75"/>
      <c r="BO23" s="75"/>
      <c r="BP23" s="75"/>
      <c r="BQ23" s="75"/>
      <c r="BR23" s="75"/>
      <c r="BS23" s="75"/>
      <c r="BT23" s="75"/>
      <c r="BU23" s="75"/>
      <c r="BV23" s="75"/>
      <c r="BW23" s="75"/>
      <c r="BX23" s="75"/>
      <c r="BY23" s="75"/>
      <c r="BZ23" s="75"/>
      <c r="CA23" s="75"/>
      <c r="CB23" s="75"/>
      <c r="CC23" s="75"/>
      <c r="CD23" s="75"/>
      <c r="CE23" s="476"/>
    </row>
    <row r="24" spans="2:83" x14ac:dyDescent="0.3">
      <c r="B24" s="582"/>
      <c r="C24" s="68" t="s">
        <v>194</v>
      </c>
      <c r="D24" s="105"/>
      <c r="E24" s="33" t="s">
        <v>393</v>
      </c>
      <c r="F24" s="69">
        <v>120</v>
      </c>
      <c r="G24" s="69" t="s">
        <v>195</v>
      </c>
      <c r="H24" s="33" t="s">
        <v>84</v>
      </c>
      <c r="I24" s="71">
        <v>1</v>
      </c>
      <c r="J24" s="39">
        <v>8.1</v>
      </c>
      <c r="K24" s="39" t="s">
        <v>193</v>
      </c>
      <c r="L24" s="39"/>
      <c r="N24" s="72">
        <f>J24</f>
        <v>8.1</v>
      </c>
      <c r="O24" s="73" t="s">
        <v>71</v>
      </c>
      <c r="Q24" s="75"/>
      <c r="R24" s="75"/>
      <c r="S24" s="75"/>
      <c r="T24" s="75"/>
      <c r="U24" s="75"/>
      <c r="V24" s="75"/>
      <c r="W24" s="75"/>
      <c r="X24" s="75"/>
      <c r="Y24" s="75"/>
      <c r="Z24" s="75"/>
      <c r="AA24" s="75"/>
      <c r="AB24" s="75"/>
      <c r="AC24" s="75"/>
      <c r="AD24" s="75"/>
      <c r="AE24" s="75"/>
      <c r="AF24" s="75"/>
      <c r="AG24" s="75"/>
      <c r="AH24" s="75"/>
      <c r="AI24" s="75"/>
      <c r="AJ24" s="75"/>
      <c r="AK24" s="75"/>
      <c r="AL24" s="75"/>
      <c r="AM24" s="75"/>
      <c r="AN24" s="75"/>
      <c r="AO24" s="75"/>
      <c r="AP24" s="75"/>
      <c r="AQ24" s="75"/>
      <c r="AR24" s="75"/>
      <c r="AS24" s="75"/>
      <c r="AT24" s="75"/>
      <c r="AU24" s="75"/>
      <c r="AV24" s="75"/>
      <c r="AW24" s="75"/>
      <c r="AX24" s="75"/>
      <c r="AY24" s="75"/>
      <c r="AZ24" s="75"/>
      <c r="BA24" s="75"/>
      <c r="BB24" s="75"/>
      <c r="BC24" s="75"/>
      <c r="BD24" s="75"/>
      <c r="BE24" s="75"/>
      <c r="BF24" s="75"/>
      <c r="BG24" s="75"/>
      <c r="BH24" s="75"/>
      <c r="BI24" s="75"/>
      <c r="BJ24" s="75"/>
      <c r="BK24" s="75"/>
      <c r="BL24" s="75"/>
      <c r="BM24" s="75"/>
      <c r="BN24" s="75"/>
      <c r="BO24" s="75"/>
      <c r="BP24" s="75"/>
      <c r="BQ24" s="75"/>
      <c r="BR24" s="75"/>
      <c r="BS24" s="75"/>
      <c r="BT24" s="75"/>
      <c r="BU24" s="75"/>
      <c r="BV24" s="75"/>
      <c r="BW24" s="75"/>
      <c r="BX24" s="75"/>
      <c r="BY24" s="75"/>
      <c r="BZ24" s="75"/>
      <c r="CA24" s="75"/>
      <c r="CB24" s="75"/>
      <c r="CC24" s="75"/>
      <c r="CD24" s="75"/>
      <c r="CE24" s="476"/>
    </row>
    <row r="25" spans="2:83" x14ac:dyDescent="0.3">
      <c r="B25" s="582"/>
      <c r="C25" s="68" t="s">
        <v>194</v>
      </c>
      <c r="D25" s="105"/>
      <c r="E25" s="33" t="s">
        <v>3</v>
      </c>
      <c r="F25" s="69">
        <v>80</v>
      </c>
      <c r="G25" s="69" t="s">
        <v>195</v>
      </c>
      <c r="H25" s="33" t="s">
        <v>73</v>
      </c>
      <c r="I25" s="71">
        <v>1</v>
      </c>
      <c r="J25" s="39">
        <f>2.3125+11.5625+2.3125</f>
        <v>16.1875</v>
      </c>
      <c r="K25" s="39" t="s">
        <v>193</v>
      </c>
      <c r="L25" s="39"/>
      <c r="N25" s="72">
        <f>J25</f>
        <v>16.1875</v>
      </c>
      <c r="O25" s="73" t="s">
        <v>71</v>
      </c>
      <c r="Q25" s="75"/>
      <c r="R25" s="75"/>
      <c r="S25" s="75"/>
      <c r="T25" s="75"/>
      <c r="U25" s="75"/>
      <c r="V25" s="75"/>
      <c r="W25" s="75"/>
      <c r="X25" s="75"/>
      <c r="Y25" s="75"/>
      <c r="Z25" s="75"/>
      <c r="AA25" s="75"/>
      <c r="AB25" s="75"/>
      <c r="AC25" s="75"/>
      <c r="AD25" s="75"/>
      <c r="AE25" s="75"/>
      <c r="AF25" s="75"/>
      <c r="AG25" s="75"/>
      <c r="AH25" s="75"/>
      <c r="AI25" s="75"/>
      <c r="AJ25" s="75"/>
      <c r="AK25" s="75"/>
      <c r="AL25" s="75"/>
      <c r="AM25" s="75"/>
      <c r="AN25" s="75"/>
      <c r="AO25" s="75"/>
      <c r="AP25" s="75"/>
      <c r="AQ25" s="75"/>
      <c r="AR25" s="75"/>
      <c r="AS25" s="75"/>
      <c r="AT25" s="75"/>
      <c r="AU25" s="75"/>
      <c r="AV25" s="75"/>
      <c r="AW25" s="75"/>
      <c r="AX25" s="75"/>
      <c r="AY25" s="75"/>
      <c r="AZ25" s="75"/>
      <c r="BA25" s="75"/>
      <c r="BB25" s="75"/>
      <c r="BC25" s="75"/>
      <c r="BD25" s="75"/>
      <c r="BE25" s="75"/>
      <c r="BF25" s="75"/>
      <c r="BG25" s="75"/>
      <c r="BH25" s="75"/>
      <c r="BI25" s="75"/>
      <c r="BJ25" s="75"/>
      <c r="BK25" s="75"/>
      <c r="BL25" s="75"/>
      <c r="BM25" s="75"/>
      <c r="BN25" s="75"/>
      <c r="BO25" s="75"/>
      <c r="BP25" s="75"/>
      <c r="BQ25" s="75"/>
      <c r="BR25" s="75"/>
      <c r="BS25" s="75"/>
      <c r="BT25" s="75"/>
      <c r="BU25" s="75"/>
      <c r="BV25" s="75"/>
      <c r="BW25" s="75"/>
      <c r="BX25" s="75"/>
      <c r="BY25" s="75"/>
      <c r="BZ25" s="75"/>
      <c r="CA25" s="75"/>
      <c r="CB25" s="75"/>
      <c r="CC25" s="75"/>
      <c r="CD25" s="75"/>
      <c r="CE25" s="476"/>
    </row>
    <row r="26" spans="2:83" x14ac:dyDescent="0.3">
      <c r="B26" s="582"/>
      <c r="C26" s="477" t="s">
        <v>189</v>
      </c>
      <c r="D26" s="478"/>
      <c r="E26" s="479"/>
      <c r="F26" s="480"/>
      <c r="G26" s="480"/>
      <c r="H26" s="479"/>
      <c r="I26" s="481"/>
      <c r="J26" s="478"/>
      <c r="K26" s="478"/>
      <c r="L26" s="478"/>
      <c r="M26" s="479"/>
      <c r="N26" s="482"/>
      <c r="O26" s="483"/>
      <c r="P26" s="479"/>
      <c r="Q26" s="484"/>
      <c r="R26" s="484"/>
      <c r="S26" s="484"/>
      <c r="T26" s="484"/>
      <c r="U26" s="484"/>
      <c r="V26" s="484"/>
      <c r="W26" s="484"/>
      <c r="X26" s="484"/>
      <c r="Y26" s="484"/>
      <c r="Z26" s="484"/>
      <c r="AA26" s="484"/>
      <c r="AB26" s="484"/>
      <c r="AC26" s="484"/>
      <c r="AD26" s="484"/>
      <c r="AE26" s="484"/>
      <c r="AF26" s="484"/>
      <c r="AG26" s="484"/>
      <c r="AH26" s="484"/>
      <c r="AI26" s="484"/>
      <c r="AJ26" s="484"/>
      <c r="AK26" s="484"/>
      <c r="AL26" s="484"/>
      <c r="AM26" s="484"/>
      <c r="AN26" s="484"/>
      <c r="AO26" s="484"/>
      <c r="AP26" s="484"/>
      <c r="AQ26" s="484"/>
      <c r="AR26" s="484"/>
      <c r="AS26" s="484"/>
      <c r="AT26" s="484"/>
      <c r="AU26" s="484"/>
      <c r="AV26" s="484"/>
      <c r="AW26" s="484"/>
      <c r="AX26" s="484"/>
      <c r="AY26" s="484"/>
      <c r="AZ26" s="484"/>
      <c r="BA26" s="484"/>
      <c r="BB26" s="484"/>
      <c r="BC26" s="484"/>
      <c r="BD26" s="484"/>
      <c r="BE26" s="484"/>
      <c r="BF26" s="484"/>
      <c r="BG26" s="484"/>
      <c r="BH26" s="484"/>
      <c r="BI26" s="484"/>
      <c r="BJ26" s="484"/>
      <c r="BK26" s="484"/>
      <c r="BL26" s="484"/>
      <c r="BM26" s="484"/>
      <c r="BN26" s="484"/>
      <c r="BO26" s="484"/>
      <c r="BP26" s="484"/>
      <c r="BQ26" s="484"/>
      <c r="BR26" s="484"/>
      <c r="BS26" s="484"/>
      <c r="BT26" s="484"/>
      <c r="BU26" s="484"/>
      <c r="BV26" s="484"/>
      <c r="BW26" s="484"/>
      <c r="BX26" s="484"/>
      <c r="BY26" s="484"/>
      <c r="BZ26" s="484"/>
      <c r="CA26" s="484"/>
      <c r="CB26" s="484"/>
      <c r="CC26" s="484"/>
      <c r="CD26" s="484"/>
      <c r="CE26" s="476"/>
    </row>
    <row r="27" spans="2:83" x14ac:dyDescent="0.3">
      <c r="B27" s="582"/>
      <c r="C27" s="105" t="s">
        <v>108</v>
      </c>
      <c r="D27" s="105"/>
      <c r="E27" s="33" t="s">
        <v>18</v>
      </c>
      <c r="F27" s="69"/>
      <c r="G27" s="69"/>
      <c r="H27" s="33" t="s">
        <v>80</v>
      </c>
      <c r="I27" s="71">
        <v>1</v>
      </c>
      <c r="J27" s="39"/>
      <c r="K27" s="39"/>
      <c r="L27" s="39"/>
      <c r="N27" s="72">
        <f>N21</f>
        <v>16.3462</v>
      </c>
      <c r="O27" s="73" t="s">
        <v>71</v>
      </c>
      <c r="Q27" s="75"/>
      <c r="R27" s="75"/>
      <c r="S27" s="75"/>
      <c r="T27" s="75"/>
      <c r="U27" s="75"/>
      <c r="V27" s="75"/>
      <c r="W27" s="75"/>
      <c r="X27" s="75"/>
      <c r="Y27" s="75"/>
      <c r="Z27" s="75"/>
      <c r="AA27" s="75"/>
      <c r="AB27" s="75"/>
      <c r="AC27" s="75"/>
      <c r="AD27" s="75"/>
      <c r="AE27" s="75"/>
      <c r="AF27" s="75"/>
      <c r="AG27" s="75"/>
      <c r="AH27" s="75"/>
      <c r="AI27" s="75"/>
      <c r="AJ27" s="75"/>
      <c r="AK27" s="75"/>
      <c r="AL27" s="75"/>
      <c r="AM27" s="75"/>
      <c r="AN27" s="75"/>
      <c r="AO27" s="75"/>
      <c r="AP27" s="75"/>
      <c r="AQ27" s="75"/>
      <c r="AR27" s="75"/>
      <c r="AS27" s="75"/>
      <c r="AT27" s="75"/>
      <c r="AU27" s="75"/>
      <c r="AV27" s="75"/>
      <c r="AW27" s="75"/>
      <c r="AX27" s="75"/>
      <c r="AY27" s="75"/>
      <c r="AZ27" s="75"/>
      <c r="BA27" s="75"/>
      <c r="BB27" s="75"/>
      <c r="BC27" s="75"/>
      <c r="BD27" s="75"/>
      <c r="BE27" s="75"/>
      <c r="BF27" s="75"/>
      <c r="BG27" s="75"/>
      <c r="BH27" s="75"/>
      <c r="BI27" s="75"/>
      <c r="BJ27" s="75"/>
      <c r="BK27" s="75"/>
      <c r="BL27" s="75"/>
      <c r="BM27" s="75"/>
      <c r="BN27" s="75"/>
      <c r="BO27" s="75"/>
      <c r="BP27" s="75"/>
      <c r="BQ27" s="75"/>
      <c r="BR27" s="75"/>
      <c r="BS27" s="75"/>
      <c r="BT27" s="75"/>
      <c r="BU27" s="75"/>
      <c r="BV27" s="75"/>
      <c r="BW27" s="75"/>
      <c r="BX27" s="75"/>
      <c r="BY27" s="75"/>
      <c r="BZ27" s="75"/>
      <c r="CA27" s="75"/>
      <c r="CB27" s="75"/>
      <c r="CC27" s="75"/>
      <c r="CD27" s="75"/>
      <c r="CE27" s="476"/>
    </row>
    <row r="28" spans="2:83" x14ac:dyDescent="0.3">
      <c r="B28" s="582"/>
      <c r="C28" s="68" t="s">
        <v>108</v>
      </c>
      <c r="D28" s="105"/>
      <c r="E28" s="33" t="s">
        <v>20</v>
      </c>
      <c r="F28" s="69"/>
      <c r="G28" s="69"/>
      <c r="H28" s="33" t="s">
        <v>76</v>
      </c>
      <c r="I28" s="71">
        <v>1</v>
      </c>
      <c r="J28" s="39"/>
      <c r="K28" s="39"/>
      <c r="L28" s="39"/>
      <c r="N28" s="72">
        <f>N22</f>
        <v>8.75</v>
      </c>
      <c r="O28" s="73" t="s">
        <v>71</v>
      </c>
      <c r="Q28" s="75"/>
      <c r="R28" s="75"/>
      <c r="S28" s="75"/>
      <c r="T28" s="75"/>
      <c r="U28" s="75"/>
      <c r="V28" s="75"/>
      <c r="W28" s="75"/>
      <c r="X28" s="75"/>
      <c r="Y28" s="75"/>
      <c r="Z28" s="75"/>
      <c r="AA28" s="75"/>
      <c r="AB28" s="75"/>
      <c r="AC28" s="75"/>
      <c r="AD28" s="75"/>
      <c r="AE28" s="75"/>
      <c r="AF28" s="75"/>
      <c r="AG28" s="75"/>
      <c r="AH28" s="75"/>
      <c r="AI28" s="75"/>
      <c r="AJ28" s="75"/>
      <c r="AK28" s="75"/>
      <c r="AL28" s="75"/>
      <c r="AM28" s="75"/>
      <c r="AN28" s="75"/>
      <c r="AO28" s="75"/>
      <c r="AP28" s="75"/>
      <c r="AQ28" s="75"/>
      <c r="AR28" s="75"/>
      <c r="AS28" s="75"/>
      <c r="AT28" s="75"/>
      <c r="AU28" s="75"/>
      <c r="AV28" s="75"/>
      <c r="AW28" s="75"/>
      <c r="AX28" s="75"/>
      <c r="AY28" s="75"/>
      <c r="AZ28" s="75"/>
      <c r="BA28" s="75"/>
      <c r="BB28" s="75"/>
      <c r="BC28" s="75"/>
      <c r="BD28" s="75"/>
      <c r="BE28" s="75"/>
      <c r="BF28" s="75"/>
      <c r="BG28" s="75"/>
      <c r="BH28" s="75"/>
      <c r="BI28" s="75"/>
      <c r="BJ28" s="75"/>
      <c r="BK28" s="75"/>
      <c r="BL28" s="75"/>
      <c r="BM28" s="75"/>
      <c r="BN28" s="75"/>
      <c r="BO28" s="75"/>
      <c r="BP28" s="75"/>
      <c r="BQ28" s="75"/>
      <c r="BR28" s="75"/>
      <c r="BS28" s="75"/>
      <c r="BT28" s="75"/>
      <c r="BU28" s="75"/>
      <c r="BV28" s="75"/>
      <c r="BW28" s="75"/>
      <c r="BX28" s="75"/>
      <c r="BY28" s="75"/>
      <c r="BZ28" s="75"/>
      <c r="CA28" s="75"/>
      <c r="CB28" s="75"/>
      <c r="CC28" s="75"/>
      <c r="CD28" s="75"/>
      <c r="CE28" s="476"/>
    </row>
    <row r="29" spans="2:83" x14ac:dyDescent="0.3">
      <c r="B29" s="582"/>
      <c r="C29" s="68" t="s">
        <v>108</v>
      </c>
      <c r="D29" s="105"/>
      <c r="E29" s="33" t="s">
        <v>21</v>
      </c>
      <c r="F29" s="69"/>
      <c r="G29" s="69"/>
      <c r="H29" s="33" t="s">
        <v>82</v>
      </c>
      <c r="I29" s="71">
        <v>1</v>
      </c>
      <c r="J29" s="39"/>
      <c r="K29" s="39"/>
      <c r="L29" s="39"/>
      <c r="N29" s="72">
        <f>N23</f>
        <v>13</v>
      </c>
      <c r="O29" s="73" t="s">
        <v>71</v>
      </c>
      <c r="Q29" s="75"/>
      <c r="R29" s="75"/>
      <c r="S29" s="75"/>
      <c r="T29" s="75"/>
      <c r="U29" s="75"/>
      <c r="V29" s="75"/>
      <c r="W29" s="75"/>
      <c r="X29" s="75"/>
      <c r="Y29" s="75"/>
      <c r="Z29" s="75"/>
      <c r="AA29" s="75"/>
      <c r="AB29" s="75"/>
      <c r="AC29" s="75"/>
      <c r="AD29" s="75"/>
      <c r="AE29" s="75"/>
      <c r="AF29" s="75"/>
      <c r="AG29" s="75"/>
      <c r="AH29" s="75"/>
      <c r="AI29" s="75"/>
      <c r="AJ29" s="75"/>
      <c r="AK29" s="75"/>
      <c r="AL29" s="75"/>
      <c r="AM29" s="75"/>
      <c r="AN29" s="75"/>
      <c r="AO29" s="75"/>
      <c r="AP29" s="75"/>
      <c r="AQ29" s="75"/>
      <c r="AR29" s="75"/>
      <c r="AS29" s="75"/>
      <c r="AT29" s="75"/>
      <c r="AU29" s="75"/>
      <c r="AV29" s="75"/>
      <c r="AW29" s="75"/>
      <c r="AX29" s="75"/>
      <c r="AY29" s="75"/>
      <c r="AZ29" s="75"/>
      <c r="BA29" s="75"/>
      <c r="BB29" s="75"/>
      <c r="BC29" s="75"/>
      <c r="BD29" s="75"/>
      <c r="BE29" s="75"/>
      <c r="BF29" s="75"/>
      <c r="BG29" s="75"/>
      <c r="BH29" s="75"/>
      <c r="BI29" s="75"/>
      <c r="BJ29" s="75"/>
      <c r="BK29" s="75"/>
      <c r="BL29" s="75"/>
      <c r="BM29" s="75"/>
      <c r="BN29" s="75"/>
      <c r="BO29" s="75"/>
      <c r="BP29" s="75"/>
      <c r="BQ29" s="75"/>
      <c r="BR29" s="75"/>
      <c r="BS29" s="75"/>
      <c r="BT29" s="75"/>
      <c r="BU29" s="75"/>
      <c r="BV29" s="75"/>
      <c r="BW29" s="75"/>
      <c r="BX29" s="75"/>
      <c r="BY29" s="75"/>
      <c r="BZ29" s="75"/>
      <c r="CA29" s="75"/>
      <c r="CB29" s="75"/>
      <c r="CC29" s="75"/>
      <c r="CD29" s="75"/>
      <c r="CE29" s="476"/>
    </row>
    <row r="30" spans="2:83" x14ac:dyDescent="0.3">
      <c r="B30" s="582"/>
      <c r="C30" s="68" t="s">
        <v>108</v>
      </c>
      <c r="D30" s="105"/>
      <c r="E30" s="33" t="s">
        <v>23</v>
      </c>
      <c r="F30" s="69"/>
      <c r="G30" s="69"/>
      <c r="H30" s="33" t="s">
        <v>85</v>
      </c>
      <c r="I30" s="71">
        <v>1</v>
      </c>
      <c r="J30" s="39"/>
      <c r="K30" s="39"/>
      <c r="L30" s="39"/>
      <c r="N30" s="72">
        <f>N24</f>
        <v>8.1</v>
      </c>
      <c r="O30" s="73" t="s">
        <v>71</v>
      </c>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5"/>
      <c r="BM30" s="75"/>
      <c r="BN30" s="75"/>
      <c r="BO30" s="75"/>
      <c r="BP30" s="75"/>
      <c r="BQ30" s="75"/>
      <c r="BR30" s="75"/>
      <c r="BS30" s="75"/>
      <c r="BT30" s="75"/>
      <c r="BU30" s="75"/>
      <c r="BV30" s="75"/>
      <c r="BW30" s="75"/>
      <c r="BX30" s="75"/>
      <c r="BY30" s="75"/>
      <c r="BZ30" s="75"/>
      <c r="CA30" s="75"/>
      <c r="CB30" s="75"/>
      <c r="CC30" s="75"/>
      <c r="CD30" s="75"/>
      <c r="CE30" s="476"/>
    </row>
    <row r="31" spans="2:83" x14ac:dyDescent="0.3">
      <c r="B31" s="582"/>
      <c r="C31" s="68" t="s">
        <v>108</v>
      </c>
      <c r="D31" s="105"/>
      <c r="E31" s="33" t="s">
        <v>10</v>
      </c>
      <c r="F31" s="69"/>
      <c r="G31" s="69"/>
      <c r="H31" s="33" t="s">
        <v>74</v>
      </c>
      <c r="I31" s="71">
        <v>1</v>
      </c>
      <c r="J31" s="39"/>
      <c r="K31" s="39"/>
      <c r="L31" s="39"/>
      <c r="N31" s="72">
        <f>N25</f>
        <v>16.1875</v>
      </c>
      <c r="O31" s="73" t="s">
        <v>71</v>
      </c>
      <c r="Q31" s="75"/>
      <c r="R31" s="75"/>
      <c r="S31" s="75"/>
      <c r="T31" s="75"/>
      <c r="U31" s="75"/>
      <c r="V31" s="75"/>
      <c r="W31" s="75"/>
      <c r="X31" s="75"/>
      <c r="Y31" s="75"/>
      <c r="Z31" s="75"/>
      <c r="AA31" s="75"/>
      <c r="AB31" s="75"/>
      <c r="AC31" s="75"/>
      <c r="AD31" s="75"/>
      <c r="AE31" s="75"/>
      <c r="AF31" s="75"/>
      <c r="AG31" s="75"/>
      <c r="AH31" s="75"/>
      <c r="AI31" s="75"/>
      <c r="AJ31" s="75"/>
      <c r="AK31" s="75"/>
      <c r="AL31" s="75"/>
      <c r="AM31" s="75"/>
      <c r="AN31" s="75"/>
      <c r="AO31" s="75"/>
      <c r="AP31" s="75"/>
      <c r="AQ31" s="75"/>
      <c r="AR31" s="75"/>
      <c r="AS31" s="75"/>
      <c r="AT31" s="75"/>
      <c r="AU31" s="75"/>
      <c r="AV31" s="75"/>
      <c r="AW31" s="75"/>
      <c r="AX31" s="75"/>
      <c r="AY31" s="75"/>
      <c r="AZ31" s="75"/>
      <c r="BA31" s="75"/>
      <c r="BB31" s="75"/>
      <c r="BC31" s="75"/>
      <c r="BD31" s="75"/>
      <c r="BE31" s="75"/>
      <c r="BF31" s="75"/>
      <c r="BG31" s="75"/>
      <c r="BH31" s="75"/>
      <c r="BI31" s="75"/>
      <c r="BJ31" s="75"/>
      <c r="BK31" s="75"/>
      <c r="BL31" s="75"/>
      <c r="BM31" s="75"/>
      <c r="BN31" s="75"/>
      <c r="BO31" s="75"/>
      <c r="BP31" s="75"/>
      <c r="BQ31" s="75"/>
      <c r="BR31" s="75"/>
      <c r="BS31" s="75"/>
      <c r="BT31" s="75"/>
      <c r="BU31" s="75"/>
      <c r="BV31" s="75"/>
      <c r="BW31" s="75"/>
      <c r="BX31" s="75"/>
      <c r="BY31" s="75"/>
      <c r="BZ31" s="75"/>
      <c r="CA31" s="75"/>
      <c r="CB31" s="75"/>
      <c r="CC31" s="75"/>
      <c r="CD31" s="75"/>
      <c r="CE31" s="476"/>
    </row>
    <row r="32" spans="2:83" x14ac:dyDescent="0.3">
      <c r="B32" s="583"/>
      <c r="C32" s="485" t="s">
        <v>183</v>
      </c>
      <c r="D32" s="486"/>
      <c r="E32" s="487"/>
      <c r="F32" s="488"/>
      <c r="G32" s="488"/>
      <c r="H32" s="487"/>
      <c r="I32" s="489"/>
      <c r="J32" s="490"/>
      <c r="K32" s="490"/>
      <c r="L32" s="490"/>
      <c r="M32" s="487"/>
      <c r="N32" s="491"/>
      <c r="O32" s="492"/>
      <c r="P32" s="493"/>
      <c r="Q32" s="494"/>
      <c r="R32" s="494"/>
      <c r="S32" s="494"/>
      <c r="T32" s="494"/>
      <c r="U32" s="494"/>
      <c r="V32" s="494"/>
      <c r="W32" s="494"/>
      <c r="X32" s="494"/>
      <c r="Y32" s="494"/>
      <c r="Z32" s="494"/>
      <c r="AA32" s="494"/>
      <c r="AB32" s="494"/>
      <c r="AC32" s="494"/>
      <c r="AD32" s="494"/>
      <c r="AE32" s="494"/>
      <c r="AF32" s="494"/>
      <c r="AG32" s="494"/>
      <c r="AH32" s="494"/>
      <c r="AI32" s="494"/>
      <c r="AJ32" s="494"/>
      <c r="AK32" s="494"/>
      <c r="AL32" s="494"/>
      <c r="AM32" s="494"/>
      <c r="AN32" s="494"/>
      <c r="AO32" s="494"/>
      <c r="AP32" s="494"/>
      <c r="AQ32" s="494"/>
      <c r="AR32" s="494"/>
      <c r="AS32" s="494"/>
      <c r="AT32" s="494"/>
      <c r="AU32" s="494"/>
      <c r="AV32" s="494"/>
      <c r="AW32" s="494"/>
      <c r="AX32" s="494"/>
      <c r="AY32" s="494"/>
      <c r="AZ32" s="494"/>
      <c r="BA32" s="494"/>
      <c r="BB32" s="494"/>
      <c r="BC32" s="494"/>
      <c r="BD32" s="494"/>
      <c r="BE32" s="494"/>
      <c r="BF32" s="494"/>
      <c r="BG32" s="494"/>
      <c r="BH32" s="494"/>
      <c r="BI32" s="494"/>
      <c r="BJ32" s="494"/>
      <c r="BK32" s="494"/>
      <c r="BL32" s="494"/>
      <c r="BM32" s="494"/>
      <c r="BN32" s="494"/>
      <c r="BO32" s="494"/>
      <c r="BP32" s="494"/>
      <c r="BQ32" s="494"/>
      <c r="BR32" s="494"/>
      <c r="BS32" s="494"/>
      <c r="BT32" s="494"/>
      <c r="BU32" s="494"/>
      <c r="BV32" s="494"/>
      <c r="BW32" s="494"/>
      <c r="BX32" s="494"/>
      <c r="BY32" s="494"/>
      <c r="BZ32" s="494"/>
      <c r="CA32" s="494"/>
      <c r="CB32" s="494"/>
      <c r="CC32" s="494"/>
      <c r="CD32" s="494"/>
      <c r="CE32" s="476"/>
    </row>
    <row r="33" spans="2:83" x14ac:dyDescent="0.3">
      <c r="C33" s="105"/>
      <c r="D33" s="105"/>
      <c r="F33" s="69"/>
      <c r="G33" s="69"/>
      <c r="I33" s="71"/>
      <c r="J33" s="39"/>
      <c r="K33" s="39"/>
      <c r="L33" s="39"/>
      <c r="N33" s="72"/>
      <c r="O33" s="39"/>
      <c r="CE33" s="476"/>
    </row>
    <row r="34" spans="2:83" x14ac:dyDescent="0.3">
      <c r="B34" s="581" t="s">
        <v>203</v>
      </c>
      <c r="C34" s="468" t="s">
        <v>196</v>
      </c>
      <c r="D34" s="469"/>
      <c r="E34" s="495"/>
      <c r="F34" s="471"/>
      <c r="G34" s="471"/>
      <c r="H34" s="495"/>
      <c r="I34" s="496"/>
      <c r="J34" s="469"/>
      <c r="K34" s="469"/>
      <c r="L34" s="469"/>
      <c r="M34" s="495"/>
      <c r="N34" s="497"/>
      <c r="O34" s="474"/>
      <c r="P34" s="495"/>
      <c r="Q34" s="475">
        <v>28.044351535055778</v>
      </c>
      <c r="R34" s="475">
        <v>18.876760051630679</v>
      </c>
      <c r="S34" s="475">
        <v>123393.68883194166</v>
      </c>
      <c r="T34" s="475">
        <v>56.300216461269216</v>
      </c>
      <c r="U34" s="475">
        <v>29160.685107813868</v>
      </c>
      <c r="V34" s="475">
        <v>5039.0098374636937</v>
      </c>
      <c r="W34" s="475">
        <v>2.385279828279967</v>
      </c>
      <c r="X34" s="475">
        <v>195.48944673237563</v>
      </c>
      <c r="Y34" s="475">
        <v>56.300216461269216</v>
      </c>
      <c r="Z34" s="475">
        <v>370.49768608523669</v>
      </c>
      <c r="AA34" s="475">
        <v>0.26007910082546559</v>
      </c>
      <c r="AB34" s="475">
        <v>0</v>
      </c>
      <c r="AC34" s="475"/>
      <c r="AD34" s="475">
        <v>3.6176466808457194E-6</v>
      </c>
      <c r="AE34" s="475">
        <v>4.0016224218043525E-6</v>
      </c>
      <c r="AF34" s="475">
        <v>1.4068772115301597E-6</v>
      </c>
      <c r="AG34" s="475">
        <v>4.0579785543747319E-7</v>
      </c>
      <c r="AH34" s="475">
        <v>2.5856951316808902E-4</v>
      </c>
      <c r="AI34" s="475">
        <v>3.8541642565710406E-10</v>
      </c>
      <c r="AJ34" s="475">
        <v>1.598356553965956E-6</v>
      </c>
      <c r="AK34" s="475">
        <v>1.3540575732451733E-7</v>
      </c>
      <c r="AL34" s="475">
        <v>6.1239512435150707E-11</v>
      </c>
      <c r="AM34" s="475">
        <v>3.8940914721597562E-8</v>
      </c>
      <c r="AN34" s="475">
        <v>4.4209220105396128E-10</v>
      </c>
      <c r="AO34" s="475">
        <v>2.8388757157490739E-4</v>
      </c>
      <c r="AP34" s="475">
        <v>0</v>
      </c>
      <c r="AQ34" s="475"/>
      <c r="AR34" s="475">
        <v>6.9151047364714806</v>
      </c>
      <c r="AS34" s="475">
        <v>24.070266278783585</v>
      </c>
      <c r="AT34" s="475">
        <v>0</v>
      </c>
      <c r="AU34" s="475">
        <v>40.233440407410008</v>
      </c>
      <c r="AV34" s="475">
        <v>32713.689675353977</v>
      </c>
      <c r="AW34" s="475">
        <v>4883.8255731283834</v>
      </c>
      <c r="AX34" s="475">
        <v>1.844015230001316</v>
      </c>
      <c r="AY34" s="475">
        <v>35.42438348766192</v>
      </c>
      <c r="AZ34" s="475">
        <v>40.233440407410008</v>
      </c>
      <c r="BA34" s="475">
        <v>0</v>
      </c>
      <c r="BB34" s="475">
        <v>10.177920770856691</v>
      </c>
      <c r="BC34" s="475">
        <v>0</v>
      </c>
      <c r="BD34" s="475"/>
      <c r="BE34" s="475">
        <v>8.9202977337586346E-7</v>
      </c>
      <c r="BF34" s="475">
        <v>5.1026464976267837E-6</v>
      </c>
      <c r="BG34" s="475">
        <v>0</v>
      </c>
      <c r="BH34" s="475">
        <v>5.4315144550003509E-7</v>
      </c>
      <c r="BI34" s="475">
        <v>2.9026829922339492E-4</v>
      </c>
      <c r="BJ34" s="475">
        <v>3.7354509188981463E-10</v>
      </c>
      <c r="BK34" s="475">
        <v>1.2357945976027657E-6</v>
      </c>
      <c r="BL34" s="475">
        <v>2.4539066478677956E-8</v>
      </c>
      <c r="BM34" s="475">
        <v>2.4300998006075642E-11</v>
      </c>
      <c r="BN34" s="475">
        <v>0</v>
      </c>
      <c r="BO34" s="475">
        <v>1.7302309894498246E-8</v>
      </c>
      <c r="BP34" s="475">
        <v>3.1176154723890173E-4</v>
      </c>
      <c r="BQ34" s="475">
        <v>0</v>
      </c>
      <c r="BR34" s="475"/>
      <c r="BS34" s="475">
        <v>4.5329517935221522E-8</v>
      </c>
      <c r="BT34" s="475">
        <v>2.1725060512751332E-6</v>
      </c>
      <c r="BU34" s="475">
        <v>6.862095838941892E-3</v>
      </c>
      <c r="BV34" s="475">
        <v>0</v>
      </c>
      <c r="BW34" s="475">
        <v>1.784941462053464E-4</v>
      </c>
      <c r="BX34" s="475">
        <v>2.6928660740798896E-7</v>
      </c>
      <c r="BY34" s="475">
        <v>4.274168812914946E-7</v>
      </c>
      <c r="BZ34" s="475">
        <v>3.6079268194997814E-3</v>
      </c>
      <c r="CA34" s="475">
        <v>4.9571789351593293E-7</v>
      </c>
      <c r="CB34" s="475">
        <v>8.5686268100579697E-3</v>
      </c>
      <c r="CC34" s="475">
        <v>1.9484881413316176E-10</v>
      </c>
      <c r="CD34" s="475">
        <v>1.9234416966262373E-2</v>
      </c>
      <c r="CE34" s="476">
        <v>3.8454971032767599E-2</v>
      </c>
    </row>
    <row r="35" spans="2:83" x14ac:dyDescent="0.3">
      <c r="B35" s="582"/>
      <c r="C35" s="105" t="s">
        <v>194</v>
      </c>
      <c r="D35" s="105"/>
      <c r="E35" s="33" t="s">
        <v>12</v>
      </c>
      <c r="F35" s="69">
        <v>80</v>
      </c>
      <c r="G35" s="69" t="s">
        <v>195</v>
      </c>
      <c r="H35" s="33" t="s">
        <v>79</v>
      </c>
      <c r="I35" s="71">
        <v>1</v>
      </c>
      <c r="J35" s="39">
        <v>20</v>
      </c>
      <c r="K35" s="39" t="s">
        <v>193</v>
      </c>
      <c r="L35" s="39"/>
      <c r="N35" s="72">
        <f>J35</f>
        <v>20</v>
      </c>
      <c r="O35" s="73" t="s">
        <v>71</v>
      </c>
      <c r="Q35" s="75"/>
      <c r="R35" s="75"/>
      <c r="S35" s="75"/>
      <c r="T35" s="75"/>
      <c r="U35" s="75"/>
      <c r="V35" s="75"/>
      <c r="W35" s="75"/>
      <c r="X35" s="75"/>
      <c r="Y35" s="75"/>
      <c r="Z35" s="75"/>
      <c r="AA35" s="75"/>
      <c r="AB35" s="75"/>
      <c r="AC35" s="75"/>
      <c r="AD35" s="75"/>
      <c r="AE35" s="75"/>
      <c r="AF35" s="75"/>
      <c r="AG35" s="75"/>
      <c r="AH35" s="75"/>
      <c r="AI35" s="75"/>
      <c r="AJ35" s="75"/>
      <c r="AK35" s="75"/>
      <c r="AL35" s="75"/>
      <c r="AM35" s="75"/>
      <c r="AN35" s="75"/>
      <c r="AO35" s="75"/>
      <c r="AP35" s="75"/>
      <c r="AQ35" s="75"/>
      <c r="AR35" s="75"/>
      <c r="AS35" s="75"/>
      <c r="AT35" s="75"/>
      <c r="AU35" s="75"/>
      <c r="AV35" s="75"/>
      <c r="AW35" s="75"/>
      <c r="AX35" s="75"/>
      <c r="AY35" s="75"/>
      <c r="AZ35" s="75"/>
      <c r="BA35" s="75"/>
      <c r="BB35" s="75"/>
      <c r="BC35" s="75"/>
      <c r="BD35" s="75"/>
      <c r="BE35" s="75"/>
      <c r="BF35" s="75"/>
      <c r="BG35" s="75"/>
      <c r="BH35" s="75"/>
      <c r="BI35" s="75"/>
      <c r="BJ35" s="75"/>
      <c r="BK35" s="75"/>
      <c r="BL35" s="75"/>
      <c r="BM35" s="75"/>
      <c r="BN35" s="75"/>
      <c r="BO35" s="75"/>
      <c r="BP35" s="75"/>
      <c r="BQ35" s="75"/>
      <c r="BR35" s="75"/>
      <c r="BS35" s="75"/>
      <c r="BT35" s="75"/>
      <c r="BU35" s="75"/>
      <c r="BV35" s="75"/>
      <c r="BW35" s="75"/>
      <c r="BX35" s="75"/>
      <c r="BY35" s="75"/>
      <c r="BZ35" s="75"/>
      <c r="CA35" s="75"/>
      <c r="CB35" s="75"/>
      <c r="CC35" s="75"/>
      <c r="CD35" s="75"/>
      <c r="CE35" s="476"/>
    </row>
    <row r="36" spans="2:83" x14ac:dyDescent="0.3">
      <c r="B36" s="582"/>
      <c r="C36" s="105" t="s">
        <v>194</v>
      </c>
      <c r="D36" s="105"/>
      <c r="E36" s="33" t="s">
        <v>3</v>
      </c>
      <c r="F36" s="69">
        <v>80</v>
      </c>
      <c r="G36" s="69" t="s">
        <v>195</v>
      </c>
      <c r="H36" s="498" t="s">
        <v>73</v>
      </c>
      <c r="I36" s="71">
        <v>1</v>
      </c>
      <c r="J36" s="39">
        <v>8.3000000000000007</v>
      </c>
      <c r="K36" s="39" t="s">
        <v>193</v>
      </c>
      <c r="L36" s="39"/>
      <c r="N36" s="72">
        <f>J36</f>
        <v>8.3000000000000007</v>
      </c>
      <c r="O36" s="73" t="s">
        <v>71</v>
      </c>
      <c r="Q36" s="75"/>
      <c r="R36" s="75"/>
      <c r="S36" s="75"/>
      <c r="T36" s="75"/>
      <c r="U36" s="75"/>
      <c r="V36" s="75"/>
      <c r="W36" s="75"/>
      <c r="X36" s="75"/>
      <c r="Y36" s="75"/>
      <c r="Z36" s="75"/>
      <c r="AA36" s="75"/>
      <c r="AB36" s="75"/>
      <c r="AC36" s="75"/>
      <c r="AD36" s="75"/>
      <c r="AE36" s="75"/>
      <c r="AF36" s="75"/>
      <c r="AG36" s="75"/>
      <c r="AH36" s="75"/>
      <c r="AI36" s="75"/>
      <c r="AJ36" s="75"/>
      <c r="AK36" s="75"/>
      <c r="AL36" s="75"/>
      <c r="AM36" s="75"/>
      <c r="AN36" s="75"/>
      <c r="AO36" s="75"/>
      <c r="AP36" s="75"/>
      <c r="AQ36" s="75"/>
      <c r="AR36" s="75"/>
      <c r="AS36" s="75"/>
      <c r="AT36" s="75"/>
      <c r="AU36" s="75"/>
      <c r="AV36" s="75"/>
      <c r="AW36" s="75"/>
      <c r="AX36" s="75"/>
      <c r="AY36" s="75"/>
      <c r="AZ36" s="75"/>
      <c r="BA36" s="75"/>
      <c r="BB36" s="75"/>
      <c r="BC36" s="75"/>
      <c r="BD36" s="75"/>
      <c r="BE36" s="75"/>
      <c r="BF36" s="75"/>
      <c r="BG36" s="75"/>
      <c r="BH36" s="75"/>
      <c r="BI36" s="75"/>
      <c r="BJ36" s="75"/>
      <c r="BK36" s="75"/>
      <c r="BL36" s="75"/>
      <c r="BM36" s="75"/>
      <c r="BN36" s="75"/>
      <c r="BO36" s="75"/>
      <c r="BP36" s="75"/>
      <c r="BQ36" s="75"/>
      <c r="BR36" s="75"/>
      <c r="BS36" s="75"/>
      <c r="BT36" s="75"/>
      <c r="BU36" s="75"/>
      <c r="BV36" s="75"/>
      <c r="BW36" s="75"/>
      <c r="BX36" s="75"/>
      <c r="BY36" s="75"/>
      <c r="BZ36" s="75"/>
      <c r="CA36" s="75"/>
      <c r="CB36" s="75"/>
      <c r="CC36" s="75"/>
      <c r="CD36" s="75"/>
      <c r="CE36" s="476"/>
    </row>
    <row r="37" spans="2:83" x14ac:dyDescent="0.3">
      <c r="B37" s="582"/>
      <c r="C37" s="105" t="s">
        <v>194</v>
      </c>
      <c r="D37" s="105"/>
      <c r="E37" s="33" t="s">
        <v>25</v>
      </c>
      <c r="F37" s="69">
        <v>120</v>
      </c>
      <c r="G37" s="69" t="s">
        <v>195</v>
      </c>
      <c r="H37" s="98" t="s">
        <v>86</v>
      </c>
      <c r="I37" s="71">
        <v>1</v>
      </c>
      <c r="J37" s="39">
        <v>30</v>
      </c>
      <c r="K37" s="39" t="s">
        <v>193</v>
      </c>
      <c r="L37" s="39"/>
      <c r="N37" s="72">
        <f>J37</f>
        <v>30</v>
      </c>
      <c r="O37" s="73" t="s">
        <v>71</v>
      </c>
      <c r="Q37" s="75"/>
      <c r="R37" s="75"/>
      <c r="S37" s="75"/>
      <c r="T37" s="75"/>
      <c r="U37" s="75"/>
      <c r="V37" s="75"/>
      <c r="W37" s="75"/>
      <c r="X37" s="75"/>
      <c r="Y37" s="75"/>
      <c r="Z37" s="75"/>
      <c r="AA37" s="75"/>
      <c r="AB37" s="75"/>
      <c r="AC37" s="75"/>
      <c r="AD37" s="75"/>
      <c r="AE37" s="75"/>
      <c r="AF37" s="75"/>
      <c r="AG37" s="75"/>
      <c r="AH37" s="75"/>
      <c r="AI37" s="75"/>
      <c r="AJ37" s="75"/>
      <c r="AK37" s="75"/>
      <c r="AL37" s="75"/>
      <c r="AM37" s="75"/>
      <c r="AN37" s="75"/>
      <c r="AO37" s="75"/>
      <c r="AP37" s="75"/>
      <c r="AQ37" s="75"/>
      <c r="AR37" s="75"/>
      <c r="AS37" s="75"/>
      <c r="AT37" s="75"/>
      <c r="AU37" s="75"/>
      <c r="AV37" s="75"/>
      <c r="AW37" s="75"/>
      <c r="AX37" s="75"/>
      <c r="AY37" s="75"/>
      <c r="AZ37" s="75"/>
      <c r="BA37" s="75"/>
      <c r="BB37" s="75"/>
      <c r="BC37" s="75"/>
      <c r="BD37" s="75"/>
      <c r="BE37" s="75"/>
      <c r="BF37" s="75"/>
      <c r="BG37" s="75"/>
      <c r="BH37" s="75"/>
      <c r="BI37" s="75"/>
      <c r="BJ37" s="75"/>
      <c r="BK37" s="75"/>
      <c r="BL37" s="75"/>
      <c r="BM37" s="75"/>
      <c r="BN37" s="75"/>
      <c r="BO37" s="75"/>
      <c r="BP37" s="75"/>
      <c r="BQ37" s="75"/>
      <c r="BR37" s="75"/>
      <c r="BS37" s="75"/>
      <c r="BT37" s="75"/>
      <c r="BU37" s="75"/>
      <c r="BV37" s="75"/>
      <c r="BW37" s="75"/>
      <c r="BX37" s="75"/>
      <c r="BY37" s="75"/>
      <c r="BZ37" s="75"/>
      <c r="CA37" s="75"/>
      <c r="CB37" s="75"/>
      <c r="CC37" s="75"/>
      <c r="CD37" s="75"/>
      <c r="CE37" s="476"/>
    </row>
    <row r="38" spans="2:83" x14ac:dyDescent="0.3">
      <c r="B38" s="582"/>
      <c r="C38" s="105" t="s">
        <v>194</v>
      </c>
      <c r="D38" s="105"/>
      <c r="E38" s="33" t="s">
        <v>26</v>
      </c>
      <c r="F38" s="69">
        <v>60</v>
      </c>
      <c r="G38" s="69" t="s">
        <v>195</v>
      </c>
      <c r="H38" s="33" t="s">
        <v>88</v>
      </c>
      <c r="I38" s="71">
        <v>1</v>
      </c>
      <c r="J38" s="39">
        <v>8.0000000000000002E-3</v>
      </c>
      <c r="K38" s="39" t="s">
        <v>191</v>
      </c>
      <c r="L38" s="39"/>
      <c r="N38" s="72">
        <f>J38</f>
        <v>8.0000000000000002E-3</v>
      </c>
      <c r="O38" s="73" t="s">
        <v>67</v>
      </c>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5"/>
      <c r="BM38" s="75"/>
      <c r="BN38" s="75"/>
      <c r="BO38" s="75"/>
      <c r="BP38" s="75"/>
      <c r="BQ38" s="75"/>
      <c r="BR38" s="75"/>
      <c r="BS38" s="75"/>
      <c r="BT38" s="75"/>
      <c r="BU38" s="75"/>
      <c r="BV38" s="75"/>
      <c r="BW38" s="75"/>
      <c r="BX38" s="75"/>
      <c r="BY38" s="75"/>
      <c r="BZ38" s="75"/>
      <c r="CA38" s="75"/>
      <c r="CB38" s="75"/>
      <c r="CC38" s="75"/>
      <c r="CD38" s="75"/>
      <c r="CE38" s="476"/>
    </row>
    <row r="39" spans="2:83" x14ac:dyDescent="0.3">
      <c r="B39" s="582"/>
      <c r="C39" s="105" t="s">
        <v>194</v>
      </c>
      <c r="D39" s="105"/>
      <c r="E39" s="33" t="s">
        <v>28</v>
      </c>
      <c r="F39" s="69">
        <v>120</v>
      </c>
      <c r="G39" s="69" t="s">
        <v>195</v>
      </c>
      <c r="H39" s="33" t="s">
        <v>91</v>
      </c>
      <c r="I39" s="71">
        <v>1</v>
      </c>
      <c r="J39" s="39">
        <v>3.0499999999999999E-2</v>
      </c>
      <c r="K39" s="39" t="s">
        <v>191</v>
      </c>
      <c r="L39" s="39"/>
      <c r="N39" s="72">
        <f>J39</f>
        <v>3.0499999999999999E-2</v>
      </c>
      <c r="O39" s="73" t="s">
        <v>67</v>
      </c>
      <c r="Q39" s="75"/>
      <c r="R39" s="75"/>
      <c r="S39" s="75"/>
      <c r="T39" s="75"/>
      <c r="U39" s="75"/>
      <c r="V39" s="75"/>
      <c r="W39" s="75"/>
      <c r="X39" s="75"/>
      <c r="Y39" s="75"/>
      <c r="Z39" s="75"/>
      <c r="AA39" s="75"/>
      <c r="AB39" s="75"/>
      <c r="AC39" s="75"/>
      <c r="AD39" s="75"/>
      <c r="AE39" s="75"/>
      <c r="AF39" s="75"/>
      <c r="AG39" s="75"/>
      <c r="AH39" s="75"/>
      <c r="AI39" s="75"/>
      <c r="AJ39" s="75"/>
      <c r="AK39" s="75"/>
      <c r="AL39" s="75"/>
      <c r="AM39" s="75"/>
      <c r="AN39" s="75"/>
      <c r="AO39" s="75"/>
      <c r="AP39" s="75"/>
      <c r="AQ39" s="75"/>
      <c r="AR39" s="75"/>
      <c r="AS39" s="75"/>
      <c r="AT39" s="75"/>
      <c r="AU39" s="75"/>
      <c r="AV39" s="75"/>
      <c r="AW39" s="75"/>
      <c r="AX39" s="75"/>
      <c r="AY39" s="75"/>
      <c r="AZ39" s="75"/>
      <c r="BA39" s="75"/>
      <c r="BB39" s="75"/>
      <c r="BC39" s="75"/>
      <c r="BD39" s="75"/>
      <c r="BE39" s="75"/>
      <c r="BF39" s="75"/>
      <c r="BG39" s="75"/>
      <c r="BH39" s="75"/>
      <c r="BI39" s="75"/>
      <c r="BJ39" s="75"/>
      <c r="BK39" s="75"/>
      <c r="BL39" s="75"/>
      <c r="BM39" s="75"/>
      <c r="BN39" s="75"/>
      <c r="BO39" s="75"/>
      <c r="BP39" s="75"/>
      <c r="BQ39" s="75"/>
      <c r="BR39" s="75"/>
      <c r="BS39" s="75"/>
      <c r="BT39" s="75"/>
      <c r="BU39" s="75"/>
      <c r="BV39" s="75"/>
      <c r="BW39" s="75"/>
      <c r="BX39" s="75"/>
      <c r="BY39" s="75"/>
      <c r="BZ39" s="75"/>
      <c r="CA39" s="75"/>
      <c r="CB39" s="75"/>
      <c r="CC39" s="75"/>
      <c r="CD39" s="75"/>
      <c r="CE39" s="476"/>
    </row>
    <row r="40" spans="2:83" x14ac:dyDescent="0.3">
      <c r="B40" s="582"/>
      <c r="C40" s="479" t="s">
        <v>189</v>
      </c>
      <c r="D40" s="499"/>
      <c r="E40" s="479"/>
      <c r="F40" s="480"/>
      <c r="G40" s="480"/>
      <c r="H40" s="479"/>
      <c r="I40" s="481"/>
      <c r="J40" s="478"/>
      <c r="K40" s="478"/>
      <c r="L40" s="478"/>
      <c r="M40" s="479"/>
      <c r="N40" s="482"/>
      <c r="O40" s="483"/>
      <c r="P40" s="479"/>
      <c r="Q40" s="484"/>
      <c r="R40" s="484"/>
      <c r="S40" s="484"/>
      <c r="T40" s="484"/>
      <c r="U40" s="484"/>
      <c r="V40" s="484"/>
      <c r="W40" s="484"/>
      <c r="X40" s="484"/>
      <c r="Y40" s="484"/>
      <c r="Z40" s="484"/>
      <c r="AA40" s="484"/>
      <c r="AB40" s="484"/>
      <c r="AC40" s="484"/>
      <c r="AD40" s="484"/>
      <c r="AE40" s="484"/>
      <c r="AF40" s="484"/>
      <c r="AG40" s="484"/>
      <c r="AH40" s="484"/>
      <c r="AI40" s="484"/>
      <c r="AJ40" s="484"/>
      <c r="AK40" s="484"/>
      <c r="AL40" s="484"/>
      <c r="AM40" s="484"/>
      <c r="AN40" s="484"/>
      <c r="AO40" s="484"/>
      <c r="AP40" s="484"/>
      <c r="AQ40" s="484"/>
      <c r="AR40" s="484"/>
      <c r="AS40" s="484"/>
      <c r="AT40" s="484"/>
      <c r="AU40" s="484"/>
      <c r="AV40" s="484"/>
      <c r="AW40" s="484"/>
      <c r="AX40" s="484"/>
      <c r="AY40" s="484"/>
      <c r="AZ40" s="484"/>
      <c r="BA40" s="484"/>
      <c r="BB40" s="484"/>
      <c r="BC40" s="484"/>
      <c r="BD40" s="484"/>
      <c r="BE40" s="484"/>
      <c r="BF40" s="484"/>
      <c r="BG40" s="484"/>
      <c r="BH40" s="484"/>
      <c r="BI40" s="484"/>
      <c r="BJ40" s="484"/>
      <c r="BK40" s="484"/>
      <c r="BL40" s="484"/>
      <c r="BM40" s="484"/>
      <c r="BN40" s="484"/>
      <c r="BO40" s="484"/>
      <c r="BP40" s="484"/>
      <c r="BQ40" s="484"/>
      <c r="BR40" s="484"/>
      <c r="BS40" s="484"/>
      <c r="BT40" s="484"/>
      <c r="BU40" s="484"/>
      <c r="BV40" s="484"/>
      <c r="BW40" s="484"/>
      <c r="BX40" s="484"/>
      <c r="BY40" s="484"/>
      <c r="BZ40" s="484"/>
      <c r="CA40" s="484"/>
      <c r="CB40" s="484"/>
      <c r="CC40" s="484"/>
      <c r="CD40" s="484"/>
      <c r="CE40" s="476"/>
    </row>
    <row r="41" spans="2:83" x14ac:dyDescent="0.3">
      <c r="B41" s="582"/>
      <c r="C41" s="105" t="s">
        <v>108</v>
      </c>
      <c r="D41" s="105"/>
      <c r="E41" s="33" t="s">
        <v>18</v>
      </c>
      <c r="F41" s="69"/>
      <c r="G41" s="69"/>
      <c r="H41" s="33" t="s">
        <v>80</v>
      </c>
      <c r="I41" s="71">
        <v>1</v>
      </c>
      <c r="J41" s="39"/>
      <c r="K41" s="39"/>
      <c r="L41" s="39"/>
      <c r="N41" s="72">
        <f>N35</f>
        <v>20</v>
      </c>
      <c r="O41" s="73" t="s">
        <v>71</v>
      </c>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75"/>
      <c r="BA41" s="75"/>
      <c r="BB41" s="75"/>
      <c r="BC41" s="75"/>
      <c r="BD41" s="75"/>
      <c r="BE41" s="75"/>
      <c r="BF41" s="75"/>
      <c r="BG41" s="75"/>
      <c r="BH41" s="75"/>
      <c r="BI41" s="75"/>
      <c r="BJ41" s="75"/>
      <c r="BK41" s="75"/>
      <c r="BL41" s="75"/>
      <c r="BM41" s="75"/>
      <c r="BN41" s="75"/>
      <c r="BO41" s="75"/>
      <c r="BP41" s="75"/>
      <c r="BQ41" s="75"/>
      <c r="BR41" s="75"/>
      <c r="BS41" s="75"/>
      <c r="BT41" s="75"/>
      <c r="BU41" s="75"/>
      <c r="BV41" s="75"/>
      <c r="BW41" s="75"/>
      <c r="BX41" s="75"/>
      <c r="BY41" s="75"/>
      <c r="BZ41" s="75"/>
      <c r="CA41" s="75"/>
      <c r="CB41" s="75"/>
      <c r="CC41" s="75"/>
      <c r="CD41" s="75"/>
      <c r="CE41" s="476"/>
    </row>
    <row r="42" spans="2:83" x14ac:dyDescent="0.3">
      <c r="B42" s="582"/>
      <c r="C42" s="105" t="s">
        <v>108</v>
      </c>
      <c r="D42" s="105"/>
      <c r="E42" s="33" t="s">
        <v>29</v>
      </c>
      <c r="F42" s="69"/>
      <c r="G42" s="69"/>
      <c r="H42" s="33" t="s">
        <v>74</v>
      </c>
      <c r="I42" s="71">
        <v>1</v>
      </c>
      <c r="J42" s="39"/>
      <c r="K42" s="39"/>
      <c r="L42" s="39"/>
      <c r="N42" s="72">
        <f>N36</f>
        <v>8.3000000000000007</v>
      </c>
      <c r="O42" s="73" t="s">
        <v>71</v>
      </c>
      <c r="Q42" s="75"/>
      <c r="R42" s="75"/>
      <c r="S42" s="75"/>
      <c r="T42" s="75"/>
      <c r="U42" s="75"/>
      <c r="V42" s="75"/>
      <c r="W42" s="75"/>
      <c r="X42" s="75"/>
      <c r="Y42" s="75"/>
      <c r="Z42" s="75"/>
      <c r="AA42" s="75"/>
      <c r="AB42" s="75"/>
      <c r="AC42" s="75"/>
      <c r="AD42" s="75"/>
      <c r="AE42" s="75"/>
      <c r="AF42" s="75"/>
      <c r="AG42" s="75"/>
      <c r="AH42" s="75"/>
      <c r="AI42" s="75"/>
      <c r="AJ42" s="75"/>
      <c r="AK42" s="75"/>
      <c r="AL42" s="75"/>
      <c r="AM42" s="75"/>
      <c r="AN42" s="75"/>
      <c r="AO42" s="75"/>
      <c r="AP42" s="75"/>
      <c r="AQ42" s="75"/>
      <c r="AR42" s="75"/>
      <c r="AS42" s="75"/>
      <c r="AT42" s="75"/>
      <c r="AU42" s="75"/>
      <c r="AV42" s="75"/>
      <c r="AW42" s="75"/>
      <c r="AX42" s="75"/>
      <c r="AY42" s="75"/>
      <c r="AZ42" s="75"/>
      <c r="BA42" s="75"/>
      <c r="BB42" s="75"/>
      <c r="BC42" s="75"/>
      <c r="BD42" s="75"/>
      <c r="BE42" s="75"/>
      <c r="BF42" s="75"/>
      <c r="BG42" s="75"/>
      <c r="BH42" s="75"/>
      <c r="BI42" s="75"/>
      <c r="BJ42" s="75"/>
      <c r="BK42" s="75"/>
      <c r="BL42" s="75"/>
      <c r="BM42" s="75"/>
      <c r="BN42" s="75"/>
      <c r="BO42" s="75"/>
      <c r="BP42" s="75"/>
      <c r="BQ42" s="75"/>
      <c r="BR42" s="75"/>
      <c r="BS42" s="75"/>
      <c r="BT42" s="75"/>
      <c r="BU42" s="75"/>
      <c r="BV42" s="75"/>
      <c r="BW42" s="75"/>
      <c r="BX42" s="75"/>
      <c r="BY42" s="75"/>
      <c r="BZ42" s="75"/>
      <c r="CA42" s="75"/>
      <c r="CB42" s="75"/>
      <c r="CC42" s="75"/>
      <c r="CD42" s="75"/>
      <c r="CE42" s="476"/>
    </row>
    <row r="43" spans="2:83" x14ac:dyDescent="0.3">
      <c r="B43" s="582"/>
      <c r="C43" s="105" t="s">
        <v>108</v>
      </c>
      <c r="D43" s="105"/>
      <c r="E43" s="33" t="s">
        <v>31</v>
      </c>
      <c r="F43" s="69"/>
      <c r="G43" s="69"/>
      <c r="H43" s="33" t="s">
        <v>87</v>
      </c>
      <c r="I43" s="71">
        <v>1</v>
      </c>
      <c r="J43" s="39"/>
      <c r="K43" s="39"/>
      <c r="L43" s="39"/>
      <c r="N43" s="72">
        <f>N37</f>
        <v>30</v>
      </c>
      <c r="O43" s="73" t="s">
        <v>71</v>
      </c>
      <c r="Q43" s="75"/>
      <c r="R43" s="75"/>
      <c r="S43" s="75"/>
      <c r="T43" s="75"/>
      <c r="U43" s="75"/>
      <c r="V43" s="75"/>
      <c r="W43" s="75"/>
      <c r="X43" s="75"/>
      <c r="Y43" s="75"/>
      <c r="Z43" s="75"/>
      <c r="AA43" s="75"/>
      <c r="AB43" s="75"/>
      <c r="AC43" s="75"/>
      <c r="AD43" s="75"/>
      <c r="AE43" s="75"/>
      <c r="AF43" s="75"/>
      <c r="AG43" s="75"/>
      <c r="AH43" s="75"/>
      <c r="AI43" s="75"/>
      <c r="AJ43" s="75"/>
      <c r="AK43" s="75"/>
      <c r="AL43" s="75"/>
      <c r="AM43" s="75"/>
      <c r="AN43" s="75"/>
      <c r="AO43" s="75"/>
      <c r="AP43" s="75"/>
      <c r="AQ43" s="75"/>
      <c r="AR43" s="75"/>
      <c r="AS43" s="75"/>
      <c r="AT43" s="75"/>
      <c r="AU43" s="75"/>
      <c r="AV43" s="75"/>
      <c r="AW43" s="75"/>
      <c r="AX43" s="75"/>
      <c r="AY43" s="75"/>
      <c r="AZ43" s="75"/>
      <c r="BA43" s="75"/>
      <c r="BB43" s="75"/>
      <c r="BC43" s="75"/>
      <c r="BD43" s="75"/>
      <c r="BE43" s="75"/>
      <c r="BF43" s="75"/>
      <c r="BG43" s="75"/>
      <c r="BH43" s="75"/>
      <c r="BI43" s="75"/>
      <c r="BJ43" s="75"/>
      <c r="BK43" s="75"/>
      <c r="BL43" s="75"/>
      <c r="BM43" s="75"/>
      <c r="BN43" s="75"/>
      <c r="BO43" s="75"/>
      <c r="BP43" s="75"/>
      <c r="BQ43" s="75"/>
      <c r="BR43" s="75"/>
      <c r="BS43" s="75"/>
      <c r="BT43" s="75"/>
      <c r="BU43" s="75"/>
      <c r="BV43" s="75"/>
      <c r="BW43" s="75"/>
      <c r="BX43" s="75"/>
      <c r="BY43" s="75"/>
      <c r="BZ43" s="75"/>
      <c r="CA43" s="75"/>
      <c r="CB43" s="75"/>
      <c r="CC43" s="75"/>
      <c r="CD43" s="75"/>
      <c r="CE43" s="476"/>
    </row>
    <row r="44" spans="2:83" x14ac:dyDescent="0.3">
      <c r="B44" s="582"/>
      <c r="C44" s="105" t="s">
        <v>108</v>
      </c>
      <c r="D44" s="105"/>
      <c r="E44" s="33" t="s">
        <v>32</v>
      </c>
      <c r="F44" s="69"/>
      <c r="G44" s="69"/>
      <c r="H44" s="33" t="s">
        <v>89</v>
      </c>
      <c r="I44" s="71">
        <v>1</v>
      </c>
      <c r="J44" s="39"/>
      <c r="K44" s="39"/>
      <c r="L44" s="39"/>
      <c r="N44" s="72">
        <f>3.8</f>
        <v>3.8</v>
      </c>
      <c r="O44" s="73" t="s">
        <v>71</v>
      </c>
      <c r="Q44" s="75"/>
      <c r="R44" s="75"/>
      <c r="S44" s="75"/>
      <c r="T44" s="75"/>
      <c r="U44" s="75"/>
      <c r="V44" s="75"/>
      <c r="W44" s="75"/>
      <c r="X44" s="75"/>
      <c r="Y44" s="75"/>
      <c r="Z44" s="75"/>
      <c r="AA44" s="75"/>
      <c r="AB44" s="75"/>
      <c r="AC44" s="75"/>
      <c r="AD44" s="75"/>
      <c r="AE44" s="75"/>
      <c r="AF44" s="75"/>
      <c r="AG44" s="75"/>
      <c r="AH44" s="75"/>
      <c r="AI44" s="75"/>
      <c r="AJ44" s="75"/>
      <c r="AK44" s="75"/>
      <c r="AL44" s="75"/>
      <c r="AM44" s="75"/>
      <c r="AN44" s="75"/>
      <c r="AO44" s="75"/>
      <c r="AP44" s="75"/>
      <c r="AQ44" s="75"/>
      <c r="AR44" s="75"/>
      <c r="AS44" s="75"/>
      <c r="AT44" s="75"/>
      <c r="AU44" s="75"/>
      <c r="AV44" s="75"/>
      <c r="AW44" s="75"/>
      <c r="AX44" s="75"/>
      <c r="AY44" s="75"/>
      <c r="AZ44" s="75"/>
      <c r="BA44" s="75"/>
      <c r="BB44" s="75"/>
      <c r="BC44" s="75"/>
      <c r="BD44" s="75"/>
      <c r="BE44" s="75"/>
      <c r="BF44" s="75"/>
      <c r="BG44" s="75"/>
      <c r="BH44" s="75"/>
      <c r="BI44" s="75"/>
      <c r="BJ44" s="75"/>
      <c r="BK44" s="75"/>
      <c r="BL44" s="75"/>
      <c r="BM44" s="75"/>
      <c r="BN44" s="75"/>
      <c r="BO44" s="75"/>
      <c r="BP44" s="75"/>
      <c r="BQ44" s="75"/>
      <c r="BR44" s="75"/>
      <c r="BS44" s="75"/>
      <c r="BT44" s="75"/>
      <c r="BU44" s="75"/>
      <c r="BV44" s="75"/>
      <c r="BW44" s="75"/>
      <c r="BX44" s="75"/>
      <c r="BY44" s="75"/>
      <c r="BZ44" s="75"/>
      <c r="CA44" s="75"/>
      <c r="CB44" s="75"/>
      <c r="CC44" s="75"/>
      <c r="CD44" s="75"/>
      <c r="CE44" s="476"/>
    </row>
    <row r="45" spans="2:83" x14ac:dyDescent="0.3">
      <c r="B45" s="582"/>
      <c r="C45" s="105" t="s">
        <v>108</v>
      </c>
      <c r="D45" s="105"/>
      <c r="E45" s="33" t="s">
        <v>34</v>
      </c>
      <c r="H45" s="33" t="s">
        <v>92</v>
      </c>
      <c r="I45" s="71">
        <v>1</v>
      </c>
      <c r="J45" s="39"/>
      <c r="K45" s="39"/>
      <c r="L45" s="39"/>
      <c r="N45" s="72">
        <f>13.9</f>
        <v>13.9</v>
      </c>
      <c r="O45" s="73" t="s">
        <v>71</v>
      </c>
      <c r="Q45" s="75"/>
      <c r="R45" s="75"/>
      <c r="S45" s="75"/>
      <c r="T45" s="75"/>
      <c r="U45" s="75"/>
      <c r="V45" s="75"/>
      <c r="W45" s="75"/>
      <c r="X45" s="75"/>
      <c r="Y45" s="75"/>
      <c r="Z45" s="75"/>
      <c r="AA45" s="75"/>
      <c r="AB45" s="75"/>
      <c r="AC45" s="75"/>
      <c r="AD45" s="75"/>
      <c r="AE45" s="75"/>
      <c r="AF45" s="75"/>
      <c r="AG45" s="75"/>
      <c r="AH45" s="75"/>
      <c r="AI45" s="75"/>
      <c r="AJ45" s="75"/>
      <c r="AK45" s="75"/>
      <c r="AL45" s="75"/>
      <c r="AM45" s="75"/>
      <c r="AN45" s="75"/>
      <c r="AO45" s="75"/>
      <c r="AP45" s="75"/>
      <c r="AQ45" s="75"/>
      <c r="AR45" s="75"/>
      <c r="AS45" s="75"/>
      <c r="AT45" s="75"/>
      <c r="AU45" s="75"/>
      <c r="AV45" s="75"/>
      <c r="AW45" s="75"/>
      <c r="AX45" s="75"/>
      <c r="AY45" s="75"/>
      <c r="AZ45" s="75"/>
      <c r="BA45" s="75"/>
      <c r="BB45" s="75"/>
      <c r="BC45" s="75"/>
      <c r="BD45" s="75"/>
      <c r="BE45" s="75"/>
      <c r="BF45" s="75"/>
      <c r="BG45" s="75"/>
      <c r="BH45" s="75"/>
      <c r="BI45" s="75"/>
      <c r="BJ45" s="75"/>
      <c r="BK45" s="75"/>
      <c r="BL45" s="75"/>
      <c r="BM45" s="75"/>
      <c r="BN45" s="75"/>
      <c r="BO45" s="75"/>
      <c r="BP45" s="75"/>
      <c r="BQ45" s="75"/>
      <c r="BR45" s="75"/>
      <c r="BS45" s="75"/>
      <c r="BT45" s="75"/>
      <c r="BU45" s="75"/>
      <c r="BV45" s="75"/>
      <c r="BW45" s="75"/>
      <c r="BX45" s="75"/>
      <c r="BY45" s="75"/>
      <c r="BZ45" s="75"/>
      <c r="CA45" s="75"/>
      <c r="CB45" s="75"/>
      <c r="CC45" s="75"/>
      <c r="CD45" s="75"/>
      <c r="CE45" s="476"/>
    </row>
    <row r="46" spans="2:83" x14ac:dyDescent="0.3">
      <c r="B46" s="583"/>
      <c r="C46" s="486" t="s">
        <v>183</v>
      </c>
      <c r="D46" s="486"/>
      <c r="E46" s="487"/>
      <c r="F46" s="487"/>
      <c r="G46" s="487"/>
      <c r="H46" s="487"/>
      <c r="I46" s="489"/>
      <c r="J46" s="490"/>
      <c r="K46" s="490"/>
      <c r="L46" s="490"/>
      <c r="M46" s="487"/>
      <c r="N46" s="491"/>
      <c r="O46" s="492"/>
      <c r="P46" s="493"/>
      <c r="Q46" s="494"/>
      <c r="R46" s="494"/>
      <c r="S46" s="494"/>
      <c r="T46" s="494"/>
      <c r="U46" s="494"/>
      <c r="V46" s="494"/>
      <c r="W46" s="494"/>
      <c r="X46" s="494"/>
      <c r="Y46" s="494"/>
      <c r="Z46" s="494"/>
      <c r="AA46" s="494"/>
      <c r="AB46" s="494"/>
      <c r="AC46" s="494"/>
      <c r="AD46" s="494"/>
      <c r="AE46" s="494"/>
      <c r="AF46" s="494"/>
      <c r="AG46" s="494"/>
      <c r="AH46" s="494"/>
      <c r="AI46" s="494"/>
      <c r="AJ46" s="494"/>
      <c r="AK46" s="494"/>
      <c r="AL46" s="494"/>
      <c r="AM46" s="494"/>
      <c r="AN46" s="494"/>
      <c r="AO46" s="494"/>
      <c r="AP46" s="494"/>
      <c r="AQ46" s="494"/>
      <c r="AR46" s="494"/>
      <c r="AS46" s="494"/>
      <c r="AT46" s="494"/>
      <c r="AU46" s="494"/>
      <c r="AV46" s="494"/>
      <c r="AW46" s="494"/>
      <c r="AX46" s="494"/>
      <c r="AY46" s="494"/>
      <c r="AZ46" s="494"/>
      <c r="BA46" s="494"/>
      <c r="BB46" s="494"/>
      <c r="BC46" s="494"/>
      <c r="BD46" s="494"/>
      <c r="BE46" s="494"/>
      <c r="BF46" s="494"/>
      <c r="BG46" s="494"/>
      <c r="BH46" s="494"/>
      <c r="BI46" s="494"/>
      <c r="BJ46" s="494"/>
      <c r="BK46" s="494"/>
      <c r="BL46" s="494"/>
      <c r="BM46" s="494"/>
      <c r="BN46" s="494"/>
      <c r="BO46" s="494"/>
      <c r="BP46" s="494"/>
      <c r="BQ46" s="494"/>
      <c r="BR46" s="494"/>
      <c r="BS46" s="494"/>
      <c r="BT46" s="494"/>
      <c r="BU46" s="494"/>
      <c r="BV46" s="494"/>
      <c r="BW46" s="494"/>
      <c r="BX46" s="494"/>
      <c r="BY46" s="494"/>
      <c r="BZ46" s="494"/>
      <c r="CA46" s="494"/>
      <c r="CB46" s="494"/>
      <c r="CC46" s="494"/>
      <c r="CD46" s="494"/>
      <c r="CE46" s="476"/>
    </row>
    <row r="47" spans="2:83" x14ac:dyDescent="0.3">
      <c r="D47" s="39"/>
      <c r="F47" s="69"/>
      <c r="G47" s="69"/>
      <c r="I47" s="71"/>
      <c r="J47" s="39"/>
      <c r="K47" s="39"/>
      <c r="L47" s="39"/>
      <c r="N47" s="72"/>
      <c r="O47" s="39"/>
      <c r="CE47" s="476"/>
    </row>
    <row r="48" spans="2:83" x14ac:dyDescent="0.3">
      <c r="B48" s="581" t="s">
        <v>201</v>
      </c>
      <c r="C48" s="500" t="s">
        <v>196</v>
      </c>
      <c r="D48" s="500"/>
      <c r="E48" s="501"/>
      <c r="F48" s="502"/>
      <c r="G48" s="502"/>
      <c r="H48" s="501"/>
      <c r="I48" s="503"/>
      <c r="J48" s="500"/>
      <c r="K48" s="500"/>
      <c r="L48" s="500"/>
      <c r="M48" s="501"/>
      <c r="N48" s="504"/>
      <c r="O48" s="505"/>
      <c r="P48" s="506"/>
      <c r="Q48" s="507">
        <v>80.136536173984837</v>
      </c>
      <c r="R48" s="507">
        <v>50.895166457758982</v>
      </c>
      <c r="S48" s="507">
        <v>317404.01315951959</v>
      </c>
      <c r="T48" s="507">
        <v>145.9119487574892</v>
      </c>
      <c r="U48" s="507">
        <v>73087.449442296769</v>
      </c>
      <c r="V48" s="507">
        <v>13492.121544726793</v>
      </c>
      <c r="W48" s="507">
        <v>7.0113080573901545</v>
      </c>
      <c r="X48" s="507">
        <v>521.14800479931569</v>
      </c>
      <c r="Y48" s="507">
        <v>145.9119487574892</v>
      </c>
      <c r="Z48" s="507">
        <v>977.91704692210533</v>
      </c>
      <c r="AA48" s="507">
        <v>0.74111478420030652</v>
      </c>
      <c r="AB48" s="507">
        <v>0</v>
      </c>
      <c r="AC48" s="507"/>
      <c r="AD48" s="507">
        <v>1.0337325747786807E-5</v>
      </c>
      <c r="AE48" s="507">
        <v>1.0789054627653032E-5</v>
      </c>
      <c r="AF48" s="507">
        <v>3.6188285393386788E-6</v>
      </c>
      <c r="AG48" s="507">
        <v>1.0058885286788976E-6</v>
      </c>
      <c r="AH48" s="507">
        <v>6.4807290976415493E-4</v>
      </c>
      <c r="AI48" s="507">
        <v>1.0319666612729566E-9</v>
      </c>
      <c r="AJ48" s="507">
        <v>4.6983007805787838E-6</v>
      </c>
      <c r="AK48" s="507">
        <v>3.6094589061959945E-7</v>
      </c>
      <c r="AL48" s="507">
        <v>1.263956938127829E-10</v>
      </c>
      <c r="AM48" s="507">
        <v>1.0277961362480361E-7</v>
      </c>
      <c r="AN48" s="507">
        <v>1.2597172048845216E-9</v>
      </c>
      <c r="AO48" s="507">
        <v>7.1677501847364385E-4</v>
      </c>
      <c r="AP48" s="507">
        <v>0</v>
      </c>
      <c r="AQ48" s="507"/>
      <c r="AR48" s="507">
        <v>20.371457819918572</v>
      </c>
      <c r="AS48" s="507">
        <v>65.431555958690709</v>
      </c>
      <c r="AT48" s="507">
        <v>0</v>
      </c>
      <c r="AU48" s="507">
        <v>95.5384727117805</v>
      </c>
      <c r="AV48" s="507">
        <v>80780.727196231805</v>
      </c>
      <c r="AW48" s="507">
        <v>13056.139741104218</v>
      </c>
      <c r="AX48" s="507">
        <v>5.4485409540445593</v>
      </c>
      <c r="AY48" s="507">
        <v>137.77498623587525</v>
      </c>
      <c r="AZ48" s="507">
        <v>95.5384727117805</v>
      </c>
      <c r="BA48" s="507">
        <v>0</v>
      </c>
      <c r="BB48" s="507">
        <v>28.693124980552476</v>
      </c>
      <c r="BC48" s="507">
        <v>0</v>
      </c>
      <c r="BD48" s="507"/>
      <c r="BE48" s="507">
        <v>2.6278628589088283E-6</v>
      </c>
      <c r="BF48" s="507">
        <v>1.3870810400679818E-5</v>
      </c>
      <c r="BG48" s="507">
        <v>0</v>
      </c>
      <c r="BH48" s="507">
        <v>1.2897693816090363E-6</v>
      </c>
      <c r="BI48" s="507">
        <v>7.1676672750688533E-4</v>
      </c>
      <c r="BJ48" s="507">
        <v>9.9861406724912781E-10</v>
      </c>
      <c r="BK48" s="507">
        <v>3.6514218355023469E-6</v>
      </c>
      <c r="BL48" s="507">
        <v>9.5439051113440487E-8</v>
      </c>
      <c r="BM48" s="507">
        <v>5.7705237517915402E-11</v>
      </c>
      <c r="BN48" s="507">
        <v>0</v>
      </c>
      <c r="BO48" s="507">
        <v>4.8777874325435545E-8</v>
      </c>
      <c r="BP48" s="507">
        <v>7.7491620735894268E-4</v>
      </c>
      <c r="BQ48" s="507">
        <v>0</v>
      </c>
      <c r="BR48" s="507"/>
      <c r="BS48" s="507">
        <v>1.291226647882156E-7</v>
      </c>
      <c r="BT48" s="507">
        <v>5.8779454682233984E-6</v>
      </c>
      <c r="BU48" s="507">
        <v>1.788328937291556E-2</v>
      </c>
      <c r="BV48" s="507">
        <v>0</v>
      </c>
      <c r="BW48" s="507">
        <v>4.2661143949336653E-4</v>
      </c>
      <c r="BX48" s="507">
        <v>6.8873083070447041E-7</v>
      </c>
      <c r="BY48" s="507">
        <v>1.2599394190419332E-6</v>
      </c>
      <c r="BZ48" s="507">
        <v>3.4896390654444594E-3</v>
      </c>
      <c r="CA48" s="507">
        <v>1.1198373146770026E-6</v>
      </c>
      <c r="CB48" s="507">
        <v>1.5040862545653668E-2</v>
      </c>
      <c r="CC48" s="507">
        <v>5.2922160434399208E-10</v>
      </c>
      <c r="CD48" s="507">
        <v>3.688493450029013E-2</v>
      </c>
      <c r="CE48" s="476">
        <v>7.3734413028716222E-2</v>
      </c>
    </row>
    <row r="49" spans="2:83" x14ac:dyDescent="0.3">
      <c r="B49" s="582"/>
      <c r="C49" s="584" t="s">
        <v>194</v>
      </c>
      <c r="D49" s="105"/>
      <c r="E49" s="585" t="s">
        <v>35</v>
      </c>
      <c r="F49" s="69">
        <v>50</v>
      </c>
      <c r="G49" s="69" t="s">
        <v>195</v>
      </c>
      <c r="H49" s="98" t="s">
        <v>163</v>
      </c>
      <c r="I49" s="71">
        <v>0.96</v>
      </c>
      <c r="J49" s="39">
        <f>18*0.96</f>
        <v>17.28</v>
      </c>
      <c r="K49" s="39" t="s">
        <v>193</v>
      </c>
      <c r="L49" s="39"/>
      <c r="N49" s="72">
        <f>J49</f>
        <v>17.28</v>
      </c>
      <c r="O49" s="73" t="s">
        <v>71</v>
      </c>
      <c r="Q49" s="75"/>
      <c r="R49" s="75"/>
      <c r="S49" s="75"/>
      <c r="T49" s="75"/>
      <c r="U49" s="75"/>
      <c r="V49" s="75"/>
      <c r="W49" s="75"/>
      <c r="X49" s="75"/>
      <c r="Y49" s="75"/>
      <c r="Z49" s="75"/>
      <c r="AA49" s="75"/>
      <c r="AB49" s="75"/>
      <c r="AC49" s="75"/>
      <c r="AD49" s="75"/>
      <c r="AE49" s="75"/>
      <c r="AF49" s="75"/>
      <c r="AG49" s="75"/>
      <c r="AH49" s="75"/>
      <c r="AI49" s="75"/>
      <c r="AJ49" s="75"/>
      <c r="AK49" s="75"/>
      <c r="AL49" s="75"/>
      <c r="AM49" s="75"/>
      <c r="AN49" s="75"/>
      <c r="AO49" s="75"/>
      <c r="AP49" s="75"/>
      <c r="AQ49" s="75"/>
      <c r="AR49" s="75"/>
      <c r="AS49" s="75"/>
      <c r="AT49" s="75"/>
      <c r="AU49" s="75"/>
      <c r="AV49" s="75"/>
      <c r="AW49" s="75"/>
      <c r="AX49" s="75"/>
      <c r="AY49" s="75"/>
      <c r="AZ49" s="75"/>
      <c r="BA49" s="75"/>
      <c r="BB49" s="75"/>
      <c r="BC49" s="75"/>
      <c r="BD49" s="75"/>
      <c r="BE49" s="75"/>
      <c r="BF49" s="75"/>
      <c r="BG49" s="75"/>
      <c r="BH49" s="75"/>
      <c r="BI49" s="75"/>
      <c r="BJ49" s="75"/>
      <c r="BK49" s="75"/>
      <c r="BL49" s="75"/>
      <c r="BM49" s="75"/>
      <c r="BN49" s="75"/>
      <c r="BO49" s="75"/>
      <c r="BP49" s="75"/>
      <c r="BQ49" s="75"/>
      <c r="BR49" s="75"/>
      <c r="BS49" s="75"/>
      <c r="BT49" s="75"/>
      <c r="BU49" s="75"/>
      <c r="BV49" s="75"/>
      <c r="BW49" s="75"/>
      <c r="BX49" s="75"/>
      <c r="BY49" s="75"/>
      <c r="BZ49" s="75"/>
      <c r="CA49" s="75"/>
      <c r="CB49" s="75"/>
      <c r="CC49" s="75"/>
      <c r="CD49" s="75"/>
      <c r="CE49" s="476"/>
    </row>
    <row r="50" spans="2:83" x14ac:dyDescent="0.3">
      <c r="B50" s="582"/>
      <c r="C50" s="584"/>
      <c r="D50" s="105"/>
      <c r="E50" s="585"/>
      <c r="F50" s="69">
        <v>50</v>
      </c>
      <c r="G50" s="69" t="s">
        <v>195</v>
      </c>
      <c r="H50" s="33" t="s">
        <v>94</v>
      </c>
      <c r="I50" s="71">
        <v>0.04</v>
      </c>
      <c r="J50" s="39">
        <f>18*0.04</f>
        <v>0.72</v>
      </c>
      <c r="K50" s="39" t="s">
        <v>193</v>
      </c>
      <c r="L50" s="39"/>
      <c r="N50" s="72">
        <f t="shared" ref="N50:N56" si="0">J50</f>
        <v>0.72</v>
      </c>
      <c r="O50" s="73" t="s">
        <v>71</v>
      </c>
      <c r="Q50" s="75"/>
      <c r="R50" s="75"/>
      <c r="S50" s="75"/>
      <c r="T50" s="75"/>
      <c r="U50" s="75"/>
      <c r="V50" s="75"/>
      <c r="W50" s="75"/>
      <c r="X50" s="75"/>
      <c r="Y50" s="75"/>
      <c r="Z50" s="75"/>
      <c r="AA50" s="75"/>
      <c r="AB50" s="75"/>
      <c r="AC50" s="75"/>
      <c r="AD50" s="75"/>
      <c r="AE50" s="75"/>
      <c r="AF50" s="75"/>
      <c r="AG50" s="75"/>
      <c r="AH50" s="75"/>
      <c r="AI50" s="75"/>
      <c r="AJ50" s="75"/>
      <c r="AK50" s="75"/>
      <c r="AL50" s="75"/>
      <c r="AM50" s="75"/>
      <c r="AN50" s="75"/>
      <c r="AO50" s="75"/>
      <c r="AP50" s="75"/>
      <c r="AQ50" s="75"/>
      <c r="AR50" s="75"/>
      <c r="AS50" s="75"/>
      <c r="AT50" s="75"/>
      <c r="AU50" s="75"/>
      <c r="AV50" s="75"/>
      <c r="AW50" s="75"/>
      <c r="AX50" s="75"/>
      <c r="AY50" s="75"/>
      <c r="AZ50" s="75"/>
      <c r="BA50" s="75"/>
      <c r="BB50" s="75"/>
      <c r="BC50" s="75"/>
      <c r="BD50" s="75"/>
      <c r="BE50" s="75"/>
      <c r="BF50" s="75"/>
      <c r="BG50" s="75"/>
      <c r="BH50" s="75"/>
      <c r="BI50" s="75"/>
      <c r="BJ50" s="75"/>
      <c r="BK50" s="75"/>
      <c r="BL50" s="75"/>
      <c r="BM50" s="75"/>
      <c r="BN50" s="75"/>
      <c r="BO50" s="75"/>
      <c r="BP50" s="75"/>
      <c r="BQ50" s="75"/>
      <c r="BR50" s="75"/>
      <c r="BS50" s="75"/>
      <c r="BT50" s="75"/>
      <c r="BU50" s="75"/>
      <c r="BV50" s="75"/>
      <c r="BW50" s="75"/>
      <c r="BX50" s="75"/>
      <c r="BY50" s="75"/>
      <c r="BZ50" s="75"/>
      <c r="CA50" s="75"/>
      <c r="CB50" s="75"/>
      <c r="CC50" s="75"/>
      <c r="CD50" s="75"/>
      <c r="CE50" s="476"/>
    </row>
    <row r="51" spans="2:83" x14ac:dyDescent="0.3">
      <c r="B51" s="582"/>
      <c r="C51" s="584" t="s">
        <v>194</v>
      </c>
      <c r="D51" s="105"/>
      <c r="E51" s="585" t="s">
        <v>36</v>
      </c>
      <c r="F51" s="69">
        <v>80</v>
      </c>
      <c r="G51" s="69" t="s">
        <v>195</v>
      </c>
      <c r="H51" s="498" t="s">
        <v>94</v>
      </c>
      <c r="I51" s="71">
        <v>0.95</v>
      </c>
      <c r="J51" s="39">
        <f>51.4*0.95</f>
        <v>48.83</v>
      </c>
      <c r="K51" s="39" t="s">
        <v>193</v>
      </c>
      <c r="L51" s="39"/>
      <c r="N51" s="72">
        <f t="shared" si="0"/>
        <v>48.83</v>
      </c>
      <c r="O51" s="73" t="s">
        <v>71</v>
      </c>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476"/>
    </row>
    <row r="52" spans="2:83" x14ac:dyDescent="0.3">
      <c r="B52" s="582"/>
      <c r="C52" s="584"/>
      <c r="D52" s="105"/>
      <c r="E52" s="585"/>
      <c r="F52" s="69">
        <v>80</v>
      </c>
      <c r="G52" s="69" t="s">
        <v>195</v>
      </c>
      <c r="H52" s="498" t="s">
        <v>97</v>
      </c>
      <c r="I52" s="71">
        <v>0.05</v>
      </c>
      <c r="J52" s="39">
        <f>51.4*0.05</f>
        <v>2.5700000000000003</v>
      </c>
      <c r="K52" s="39" t="s">
        <v>193</v>
      </c>
      <c r="L52" s="39"/>
      <c r="N52" s="72">
        <f t="shared" si="0"/>
        <v>2.5700000000000003</v>
      </c>
      <c r="O52" s="73" t="s">
        <v>71</v>
      </c>
      <c r="Q52" s="75"/>
      <c r="R52" s="75"/>
      <c r="S52" s="75"/>
      <c r="T52" s="75"/>
      <c r="U52" s="75"/>
      <c r="V52" s="75"/>
      <c r="W52" s="75"/>
      <c r="X52" s="75"/>
      <c r="Y52" s="75"/>
      <c r="Z52" s="75"/>
      <c r="AA52" s="75"/>
      <c r="AB52" s="75"/>
      <c r="AC52" s="75"/>
      <c r="AD52" s="75"/>
      <c r="AE52" s="75"/>
      <c r="AF52" s="75"/>
      <c r="AG52" s="75"/>
      <c r="AH52" s="75"/>
      <c r="AI52" s="75"/>
      <c r="AJ52" s="75"/>
      <c r="AK52" s="75"/>
      <c r="AL52" s="75"/>
      <c r="AM52" s="75"/>
      <c r="AN52" s="75"/>
      <c r="AO52" s="75"/>
      <c r="AP52" s="75"/>
      <c r="AQ52" s="75"/>
      <c r="AR52" s="75"/>
      <c r="AS52" s="75"/>
      <c r="AT52" s="75"/>
      <c r="AU52" s="75"/>
      <c r="AV52" s="75"/>
      <c r="AW52" s="75"/>
      <c r="AX52" s="75"/>
      <c r="AY52" s="75"/>
      <c r="AZ52" s="75"/>
      <c r="BA52" s="75"/>
      <c r="BB52" s="75"/>
      <c r="BC52" s="75"/>
      <c r="BD52" s="75"/>
      <c r="BE52" s="75"/>
      <c r="BF52" s="75"/>
      <c r="BG52" s="75"/>
      <c r="BH52" s="75"/>
      <c r="BI52" s="75"/>
      <c r="BJ52" s="75"/>
      <c r="BK52" s="75"/>
      <c r="BL52" s="75"/>
      <c r="BM52" s="75"/>
      <c r="BN52" s="75"/>
      <c r="BO52" s="75"/>
      <c r="BP52" s="75"/>
      <c r="BQ52" s="75"/>
      <c r="BR52" s="75"/>
      <c r="BS52" s="75"/>
      <c r="BT52" s="75"/>
      <c r="BU52" s="75"/>
      <c r="BV52" s="75"/>
      <c r="BW52" s="75"/>
      <c r="BX52" s="75"/>
      <c r="BY52" s="75"/>
      <c r="BZ52" s="75"/>
      <c r="CA52" s="75"/>
      <c r="CB52" s="75"/>
      <c r="CC52" s="75"/>
      <c r="CD52" s="75"/>
      <c r="CE52" s="476"/>
    </row>
    <row r="53" spans="2:83" x14ac:dyDescent="0.3">
      <c r="B53" s="582"/>
      <c r="C53" s="508" t="s">
        <v>194</v>
      </c>
      <c r="D53" s="508"/>
      <c r="E53" s="509" t="s">
        <v>25</v>
      </c>
      <c r="F53" s="510">
        <v>120</v>
      </c>
      <c r="G53" s="510" t="s">
        <v>195</v>
      </c>
      <c r="H53" s="511" t="s">
        <v>86</v>
      </c>
      <c r="I53" s="512">
        <v>1</v>
      </c>
      <c r="J53" s="513">
        <v>30</v>
      </c>
      <c r="K53" s="513" t="s">
        <v>193</v>
      </c>
      <c r="L53" s="513"/>
      <c r="M53" s="509"/>
      <c r="N53" s="514">
        <f t="shared" si="0"/>
        <v>30</v>
      </c>
      <c r="O53" s="515" t="s">
        <v>71</v>
      </c>
      <c r="P53" s="509"/>
      <c r="Q53" s="516"/>
      <c r="R53" s="516"/>
      <c r="S53" s="516"/>
      <c r="T53" s="516"/>
      <c r="U53" s="516"/>
      <c r="V53" s="516"/>
      <c r="W53" s="516"/>
      <c r="X53" s="516"/>
      <c r="Y53" s="516"/>
      <c r="Z53" s="516"/>
      <c r="AA53" s="516"/>
      <c r="AB53" s="516"/>
      <c r="AC53" s="516"/>
      <c r="AD53" s="516"/>
      <c r="AE53" s="516"/>
      <c r="AF53" s="516"/>
      <c r="AG53" s="516"/>
      <c r="AH53" s="516"/>
      <c r="AI53" s="516"/>
      <c r="AJ53" s="516"/>
      <c r="AK53" s="516"/>
      <c r="AL53" s="516"/>
      <c r="AM53" s="516"/>
      <c r="AN53" s="516"/>
      <c r="AO53" s="516"/>
      <c r="AP53" s="516"/>
      <c r="AQ53" s="516"/>
      <c r="AR53" s="516"/>
      <c r="AS53" s="516"/>
      <c r="AT53" s="516"/>
      <c r="AU53" s="516"/>
      <c r="AV53" s="516"/>
      <c r="AW53" s="516"/>
      <c r="AX53" s="516"/>
      <c r="AY53" s="516"/>
      <c r="AZ53" s="516"/>
      <c r="BA53" s="516"/>
      <c r="BB53" s="516"/>
      <c r="BC53" s="516"/>
      <c r="BD53" s="516"/>
      <c r="BE53" s="516"/>
      <c r="BF53" s="516"/>
      <c r="BG53" s="516"/>
      <c r="BH53" s="516"/>
      <c r="BI53" s="516"/>
      <c r="BJ53" s="516"/>
      <c r="BK53" s="516"/>
      <c r="BL53" s="516"/>
      <c r="BM53" s="516"/>
      <c r="BN53" s="516"/>
      <c r="BO53" s="516"/>
      <c r="BP53" s="516"/>
      <c r="BQ53" s="516"/>
      <c r="BR53" s="516"/>
      <c r="BS53" s="516"/>
      <c r="BT53" s="516"/>
      <c r="BU53" s="516"/>
      <c r="BV53" s="516"/>
      <c r="BW53" s="516"/>
      <c r="BX53" s="516"/>
      <c r="BY53" s="516"/>
      <c r="BZ53" s="516"/>
      <c r="CA53" s="516"/>
      <c r="CB53" s="516"/>
      <c r="CC53" s="516"/>
      <c r="CD53" s="516"/>
      <c r="CE53" s="476"/>
    </row>
    <row r="54" spans="2:83" x14ac:dyDescent="0.3">
      <c r="B54" s="582"/>
      <c r="C54" s="105" t="s">
        <v>194</v>
      </c>
      <c r="D54" s="105"/>
      <c r="E54" s="33" t="s">
        <v>37</v>
      </c>
      <c r="F54" s="69">
        <v>50</v>
      </c>
      <c r="G54" s="69" t="s">
        <v>195</v>
      </c>
      <c r="H54" s="98" t="s">
        <v>171</v>
      </c>
      <c r="I54" s="71">
        <v>1</v>
      </c>
      <c r="J54" s="39">
        <f>0.0125+0.008</f>
        <v>2.0500000000000001E-2</v>
      </c>
      <c r="K54" s="39" t="s">
        <v>191</v>
      </c>
      <c r="L54" s="39"/>
      <c r="N54" s="72">
        <f t="shared" si="0"/>
        <v>2.0500000000000001E-2</v>
      </c>
      <c r="O54" s="73" t="s">
        <v>67</v>
      </c>
      <c r="Q54" s="75"/>
      <c r="R54" s="75"/>
      <c r="S54" s="75"/>
      <c r="T54" s="75"/>
      <c r="U54" s="75"/>
      <c r="V54" s="75"/>
      <c r="W54" s="75"/>
      <c r="X54" s="75"/>
      <c r="Y54" s="75"/>
      <c r="Z54" s="75"/>
      <c r="AA54" s="75"/>
      <c r="AB54" s="75"/>
      <c r="AC54" s="75"/>
      <c r="AD54" s="75"/>
      <c r="AE54" s="75"/>
      <c r="AF54" s="75"/>
      <c r="AG54" s="75"/>
      <c r="AH54" s="75"/>
      <c r="AI54" s="75"/>
      <c r="AJ54" s="75"/>
      <c r="AK54" s="75"/>
      <c r="AL54" s="75"/>
      <c r="AM54" s="75"/>
      <c r="AN54" s="75"/>
      <c r="AO54" s="75"/>
      <c r="AP54" s="75"/>
      <c r="AQ54" s="75"/>
      <c r="AR54" s="75"/>
      <c r="AS54" s="75"/>
      <c r="AT54" s="75"/>
      <c r="AU54" s="75"/>
      <c r="AV54" s="75"/>
      <c r="AW54" s="75"/>
      <c r="AX54" s="75"/>
      <c r="AY54" s="75"/>
      <c r="AZ54" s="75"/>
      <c r="BA54" s="75"/>
      <c r="BB54" s="75"/>
      <c r="BC54" s="75"/>
      <c r="BD54" s="75"/>
      <c r="BE54" s="75"/>
      <c r="BF54" s="75"/>
      <c r="BG54" s="75"/>
      <c r="BH54" s="75"/>
      <c r="BI54" s="75"/>
      <c r="BJ54" s="75"/>
      <c r="BK54" s="75"/>
      <c r="BL54" s="75"/>
      <c r="BM54" s="75"/>
      <c r="BN54" s="75"/>
      <c r="BO54" s="75"/>
      <c r="BP54" s="75"/>
      <c r="BQ54" s="75"/>
      <c r="BR54" s="75"/>
      <c r="BS54" s="75"/>
      <c r="BT54" s="75"/>
      <c r="BU54" s="75"/>
      <c r="BV54" s="75"/>
      <c r="BW54" s="75"/>
      <c r="BX54" s="75"/>
      <c r="BY54" s="75"/>
      <c r="BZ54" s="75"/>
      <c r="CA54" s="75"/>
      <c r="CB54" s="75"/>
      <c r="CC54" s="75"/>
      <c r="CD54" s="75"/>
      <c r="CE54" s="476"/>
    </row>
    <row r="55" spans="2:83" x14ac:dyDescent="0.3">
      <c r="B55" s="582"/>
      <c r="C55" s="105" t="s">
        <v>194</v>
      </c>
      <c r="D55" s="105"/>
      <c r="E55" s="33" t="s">
        <v>28</v>
      </c>
      <c r="F55" s="69">
        <v>120</v>
      </c>
      <c r="G55" s="69" t="s">
        <v>195</v>
      </c>
      <c r="H55" s="33" t="s">
        <v>91</v>
      </c>
      <c r="I55" s="71">
        <v>1</v>
      </c>
      <c r="J55" s="39">
        <f>0.0305+0.017</f>
        <v>4.7500000000000001E-2</v>
      </c>
      <c r="K55" s="39" t="s">
        <v>191</v>
      </c>
      <c r="L55" s="39"/>
      <c r="N55" s="72">
        <f t="shared" si="0"/>
        <v>4.7500000000000001E-2</v>
      </c>
      <c r="O55" s="73" t="s">
        <v>67</v>
      </c>
      <c r="Q55" s="75"/>
      <c r="R55" s="75"/>
      <c r="S55" s="75"/>
      <c r="T55" s="75"/>
      <c r="U55" s="75"/>
      <c r="V55" s="75"/>
      <c r="W55" s="75"/>
      <c r="X55" s="75"/>
      <c r="Y55" s="75"/>
      <c r="Z55" s="75"/>
      <c r="AA55" s="75"/>
      <c r="AB55" s="75"/>
      <c r="AC55" s="75"/>
      <c r="AD55" s="75"/>
      <c r="AE55" s="75"/>
      <c r="AF55" s="75"/>
      <c r="AG55" s="75"/>
      <c r="AH55" s="75"/>
      <c r="AI55" s="75"/>
      <c r="AJ55" s="75"/>
      <c r="AK55" s="75"/>
      <c r="AL55" s="75"/>
      <c r="AM55" s="75"/>
      <c r="AN55" s="75"/>
      <c r="AO55" s="75"/>
      <c r="AP55" s="75"/>
      <c r="AQ55" s="75"/>
      <c r="AR55" s="75"/>
      <c r="AS55" s="75"/>
      <c r="AT55" s="75"/>
      <c r="AU55" s="75"/>
      <c r="AV55" s="75"/>
      <c r="AW55" s="75"/>
      <c r="AX55" s="75"/>
      <c r="AY55" s="75"/>
      <c r="AZ55" s="75"/>
      <c r="BA55" s="75"/>
      <c r="BB55" s="75"/>
      <c r="BC55" s="75"/>
      <c r="BD55" s="75"/>
      <c r="BE55" s="75"/>
      <c r="BF55" s="75"/>
      <c r="BG55" s="75"/>
      <c r="BH55" s="75"/>
      <c r="BI55" s="75"/>
      <c r="BJ55" s="75"/>
      <c r="BK55" s="75"/>
      <c r="BL55" s="75"/>
      <c r="BM55" s="75"/>
      <c r="BN55" s="75"/>
      <c r="BO55" s="75"/>
      <c r="BP55" s="75"/>
      <c r="BQ55" s="75"/>
      <c r="BR55" s="75"/>
      <c r="BS55" s="75"/>
      <c r="BT55" s="75"/>
      <c r="BU55" s="75"/>
      <c r="BV55" s="75"/>
      <c r="BW55" s="75"/>
      <c r="BX55" s="75"/>
      <c r="BY55" s="75"/>
      <c r="BZ55" s="75"/>
      <c r="CA55" s="75"/>
      <c r="CB55" s="75"/>
      <c r="CC55" s="75"/>
      <c r="CD55" s="75"/>
      <c r="CE55" s="476"/>
    </row>
    <row r="56" spans="2:83" x14ac:dyDescent="0.3">
      <c r="B56" s="582"/>
      <c r="C56" s="105" t="s">
        <v>194</v>
      </c>
      <c r="D56" s="105"/>
      <c r="E56" s="33" t="s">
        <v>38</v>
      </c>
      <c r="F56" s="69">
        <v>50</v>
      </c>
      <c r="G56" s="69" t="s">
        <v>195</v>
      </c>
      <c r="H56" s="33" t="s">
        <v>104</v>
      </c>
      <c r="I56" s="71">
        <v>1</v>
      </c>
      <c r="J56" s="39">
        <f>0.0045+0.0045</f>
        <v>8.9999999999999993E-3</v>
      </c>
      <c r="K56" s="39" t="s">
        <v>191</v>
      </c>
      <c r="L56" s="39"/>
      <c r="N56" s="72">
        <f t="shared" si="0"/>
        <v>8.9999999999999993E-3</v>
      </c>
      <c r="O56" s="73" t="s">
        <v>67</v>
      </c>
      <c r="Q56" s="75"/>
      <c r="R56" s="75"/>
      <c r="S56" s="75"/>
      <c r="T56" s="75"/>
      <c r="U56" s="75"/>
      <c r="V56" s="75"/>
      <c r="W56" s="75"/>
      <c r="X56" s="75"/>
      <c r="Y56" s="75"/>
      <c r="Z56" s="75"/>
      <c r="AA56" s="75"/>
      <c r="AB56" s="75"/>
      <c r="AC56" s="75"/>
      <c r="AD56" s="75"/>
      <c r="AE56" s="75"/>
      <c r="AF56" s="75"/>
      <c r="AG56" s="75"/>
      <c r="AH56" s="75"/>
      <c r="AI56" s="75"/>
      <c r="AJ56" s="75"/>
      <c r="AK56" s="75"/>
      <c r="AL56" s="75"/>
      <c r="AM56" s="75"/>
      <c r="AN56" s="75"/>
      <c r="AO56" s="75"/>
      <c r="AP56" s="75"/>
      <c r="AQ56" s="75"/>
      <c r="AR56" s="75"/>
      <c r="AS56" s="75"/>
      <c r="AT56" s="75"/>
      <c r="AU56" s="75"/>
      <c r="AV56" s="75"/>
      <c r="AW56" s="75"/>
      <c r="AX56" s="75"/>
      <c r="AY56" s="75"/>
      <c r="AZ56" s="75"/>
      <c r="BA56" s="75"/>
      <c r="BB56" s="75"/>
      <c r="BC56" s="75"/>
      <c r="BD56" s="75"/>
      <c r="BE56" s="75"/>
      <c r="BF56" s="75"/>
      <c r="BG56" s="75"/>
      <c r="BH56" s="75"/>
      <c r="BI56" s="75"/>
      <c r="BJ56" s="75"/>
      <c r="BK56" s="75"/>
      <c r="BL56" s="75"/>
      <c r="BM56" s="75"/>
      <c r="BN56" s="75"/>
      <c r="BO56" s="75"/>
      <c r="BP56" s="75"/>
      <c r="BQ56" s="75"/>
      <c r="BR56" s="75"/>
      <c r="BS56" s="75"/>
      <c r="BT56" s="75"/>
      <c r="BU56" s="75"/>
      <c r="BV56" s="75"/>
      <c r="BW56" s="75"/>
      <c r="BX56" s="75"/>
      <c r="BY56" s="75"/>
      <c r="BZ56" s="75"/>
      <c r="CA56" s="75"/>
      <c r="CB56" s="75"/>
      <c r="CC56" s="75"/>
      <c r="CD56" s="75"/>
      <c r="CE56" s="476"/>
    </row>
    <row r="57" spans="2:83" x14ac:dyDescent="0.3">
      <c r="B57" s="582"/>
      <c r="C57" s="517" t="s">
        <v>189</v>
      </c>
      <c r="D57" s="518"/>
      <c r="E57" s="517"/>
      <c r="F57" s="519"/>
      <c r="G57" s="519"/>
      <c r="H57" s="517"/>
      <c r="I57" s="520"/>
      <c r="J57" s="521"/>
      <c r="K57" s="521"/>
      <c r="L57" s="521"/>
      <c r="M57" s="517"/>
      <c r="N57" s="522"/>
      <c r="O57" s="523"/>
      <c r="P57" s="517"/>
      <c r="Q57" s="524"/>
      <c r="R57" s="524"/>
      <c r="S57" s="524"/>
      <c r="T57" s="524"/>
      <c r="U57" s="524"/>
      <c r="V57" s="524"/>
      <c r="W57" s="524"/>
      <c r="X57" s="524"/>
      <c r="Y57" s="524"/>
      <c r="Z57" s="524"/>
      <c r="AA57" s="524"/>
      <c r="AB57" s="524"/>
      <c r="AC57" s="524"/>
      <c r="AD57" s="524"/>
      <c r="AE57" s="524"/>
      <c r="AF57" s="524"/>
      <c r="AG57" s="524"/>
      <c r="AH57" s="524"/>
      <c r="AI57" s="524"/>
      <c r="AJ57" s="524"/>
      <c r="AK57" s="524"/>
      <c r="AL57" s="524"/>
      <c r="AM57" s="524"/>
      <c r="AN57" s="524"/>
      <c r="AO57" s="524"/>
      <c r="AP57" s="524"/>
      <c r="AQ57" s="524"/>
      <c r="AR57" s="524"/>
      <c r="AS57" s="524"/>
      <c r="AT57" s="524"/>
      <c r="AU57" s="524"/>
      <c r="AV57" s="524"/>
      <c r="AW57" s="524"/>
      <c r="AX57" s="524"/>
      <c r="AY57" s="524"/>
      <c r="AZ57" s="524"/>
      <c r="BA57" s="524"/>
      <c r="BB57" s="524"/>
      <c r="BC57" s="524"/>
      <c r="BD57" s="524"/>
      <c r="BE57" s="524"/>
      <c r="BF57" s="524"/>
      <c r="BG57" s="524"/>
      <c r="BH57" s="524"/>
      <c r="BI57" s="524"/>
      <c r="BJ57" s="524"/>
      <c r="BK57" s="524"/>
      <c r="BL57" s="524"/>
      <c r="BM57" s="524"/>
      <c r="BN57" s="524"/>
      <c r="BO57" s="524"/>
      <c r="BP57" s="524"/>
      <c r="BQ57" s="524"/>
      <c r="BR57" s="524"/>
      <c r="BS57" s="524"/>
      <c r="BT57" s="524"/>
      <c r="BU57" s="524"/>
      <c r="BV57" s="524"/>
      <c r="BW57" s="524"/>
      <c r="BX57" s="524"/>
      <c r="BY57" s="524"/>
      <c r="BZ57" s="524"/>
      <c r="CA57" s="524"/>
      <c r="CB57" s="524"/>
      <c r="CC57" s="524"/>
      <c r="CD57" s="524"/>
      <c r="CE57" s="476"/>
    </row>
    <row r="58" spans="2:83" x14ac:dyDescent="0.3">
      <c r="B58" s="582"/>
      <c r="C58" s="105" t="s">
        <v>108</v>
      </c>
      <c r="D58" s="105"/>
      <c r="E58" s="33" t="s">
        <v>39</v>
      </c>
      <c r="F58" s="69"/>
      <c r="G58" s="69"/>
      <c r="H58" s="33" t="s">
        <v>78</v>
      </c>
      <c r="I58" s="71">
        <v>1</v>
      </c>
      <c r="J58" s="39"/>
      <c r="K58" s="39"/>
      <c r="L58" s="39"/>
      <c r="N58" s="72">
        <f>N49</f>
        <v>17.28</v>
      </c>
      <c r="O58" s="73" t="s">
        <v>71</v>
      </c>
      <c r="Q58" s="75"/>
      <c r="R58" s="75"/>
      <c r="S58" s="75"/>
      <c r="T58" s="75"/>
      <c r="U58" s="75"/>
      <c r="V58" s="75"/>
      <c r="W58" s="75"/>
      <c r="X58" s="75"/>
      <c r="Y58" s="75"/>
      <c r="Z58" s="75"/>
      <c r="AA58" s="75"/>
      <c r="AB58" s="75"/>
      <c r="AC58" s="75"/>
      <c r="AD58" s="75"/>
      <c r="AE58" s="75"/>
      <c r="AF58" s="75"/>
      <c r="AG58" s="75"/>
      <c r="AH58" s="75"/>
      <c r="AI58" s="75"/>
      <c r="AJ58" s="75"/>
      <c r="AK58" s="75"/>
      <c r="AL58" s="75"/>
      <c r="AM58" s="75"/>
      <c r="AN58" s="75"/>
      <c r="AO58" s="75"/>
      <c r="AP58" s="75"/>
      <c r="AQ58" s="75"/>
      <c r="AR58" s="75"/>
      <c r="AS58" s="75"/>
      <c r="AT58" s="75"/>
      <c r="AU58" s="75"/>
      <c r="AV58" s="75"/>
      <c r="AW58" s="75"/>
      <c r="AX58" s="75"/>
      <c r="AY58" s="75"/>
      <c r="AZ58" s="75"/>
      <c r="BA58" s="75"/>
      <c r="BB58" s="75"/>
      <c r="BC58" s="75"/>
      <c r="BD58" s="75"/>
      <c r="BE58" s="75"/>
      <c r="BF58" s="75"/>
      <c r="BG58" s="75"/>
      <c r="BH58" s="75"/>
      <c r="BI58" s="75"/>
      <c r="BJ58" s="75"/>
      <c r="BK58" s="75"/>
      <c r="BL58" s="75"/>
      <c r="BM58" s="75"/>
      <c r="BN58" s="75"/>
      <c r="BO58" s="75"/>
      <c r="BP58" s="75"/>
      <c r="BQ58" s="75"/>
      <c r="BR58" s="75"/>
      <c r="BS58" s="75"/>
      <c r="BT58" s="75"/>
      <c r="BU58" s="75"/>
      <c r="BV58" s="75"/>
      <c r="BW58" s="75"/>
      <c r="BX58" s="75"/>
      <c r="BY58" s="75"/>
      <c r="BZ58" s="75"/>
      <c r="CA58" s="75"/>
      <c r="CB58" s="75"/>
      <c r="CC58" s="75"/>
      <c r="CD58" s="75"/>
      <c r="CE58" s="476"/>
    </row>
    <row r="59" spans="2:83" x14ac:dyDescent="0.3">
      <c r="B59" s="582"/>
      <c r="C59" s="105" t="s">
        <v>108</v>
      </c>
      <c r="D59" s="105"/>
      <c r="E59" s="33" t="s">
        <v>40</v>
      </c>
      <c r="F59" s="69"/>
      <c r="G59" s="69"/>
      <c r="H59" s="33" t="s">
        <v>98</v>
      </c>
      <c r="I59" s="71">
        <v>1</v>
      </c>
      <c r="J59" s="39"/>
      <c r="K59" s="39"/>
      <c r="L59" s="39"/>
      <c r="N59" s="72">
        <f>N52</f>
        <v>2.5700000000000003</v>
      </c>
      <c r="O59" s="73" t="s">
        <v>71</v>
      </c>
      <c r="Q59" s="75"/>
      <c r="R59" s="75"/>
      <c r="S59" s="75"/>
      <c r="T59" s="75"/>
      <c r="U59" s="75"/>
      <c r="V59" s="75"/>
      <c r="W59" s="75"/>
      <c r="X59" s="75"/>
      <c r="Y59" s="75"/>
      <c r="Z59" s="75"/>
      <c r="AA59" s="75"/>
      <c r="AB59" s="75"/>
      <c r="AC59" s="75"/>
      <c r="AD59" s="75"/>
      <c r="AE59" s="75"/>
      <c r="AF59" s="75"/>
      <c r="AG59" s="75"/>
      <c r="AH59" s="75"/>
      <c r="AI59" s="75"/>
      <c r="AJ59" s="75"/>
      <c r="AK59" s="75"/>
      <c r="AL59" s="75"/>
      <c r="AM59" s="75"/>
      <c r="AN59" s="75"/>
      <c r="AO59" s="75"/>
      <c r="AP59" s="75"/>
      <c r="AQ59" s="75"/>
      <c r="AR59" s="75"/>
      <c r="AS59" s="75"/>
      <c r="AT59" s="75"/>
      <c r="AU59" s="75"/>
      <c r="AV59" s="75"/>
      <c r="AW59" s="75"/>
      <c r="AX59" s="75"/>
      <c r="AY59" s="75"/>
      <c r="AZ59" s="75"/>
      <c r="BA59" s="75"/>
      <c r="BB59" s="75"/>
      <c r="BC59" s="75"/>
      <c r="BD59" s="75"/>
      <c r="BE59" s="75"/>
      <c r="BF59" s="75"/>
      <c r="BG59" s="75"/>
      <c r="BH59" s="75"/>
      <c r="BI59" s="75"/>
      <c r="BJ59" s="75"/>
      <c r="BK59" s="75"/>
      <c r="BL59" s="75"/>
      <c r="BM59" s="75"/>
      <c r="BN59" s="75"/>
      <c r="BO59" s="75"/>
      <c r="BP59" s="75"/>
      <c r="BQ59" s="75"/>
      <c r="BR59" s="75"/>
      <c r="BS59" s="75"/>
      <c r="BT59" s="75"/>
      <c r="BU59" s="75"/>
      <c r="BV59" s="75"/>
      <c r="BW59" s="75"/>
      <c r="BX59" s="75"/>
      <c r="BY59" s="75"/>
      <c r="BZ59" s="75"/>
      <c r="CA59" s="75"/>
      <c r="CB59" s="75"/>
      <c r="CC59" s="75"/>
      <c r="CD59" s="75"/>
      <c r="CE59" s="476"/>
    </row>
    <row r="60" spans="2:83" x14ac:dyDescent="0.3">
      <c r="B60" s="582"/>
      <c r="C60" s="105" t="s">
        <v>108</v>
      </c>
      <c r="D60" s="105"/>
      <c r="E60" s="33" t="s">
        <v>31</v>
      </c>
      <c r="F60" s="69"/>
      <c r="G60" s="69"/>
      <c r="H60" s="33" t="s">
        <v>87</v>
      </c>
      <c r="I60" s="71">
        <v>1</v>
      </c>
      <c r="J60" s="39"/>
      <c r="K60" s="39"/>
      <c r="L60" s="39"/>
      <c r="N60" s="72">
        <f>N53</f>
        <v>30</v>
      </c>
      <c r="O60" s="73" t="s">
        <v>71</v>
      </c>
      <c r="Q60" s="75"/>
      <c r="R60" s="75"/>
      <c r="S60" s="75"/>
      <c r="T60" s="75"/>
      <c r="U60" s="75"/>
      <c r="V60" s="75"/>
      <c r="W60" s="75"/>
      <c r="X60" s="75"/>
      <c r="Y60" s="75"/>
      <c r="Z60" s="75"/>
      <c r="AA60" s="75"/>
      <c r="AB60" s="75"/>
      <c r="AC60" s="75"/>
      <c r="AD60" s="75"/>
      <c r="AE60" s="75"/>
      <c r="AF60" s="75"/>
      <c r="AG60" s="75"/>
      <c r="AH60" s="75"/>
      <c r="AI60" s="75"/>
      <c r="AJ60" s="75"/>
      <c r="AK60" s="75"/>
      <c r="AL60" s="75"/>
      <c r="AM60" s="75"/>
      <c r="AN60" s="75"/>
      <c r="AO60" s="75"/>
      <c r="AP60" s="75"/>
      <c r="AQ60" s="75"/>
      <c r="AR60" s="75"/>
      <c r="AS60" s="75"/>
      <c r="AT60" s="75"/>
      <c r="AU60" s="75"/>
      <c r="AV60" s="75"/>
      <c r="AW60" s="75"/>
      <c r="AX60" s="75"/>
      <c r="AY60" s="75"/>
      <c r="AZ60" s="75"/>
      <c r="BA60" s="75"/>
      <c r="BB60" s="75"/>
      <c r="BC60" s="75"/>
      <c r="BD60" s="75"/>
      <c r="BE60" s="75"/>
      <c r="BF60" s="75"/>
      <c r="BG60" s="75"/>
      <c r="BH60" s="75"/>
      <c r="BI60" s="75"/>
      <c r="BJ60" s="75"/>
      <c r="BK60" s="75"/>
      <c r="BL60" s="75"/>
      <c r="BM60" s="75"/>
      <c r="BN60" s="75"/>
      <c r="BO60" s="75"/>
      <c r="BP60" s="75"/>
      <c r="BQ60" s="75"/>
      <c r="BR60" s="75"/>
      <c r="BS60" s="75"/>
      <c r="BT60" s="75"/>
      <c r="BU60" s="75"/>
      <c r="BV60" s="75"/>
      <c r="BW60" s="75"/>
      <c r="BX60" s="75"/>
      <c r="BY60" s="75"/>
      <c r="BZ60" s="75"/>
      <c r="CA60" s="75"/>
      <c r="CB60" s="75"/>
      <c r="CC60" s="75"/>
      <c r="CD60" s="75"/>
      <c r="CE60" s="476"/>
    </row>
    <row r="61" spans="2:83" x14ac:dyDescent="0.3">
      <c r="B61" s="582"/>
      <c r="C61" s="105" t="s">
        <v>108</v>
      </c>
      <c r="D61" s="105"/>
      <c r="E61" s="33" t="s">
        <v>41</v>
      </c>
      <c r="F61" s="69"/>
      <c r="G61" s="69"/>
      <c r="H61" s="33" t="s">
        <v>89</v>
      </c>
      <c r="I61" s="71">
        <v>1</v>
      </c>
      <c r="J61" s="39"/>
      <c r="K61" s="39"/>
      <c r="L61" s="39"/>
      <c r="N61" s="72">
        <f>2.2+3.5</f>
        <v>5.7</v>
      </c>
      <c r="O61" s="73" t="s">
        <v>71</v>
      </c>
      <c r="Q61" s="75"/>
      <c r="R61" s="75"/>
      <c r="S61" s="75"/>
      <c r="T61" s="75"/>
      <c r="U61" s="75"/>
      <c r="V61" s="75"/>
      <c r="W61" s="75"/>
      <c r="X61" s="75"/>
      <c r="Y61" s="75"/>
      <c r="Z61" s="75"/>
      <c r="AA61" s="75"/>
      <c r="AB61" s="75"/>
      <c r="AC61" s="75"/>
      <c r="AD61" s="75"/>
      <c r="AE61" s="75"/>
      <c r="AF61" s="75"/>
      <c r="AG61" s="75"/>
      <c r="AH61" s="75"/>
      <c r="AI61" s="75"/>
      <c r="AJ61" s="75"/>
      <c r="AK61" s="75"/>
      <c r="AL61" s="75"/>
      <c r="AM61" s="75"/>
      <c r="AN61" s="75"/>
      <c r="AO61" s="75"/>
      <c r="AP61" s="75"/>
      <c r="AQ61" s="75"/>
      <c r="AR61" s="75"/>
      <c r="AS61" s="75"/>
      <c r="AT61" s="75"/>
      <c r="AU61" s="75"/>
      <c r="AV61" s="75"/>
      <c r="AW61" s="75"/>
      <c r="AX61" s="75"/>
      <c r="AY61" s="75"/>
      <c r="AZ61" s="75"/>
      <c r="BA61" s="75"/>
      <c r="BB61" s="75"/>
      <c r="BC61" s="75"/>
      <c r="BD61" s="75"/>
      <c r="BE61" s="75"/>
      <c r="BF61" s="75"/>
      <c r="BG61" s="75"/>
      <c r="BH61" s="75"/>
      <c r="BI61" s="75"/>
      <c r="BJ61" s="75"/>
      <c r="BK61" s="75"/>
      <c r="BL61" s="75"/>
      <c r="BM61" s="75"/>
      <c r="BN61" s="75"/>
      <c r="BO61" s="75"/>
      <c r="BP61" s="75"/>
      <c r="BQ61" s="75"/>
      <c r="BR61" s="75"/>
      <c r="BS61" s="75"/>
      <c r="BT61" s="75"/>
      <c r="BU61" s="75"/>
      <c r="BV61" s="75"/>
      <c r="BW61" s="75"/>
      <c r="BX61" s="75"/>
      <c r="BY61" s="75"/>
      <c r="BZ61" s="75"/>
      <c r="CA61" s="75"/>
      <c r="CB61" s="75"/>
      <c r="CC61" s="75"/>
      <c r="CD61" s="75"/>
      <c r="CE61" s="476"/>
    </row>
    <row r="62" spans="2:83" x14ac:dyDescent="0.3">
      <c r="B62" s="582"/>
      <c r="C62" s="105"/>
      <c r="D62" s="105"/>
      <c r="E62" s="33" t="s">
        <v>42</v>
      </c>
      <c r="F62" s="69"/>
      <c r="G62" s="69"/>
      <c r="H62" s="33" t="s">
        <v>95</v>
      </c>
      <c r="I62" s="71">
        <v>1</v>
      </c>
      <c r="J62" s="39"/>
      <c r="K62" s="39"/>
      <c r="L62" s="39"/>
      <c r="N62" s="72">
        <f>N50+N51</f>
        <v>49.55</v>
      </c>
      <c r="O62" s="73" t="s">
        <v>71</v>
      </c>
      <c r="Q62" s="75"/>
      <c r="R62" s="75"/>
      <c r="S62" s="75"/>
      <c r="T62" s="75"/>
      <c r="U62" s="75"/>
      <c r="V62" s="75"/>
      <c r="W62" s="75"/>
      <c r="X62" s="75"/>
      <c r="Y62" s="75"/>
      <c r="Z62" s="75"/>
      <c r="AA62" s="75"/>
      <c r="AB62" s="75"/>
      <c r="AC62" s="75"/>
      <c r="AD62" s="75"/>
      <c r="AE62" s="75"/>
      <c r="AF62" s="75"/>
      <c r="AG62" s="75"/>
      <c r="AH62" s="75"/>
      <c r="AI62" s="75"/>
      <c r="AJ62" s="75"/>
      <c r="AK62" s="75"/>
      <c r="AL62" s="75"/>
      <c r="AM62" s="75"/>
      <c r="AN62" s="75"/>
      <c r="AO62" s="75"/>
      <c r="AP62" s="75"/>
      <c r="AQ62" s="75"/>
      <c r="AR62" s="75"/>
      <c r="AS62" s="75"/>
      <c r="AT62" s="75"/>
      <c r="AU62" s="75"/>
      <c r="AV62" s="75"/>
      <c r="AW62" s="75"/>
      <c r="AX62" s="75"/>
      <c r="AY62" s="75"/>
      <c r="AZ62" s="75"/>
      <c r="BA62" s="75"/>
      <c r="BB62" s="75"/>
      <c r="BC62" s="75"/>
      <c r="BD62" s="75"/>
      <c r="BE62" s="75"/>
      <c r="BF62" s="75"/>
      <c r="BG62" s="75"/>
      <c r="BH62" s="75"/>
      <c r="BI62" s="75"/>
      <c r="BJ62" s="75"/>
      <c r="BK62" s="75"/>
      <c r="BL62" s="75"/>
      <c r="BM62" s="75"/>
      <c r="BN62" s="75"/>
      <c r="BO62" s="75"/>
      <c r="BP62" s="75"/>
      <c r="BQ62" s="75"/>
      <c r="BR62" s="75"/>
      <c r="BS62" s="75"/>
      <c r="BT62" s="75"/>
      <c r="BU62" s="75"/>
      <c r="BV62" s="75"/>
      <c r="BW62" s="75"/>
      <c r="BX62" s="75"/>
      <c r="BY62" s="75"/>
      <c r="BZ62" s="75"/>
      <c r="CA62" s="75"/>
      <c r="CB62" s="75"/>
      <c r="CC62" s="75"/>
      <c r="CD62" s="75"/>
      <c r="CE62" s="476"/>
    </row>
    <row r="63" spans="2:83" x14ac:dyDescent="0.3">
      <c r="B63" s="582"/>
      <c r="C63" s="105" t="s">
        <v>108</v>
      </c>
      <c r="D63" s="105"/>
      <c r="E63" s="33" t="s">
        <v>43</v>
      </c>
      <c r="F63" s="69"/>
      <c r="G63" s="69"/>
      <c r="H63" s="33" t="s">
        <v>92</v>
      </c>
      <c r="I63" s="71">
        <v>1</v>
      </c>
      <c r="J63" s="39"/>
      <c r="K63" s="39"/>
      <c r="L63" s="39"/>
      <c r="N63" s="72">
        <f>13.9+7.8</f>
        <v>21.7</v>
      </c>
      <c r="O63" s="73" t="s">
        <v>71</v>
      </c>
      <c r="Q63" s="75"/>
      <c r="R63" s="75"/>
      <c r="S63" s="75"/>
      <c r="T63" s="75"/>
      <c r="U63" s="75"/>
      <c r="V63" s="75"/>
      <c r="W63" s="75"/>
      <c r="X63" s="75"/>
      <c r="Y63" s="75"/>
      <c r="Z63" s="75"/>
      <c r="AA63" s="75"/>
      <c r="AB63" s="75"/>
      <c r="AC63" s="75"/>
      <c r="AD63" s="75"/>
      <c r="AE63" s="75"/>
      <c r="AF63" s="75"/>
      <c r="AG63" s="75"/>
      <c r="AH63" s="75"/>
      <c r="AI63" s="75"/>
      <c r="AJ63" s="75"/>
      <c r="AK63" s="75"/>
      <c r="AL63" s="75"/>
      <c r="AM63" s="75"/>
      <c r="AN63" s="75"/>
      <c r="AO63" s="75"/>
      <c r="AP63" s="75"/>
      <c r="AQ63" s="75"/>
      <c r="AR63" s="75"/>
      <c r="AS63" s="75"/>
      <c r="AT63" s="75"/>
      <c r="AU63" s="75"/>
      <c r="AV63" s="75"/>
      <c r="AW63" s="75"/>
      <c r="AX63" s="75"/>
      <c r="AY63" s="75"/>
      <c r="AZ63" s="75"/>
      <c r="BA63" s="75"/>
      <c r="BB63" s="75"/>
      <c r="BC63" s="75"/>
      <c r="BD63" s="75"/>
      <c r="BE63" s="75"/>
      <c r="BF63" s="75"/>
      <c r="BG63" s="75"/>
      <c r="BH63" s="75"/>
      <c r="BI63" s="75"/>
      <c r="BJ63" s="75"/>
      <c r="BK63" s="75"/>
      <c r="BL63" s="75"/>
      <c r="BM63" s="75"/>
      <c r="BN63" s="75"/>
      <c r="BO63" s="75"/>
      <c r="BP63" s="75"/>
      <c r="BQ63" s="75"/>
      <c r="BR63" s="75"/>
      <c r="BS63" s="75"/>
      <c r="BT63" s="75"/>
      <c r="BU63" s="75"/>
      <c r="BV63" s="75"/>
      <c r="BW63" s="75"/>
      <c r="BX63" s="75"/>
      <c r="BY63" s="75"/>
      <c r="BZ63" s="75"/>
      <c r="CA63" s="75"/>
      <c r="CB63" s="75"/>
      <c r="CC63" s="75"/>
      <c r="CD63" s="75"/>
      <c r="CE63" s="476"/>
    </row>
    <row r="64" spans="2:83" x14ac:dyDescent="0.3">
      <c r="B64" s="582"/>
      <c r="C64" s="105" t="s">
        <v>108</v>
      </c>
      <c r="D64" s="105"/>
      <c r="E64" s="33" t="s">
        <v>44</v>
      </c>
      <c r="H64" s="33" t="s">
        <v>92</v>
      </c>
      <c r="I64" s="71">
        <v>1</v>
      </c>
      <c r="J64" s="39"/>
      <c r="K64" s="39"/>
      <c r="L64" s="71">
        <f>13.9/0.0305</f>
        <v>455.73770491803282</v>
      </c>
      <c r="M64" s="33" t="s">
        <v>69</v>
      </c>
      <c r="N64" s="72">
        <f>N56*L64</f>
        <v>4.1016393442622947</v>
      </c>
      <c r="O64" s="73" t="s">
        <v>71</v>
      </c>
      <c r="Q64" s="75"/>
      <c r="R64" s="75"/>
      <c r="S64" s="75"/>
      <c r="T64" s="75"/>
      <c r="U64" s="75"/>
      <c r="V64" s="75"/>
      <c r="W64" s="75"/>
      <c r="X64" s="75"/>
      <c r="Y64" s="75"/>
      <c r="Z64" s="75"/>
      <c r="AA64" s="75"/>
      <c r="AB64" s="75"/>
      <c r="AC64" s="75"/>
      <c r="AD64" s="75"/>
      <c r="AE64" s="75"/>
      <c r="AF64" s="75"/>
      <c r="AG64" s="75"/>
      <c r="AH64" s="75"/>
      <c r="AI64" s="75"/>
      <c r="AJ64" s="75"/>
      <c r="AK64" s="75"/>
      <c r="AL64" s="75"/>
      <c r="AM64" s="75"/>
      <c r="AN64" s="75"/>
      <c r="AO64" s="75"/>
      <c r="AP64" s="75"/>
      <c r="AQ64" s="75"/>
      <c r="AR64" s="75"/>
      <c r="AS64" s="75"/>
      <c r="AT64" s="75"/>
      <c r="AU64" s="75"/>
      <c r="AV64" s="75"/>
      <c r="AW64" s="75"/>
      <c r="AX64" s="75"/>
      <c r="AY64" s="75"/>
      <c r="AZ64" s="75"/>
      <c r="BA64" s="75"/>
      <c r="BB64" s="75"/>
      <c r="BC64" s="75"/>
      <c r="BD64" s="75"/>
      <c r="BE64" s="75"/>
      <c r="BF64" s="75"/>
      <c r="BG64" s="75"/>
      <c r="BH64" s="75"/>
      <c r="BI64" s="75"/>
      <c r="BJ64" s="75"/>
      <c r="BK64" s="75"/>
      <c r="BL64" s="75"/>
      <c r="BM64" s="75"/>
      <c r="BN64" s="75"/>
      <c r="BO64" s="75"/>
      <c r="BP64" s="75"/>
      <c r="BQ64" s="75"/>
      <c r="BR64" s="75"/>
      <c r="BS64" s="75"/>
      <c r="BT64" s="75"/>
      <c r="BU64" s="75"/>
      <c r="BV64" s="75"/>
      <c r="BW64" s="75"/>
      <c r="BX64" s="75"/>
      <c r="BY64" s="75"/>
      <c r="BZ64" s="75"/>
      <c r="CA64" s="75"/>
      <c r="CB64" s="75"/>
      <c r="CC64" s="75"/>
      <c r="CD64" s="75"/>
      <c r="CE64" s="476"/>
    </row>
    <row r="65" spans="2:83" x14ac:dyDescent="0.3">
      <c r="B65" s="583"/>
      <c r="C65" s="486" t="s">
        <v>183</v>
      </c>
      <c r="D65" s="486"/>
      <c r="E65" s="487"/>
      <c r="F65" s="487"/>
      <c r="G65" s="487"/>
      <c r="H65" s="487"/>
      <c r="I65" s="489"/>
      <c r="J65" s="490"/>
      <c r="K65" s="490"/>
      <c r="L65" s="490"/>
      <c r="M65" s="487"/>
      <c r="N65" s="491"/>
      <c r="O65" s="492"/>
      <c r="P65" s="493"/>
      <c r="Q65" s="494"/>
      <c r="R65" s="494"/>
      <c r="S65" s="494"/>
      <c r="T65" s="494"/>
      <c r="U65" s="494"/>
      <c r="V65" s="494"/>
      <c r="W65" s="494"/>
      <c r="X65" s="494"/>
      <c r="Y65" s="494"/>
      <c r="Z65" s="494"/>
      <c r="AA65" s="494"/>
      <c r="AB65" s="494"/>
      <c r="AC65" s="494"/>
      <c r="AD65" s="494"/>
      <c r="AE65" s="494"/>
      <c r="AF65" s="494"/>
      <c r="AG65" s="494"/>
      <c r="AH65" s="494"/>
      <c r="AI65" s="494"/>
      <c r="AJ65" s="494"/>
      <c r="AK65" s="494"/>
      <c r="AL65" s="494"/>
      <c r="AM65" s="494"/>
      <c r="AN65" s="494"/>
      <c r="AO65" s="494"/>
      <c r="AP65" s="494"/>
      <c r="AQ65" s="494"/>
      <c r="AR65" s="494"/>
      <c r="AS65" s="494"/>
      <c r="AT65" s="494"/>
      <c r="AU65" s="494"/>
      <c r="AV65" s="494"/>
      <c r="AW65" s="494"/>
      <c r="AX65" s="494"/>
      <c r="AY65" s="494"/>
      <c r="AZ65" s="494"/>
      <c r="BA65" s="494"/>
      <c r="BB65" s="494"/>
      <c r="BC65" s="494"/>
      <c r="BD65" s="494"/>
      <c r="BE65" s="494"/>
      <c r="BF65" s="494"/>
      <c r="BG65" s="494"/>
      <c r="BH65" s="494"/>
      <c r="BI65" s="494"/>
      <c r="BJ65" s="494"/>
      <c r="BK65" s="494"/>
      <c r="BL65" s="494"/>
      <c r="BM65" s="494"/>
      <c r="BN65" s="494"/>
      <c r="BO65" s="494"/>
      <c r="BP65" s="494"/>
      <c r="BQ65" s="494"/>
      <c r="BR65" s="494"/>
      <c r="BS65" s="494"/>
      <c r="BT65" s="494"/>
      <c r="BU65" s="494"/>
      <c r="BV65" s="494"/>
      <c r="BW65" s="494"/>
      <c r="BX65" s="494"/>
      <c r="BY65" s="494"/>
      <c r="BZ65" s="494"/>
      <c r="CA65" s="494"/>
      <c r="CB65" s="494"/>
      <c r="CC65" s="494"/>
      <c r="CD65" s="494"/>
      <c r="CE65" s="476"/>
    </row>
    <row r="66" spans="2:83" x14ac:dyDescent="0.3">
      <c r="D66" s="39"/>
      <c r="F66" s="69"/>
      <c r="G66" s="69"/>
      <c r="I66" s="71"/>
      <c r="J66" s="39"/>
      <c r="K66" s="39"/>
      <c r="L66" s="39"/>
      <c r="N66" s="72"/>
      <c r="O66" s="39"/>
      <c r="CE66" s="476"/>
    </row>
    <row r="67" spans="2:83" x14ac:dyDescent="0.3">
      <c r="B67" s="581" t="s">
        <v>288</v>
      </c>
      <c r="C67" s="500" t="s">
        <v>196</v>
      </c>
      <c r="D67" s="500"/>
      <c r="E67" s="501"/>
      <c r="F67" s="502"/>
      <c r="G67" s="502"/>
      <c r="H67" s="501"/>
      <c r="I67" s="503"/>
      <c r="J67" s="500"/>
      <c r="K67" s="500"/>
      <c r="L67" s="500"/>
      <c r="M67" s="501"/>
      <c r="N67" s="504"/>
      <c r="O67" s="505"/>
      <c r="P67" s="506"/>
      <c r="Q67" s="507">
        <v>0.11200592895546739</v>
      </c>
      <c r="R67" s="507">
        <v>6.6238001684919418E-2</v>
      </c>
      <c r="S67" s="507">
        <v>323.44714836666572</v>
      </c>
      <c r="T67" s="507">
        <v>0.12711556250495609</v>
      </c>
      <c r="U67" s="507">
        <v>91.566649857478495</v>
      </c>
      <c r="V67" s="507">
        <v>18.931884006359283</v>
      </c>
      <c r="W67" s="507">
        <v>1.745465774577671E-2</v>
      </c>
      <c r="X67" s="507">
        <v>0.66365103437549977</v>
      </c>
      <c r="Y67" s="507">
        <v>0.12711556250495609</v>
      </c>
      <c r="Z67" s="507">
        <v>1.193803252447589</v>
      </c>
      <c r="AA67" s="507">
        <v>1.380981426781361E-3</v>
      </c>
      <c r="AB67" s="507">
        <v>0</v>
      </c>
      <c r="AC67" s="507"/>
      <c r="AD67" s="507">
        <v>1.444847998654812E-8</v>
      </c>
      <c r="AE67" s="507">
        <v>1.4041142076881517E-8</v>
      </c>
      <c r="AF67" s="507">
        <v>3.6875712037043016E-9</v>
      </c>
      <c r="AG67" s="507">
        <v>7.7695109486483198E-10</v>
      </c>
      <c r="AH67" s="507">
        <v>8.1194259872349674E-7</v>
      </c>
      <c r="AI67" s="507">
        <v>1.4480354402718707E-12</v>
      </c>
      <c r="AJ67" s="507">
        <v>1.1702560284822554E-8</v>
      </c>
      <c r="AK67" s="507">
        <v>4.5977467725152141E-10</v>
      </c>
      <c r="AL67" s="507">
        <v>1.1829247619341479E-13</v>
      </c>
      <c r="AM67" s="507">
        <v>1.2546954898961237E-10</v>
      </c>
      <c r="AN67" s="507">
        <v>2.3475973713846221E-12</v>
      </c>
      <c r="AO67" s="507">
        <v>9.1020940460642933E-7</v>
      </c>
      <c r="AP67" s="507">
        <v>0</v>
      </c>
      <c r="AQ67" s="507"/>
      <c r="AR67" s="507">
        <v>2.8637584640502041E-2</v>
      </c>
      <c r="AS67" s="507">
        <v>8.6268304224560499E-2</v>
      </c>
      <c r="AT67" s="507">
        <v>0</v>
      </c>
      <c r="AU67" s="507">
        <v>7.6397491269742407E-2</v>
      </c>
      <c r="AV67" s="507">
        <v>102.15213420123015</v>
      </c>
      <c r="AW67" s="507">
        <v>18.238543045157421</v>
      </c>
      <c r="AX67" s="507">
        <v>7.1489959278564323E-3</v>
      </c>
      <c r="AY67" s="507">
        <v>9.3295897836563071E-2</v>
      </c>
      <c r="AZ67" s="507">
        <v>7.6397491269742407E-2</v>
      </c>
      <c r="BA67" s="507">
        <v>0</v>
      </c>
      <c r="BB67" s="507">
        <v>4.0698061817591044E-2</v>
      </c>
      <c r="BC67" s="507">
        <v>0</v>
      </c>
      <c r="BD67" s="507"/>
      <c r="BE67" s="507">
        <v>3.6941708203155998E-9</v>
      </c>
      <c r="BF67" s="507">
        <v>1.8287984657471821E-8</v>
      </c>
      <c r="BG67" s="507">
        <v>0</v>
      </c>
      <c r="BH67" s="507">
        <v>1.0313661321415225E-9</v>
      </c>
      <c r="BI67" s="507">
        <v>9.0639504595441877E-7</v>
      </c>
      <c r="BJ67" s="507">
        <v>1.3949962249318388E-12</v>
      </c>
      <c r="BK67" s="507">
        <v>4.7910073638181658E-9</v>
      </c>
      <c r="BL67" s="507">
        <v>6.4627638191550997E-11</v>
      </c>
      <c r="BM67" s="507">
        <v>4.6144084726924403E-14</v>
      </c>
      <c r="BN67" s="507">
        <v>0</v>
      </c>
      <c r="BO67" s="507">
        <v>6.9186083634067779E-11</v>
      </c>
      <c r="BP67" s="507">
        <v>9.8541273957764414E-7</v>
      </c>
      <c r="BQ67" s="507">
        <v>0</v>
      </c>
      <c r="BR67" s="507"/>
      <c r="BS67" s="507">
        <v>1.8164074898388152E-10</v>
      </c>
      <c r="BT67" s="507">
        <v>7.8204156615678206E-9</v>
      </c>
      <c r="BU67" s="507">
        <v>1.8439417179098718E-5</v>
      </c>
      <c r="BV67" s="507">
        <v>0</v>
      </c>
      <c r="BW67" s="507">
        <v>5.2371587540664977E-7</v>
      </c>
      <c r="BX67" s="507">
        <v>1.0104348528041924E-9</v>
      </c>
      <c r="BY67" s="507">
        <v>3.1265327576502705E-9</v>
      </c>
      <c r="BZ67" s="507">
        <v>5.0621807943954246E-6</v>
      </c>
      <c r="CA67" s="507">
        <v>1.6082872583322408E-9</v>
      </c>
      <c r="CB67" s="507">
        <v>2.0296804186125427E-5</v>
      </c>
      <c r="CC67" s="507">
        <v>1.0460441139640691E-12</v>
      </c>
      <c r="CD67" s="507">
        <v>4.4387883845468697E-5</v>
      </c>
      <c r="CE67" s="476">
        <v>8.8723750237818373E-5</v>
      </c>
    </row>
    <row r="68" spans="2:83" x14ac:dyDescent="0.3">
      <c r="B68" s="582"/>
      <c r="C68" s="105" t="s">
        <v>194</v>
      </c>
      <c r="D68" s="105"/>
      <c r="E68" s="33" t="s">
        <v>45</v>
      </c>
      <c r="F68" s="124">
        <v>120</v>
      </c>
      <c r="G68" s="69" t="s">
        <v>195</v>
      </c>
      <c r="H68" s="33" t="s">
        <v>99</v>
      </c>
      <c r="I68" s="71">
        <v>1</v>
      </c>
      <c r="J68" s="39">
        <v>0.1</v>
      </c>
      <c r="K68" s="39" t="s">
        <v>191</v>
      </c>
      <c r="L68" s="39"/>
      <c r="N68" s="72">
        <f>J68</f>
        <v>0.1</v>
      </c>
      <c r="O68" s="73" t="s">
        <v>67</v>
      </c>
      <c r="Q68" s="75"/>
      <c r="R68" s="75"/>
      <c r="S68" s="75"/>
      <c r="T68" s="75"/>
      <c r="U68" s="75"/>
      <c r="V68" s="75"/>
      <c r="W68" s="75"/>
      <c r="X68" s="75"/>
      <c r="Y68" s="75"/>
      <c r="Z68" s="75"/>
      <c r="AA68" s="75"/>
      <c r="AB68" s="75"/>
      <c r="AC68" s="75"/>
      <c r="AD68" s="75"/>
      <c r="AE68" s="75"/>
      <c r="AF68" s="75"/>
      <c r="AG68" s="75"/>
      <c r="AH68" s="75"/>
      <c r="AI68" s="75"/>
      <c r="AJ68" s="75"/>
      <c r="AK68" s="75"/>
      <c r="AL68" s="75"/>
      <c r="AM68" s="75"/>
      <c r="AN68" s="75"/>
      <c r="AO68" s="75"/>
      <c r="AP68" s="75"/>
      <c r="AQ68" s="75"/>
      <c r="AR68" s="75"/>
      <c r="AS68" s="75"/>
      <c r="AT68" s="75"/>
      <c r="AU68" s="75"/>
      <c r="AV68" s="75"/>
      <c r="AW68" s="75"/>
      <c r="AX68" s="75"/>
      <c r="AY68" s="75"/>
      <c r="AZ68" s="75"/>
      <c r="BA68" s="75"/>
      <c r="BB68" s="75"/>
      <c r="BC68" s="75"/>
      <c r="BD68" s="75"/>
      <c r="BE68" s="75"/>
      <c r="BF68" s="75"/>
      <c r="BG68" s="75"/>
      <c r="BH68" s="75"/>
      <c r="BI68" s="75"/>
      <c r="BJ68" s="75"/>
      <c r="BK68" s="75"/>
      <c r="BL68" s="75"/>
      <c r="BM68" s="75"/>
      <c r="BN68" s="75"/>
      <c r="BO68" s="75"/>
      <c r="BP68" s="75"/>
      <c r="BQ68" s="75"/>
      <c r="BR68" s="75"/>
      <c r="BS68" s="75"/>
      <c r="BT68" s="75"/>
      <c r="BU68" s="75"/>
      <c r="BV68" s="75"/>
      <c r="BW68" s="75"/>
      <c r="BX68" s="75"/>
      <c r="BY68" s="75"/>
      <c r="BZ68" s="75"/>
      <c r="CA68" s="75"/>
      <c r="CB68" s="75"/>
      <c r="CC68" s="75"/>
      <c r="CD68" s="75"/>
      <c r="CE68" s="476"/>
    </row>
    <row r="69" spans="2:83" x14ac:dyDescent="0.3">
      <c r="B69" s="582"/>
      <c r="C69" s="525" t="s">
        <v>194</v>
      </c>
      <c r="D69" s="525"/>
      <c r="E69" s="526" t="s">
        <v>356</v>
      </c>
      <c r="F69" s="526">
        <v>50</v>
      </c>
      <c r="G69" s="527" t="s">
        <v>195</v>
      </c>
      <c r="H69" s="526" t="s">
        <v>357</v>
      </c>
      <c r="I69" s="528">
        <v>1</v>
      </c>
      <c r="J69" s="527">
        <v>2</v>
      </c>
      <c r="K69" s="529" t="s">
        <v>193</v>
      </c>
      <c r="L69" s="39"/>
      <c r="N69" s="530">
        <f>J69</f>
        <v>2</v>
      </c>
      <c r="O69" s="531" t="s">
        <v>71</v>
      </c>
      <c r="Q69" s="194"/>
      <c r="R69" s="194"/>
      <c r="S69" s="194"/>
      <c r="T69" s="194"/>
      <c r="U69" s="194"/>
      <c r="V69" s="194"/>
      <c r="W69" s="194"/>
      <c r="X69" s="194"/>
      <c r="Y69" s="194"/>
      <c r="Z69" s="194"/>
      <c r="AA69" s="194"/>
      <c r="AB69" s="194"/>
      <c r="AC69" s="194"/>
      <c r="AD69" s="194"/>
      <c r="AE69" s="194"/>
      <c r="AF69" s="194"/>
      <c r="AG69" s="194"/>
      <c r="AH69" s="194"/>
      <c r="AI69" s="194"/>
      <c r="AJ69" s="194"/>
      <c r="AK69" s="194"/>
      <c r="AL69" s="194"/>
      <c r="AM69" s="194"/>
      <c r="AN69" s="194"/>
      <c r="AO69" s="194"/>
      <c r="AP69" s="194"/>
      <c r="AQ69" s="194"/>
      <c r="AR69" s="194"/>
      <c r="AS69" s="194"/>
      <c r="AT69" s="194"/>
      <c r="AU69" s="194"/>
      <c r="AV69" s="194"/>
      <c r="AW69" s="194"/>
      <c r="AX69" s="194"/>
      <c r="AY69" s="194"/>
      <c r="AZ69" s="194"/>
      <c r="BA69" s="194"/>
      <c r="BB69" s="194"/>
      <c r="BC69" s="194"/>
      <c r="BD69" s="194"/>
      <c r="BE69" s="194"/>
      <c r="BF69" s="194"/>
      <c r="BG69" s="194"/>
      <c r="BH69" s="194"/>
      <c r="BI69" s="194"/>
      <c r="BJ69" s="194"/>
      <c r="BK69" s="194"/>
      <c r="BL69" s="194"/>
      <c r="BM69" s="194"/>
      <c r="BN69" s="194"/>
      <c r="BO69" s="194"/>
      <c r="BP69" s="194"/>
      <c r="BQ69" s="194"/>
      <c r="BR69" s="194"/>
      <c r="BS69" s="194"/>
      <c r="BT69" s="194"/>
      <c r="BU69" s="194"/>
      <c r="BV69" s="194"/>
      <c r="BW69" s="194"/>
      <c r="BX69" s="194"/>
      <c r="BY69" s="194"/>
      <c r="BZ69" s="194"/>
      <c r="CA69" s="194"/>
      <c r="CB69" s="194"/>
      <c r="CC69" s="194"/>
      <c r="CD69" s="194"/>
      <c r="CE69" s="476"/>
    </row>
    <row r="70" spans="2:83" x14ac:dyDescent="0.3">
      <c r="B70" s="582"/>
      <c r="C70" s="508" t="s">
        <v>194</v>
      </c>
      <c r="D70" s="508"/>
      <c r="E70" s="509" t="s">
        <v>46</v>
      </c>
      <c r="F70" s="532">
        <v>50</v>
      </c>
      <c r="G70" s="510" t="s">
        <v>195</v>
      </c>
      <c r="H70" s="509" t="s">
        <v>104</v>
      </c>
      <c r="I70" s="512">
        <v>1</v>
      </c>
      <c r="J70" s="510">
        <v>28.5</v>
      </c>
      <c r="K70" s="533" t="s">
        <v>193</v>
      </c>
      <c r="L70" s="513">
        <v>500</v>
      </c>
      <c r="M70" s="509" t="s">
        <v>69</v>
      </c>
      <c r="N70" s="514">
        <f>J70/L70</f>
        <v>5.7000000000000002E-2</v>
      </c>
      <c r="O70" s="515" t="s">
        <v>67</v>
      </c>
      <c r="P70" s="509"/>
      <c r="Q70" s="516"/>
      <c r="R70" s="516"/>
      <c r="S70" s="516"/>
      <c r="T70" s="516"/>
      <c r="U70" s="516"/>
      <c r="V70" s="516"/>
      <c r="W70" s="516"/>
      <c r="X70" s="516"/>
      <c r="Y70" s="516"/>
      <c r="Z70" s="516"/>
      <c r="AA70" s="516"/>
      <c r="AB70" s="516"/>
      <c r="AC70" s="516"/>
      <c r="AD70" s="516"/>
      <c r="AE70" s="516"/>
      <c r="AF70" s="516"/>
      <c r="AG70" s="516"/>
      <c r="AH70" s="516"/>
      <c r="AI70" s="516"/>
      <c r="AJ70" s="516"/>
      <c r="AK70" s="516"/>
      <c r="AL70" s="516"/>
      <c r="AM70" s="516"/>
      <c r="AN70" s="516"/>
      <c r="AO70" s="516"/>
      <c r="AP70" s="516"/>
      <c r="AQ70" s="516"/>
      <c r="AR70" s="516"/>
      <c r="AS70" s="516"/>
      <c r="AT70" s="516"/>
      <c r="AU70" s="516"/>
      <c r="AV70" s="516"/>
      <c r="AW70" s="516"/>
      <c r="AX70" s="516"/>
      <c r="AY70" s="516"/>
      <c r="AZ70" s="516"/>
      <c r="BA70" s="516"/>
      <c r="BB70" s="516"/>
      <c r="BC70" s="516"/>
      <c r="BD70" s="516"/>
      <c r="BE70" s="516"/>
      <c r="BF70" s="516"/>
      <c r="BG70" s="516"/>
      <c r="BH70" s="516"/>
      <c r="BI70" s="516"/>
      <c r="BJ70" s="516"/>
      <c r="BK70" s="516"/>
      <c r="BL70" s="516"/>
      <c r="BM70" s="516"/>
      <c r="BN70" s="516"/>
      <c r="BO70" s="516"/>
      <c r="BP70" s="516"/>
      <c r="BQ70" s="516"/>
      <c r="BR70" s="516"/>
      <c r="BS70" s="516"/>
      <c r="BT70" s="516"/>
      <c r="BU70" s="516"/>
      <c r="BV70" s="516"/>
      <c r="BW70" s="516"/>
      <c r="BX70" s="516"/>
      <c r="BY70" s="516"/>
      <c r="BZ70" s="516"/>
      <c r="CA70" s="516"/>
      <c r="CB70" s="516"/>
      <c r="CC70" s="516"/>
      <c r="CD70" s="516"/>
      <c r="CE70" s="476"/>
    </row>
    <row r="71" spans="2:83" x14ac:dyDescent="0.3">
      <c r="B71" s="582"/>
      <c r="C71" s="105" t="s">
        <v>194</v>
      </c>
      <c r="D71" s="105"/>
      <c r="E71" s="33" t="s">
        <v>47</v>
      </c>
      <c r="F71" s="124">
        <v>120</v>
      </c>
      <c r="G71" s="69" t="s">
        <v>195</v>
      </c>
      <c r="H71" s="33" t="s">
        <v>91</v>
      </c>
      <c r="I71" s="71">
        <v>1</v>
      </c>
      <c r="J71" s="69">
        <v>2.0999999999999999E-3</v>
      </c>
      <c r="K71" s="125" t="s">
        <v>191</v>
      </c>
      <c r="L71" s="39"/>
      <c r="N71" s="72">
        <f>J71</f>
        <v>2.0999999999999999E-3</v>
      </c>
      <c r="O71" s="73" t="s">
        <v>67</v>
      </c>
      <c r="Q71" s="75"/>
      <c r="R71" s="75"/>
      <c r="S71" s="75"/>
      <c r="T71" s="75"/>
      <c r="U71" s="75"/>
      <c r="V71" s="75"/>
      <c r="W71" s="75"/>
      <c r="X71" s="75"/>
      <c r="Y71" s="75"/>
      <c r="Z71" s="75"/>
      <c r="AA71" s="75"/>
      <c r="AB71" s="75"/>
      <c r="AC71" s="75"/>
      <c r="AD71" s="75"/>
      <c r="AE71" s="75"/>
      <c r="AF71" s="75"/>
      <c r="AG71" s="75"/>
      <c r="AH71" s="75"/>
      <c r="AI71" s="75"/>
      <c r="AJ71" s="75"/>
      <c r="AK71" s="75"/>
      <c r="AL71" s="75"/>
      <c r="AM71" s="75"/>
      <c r="AN71" s="75"/>
      <c r="AO71" s="75"/>
      <c r="AP71" s="75"/>
      <c r="AQ71" s="75"/>
      <c r="AR71" s="75"/>
      <c r="AS71" s="75"/>
      <c r="AT71" s="75"/>
      <c r="AU71" s="75"/>
      <c r="AV71" s="75"/>
      <c r="AW71" s="75"/>
      <c r="AX71" s="75"/>
      <c r="AY71" s="75"/>
      <c r="AZ71" s="75"/>
      <c r="BA71" s="75"/>
      <c r="BB71" s="75"/>
      <c r="BC71" s="75"/>
      <c r="BD71" s="75"/>
      <c r="BE71" s="75"/>
      <c r="BF71" s="75"/>
      <c r="BG71" s="75"/>
      <c r="BH71" s="75"/>
      <c r="BI71" s="75"/>
      <c r="BJ71" s="75"/>
      <c r="BK71" s="75"/>
      <c r="BL71" s="75"/>
      <c r="BM71" s="75"/>
      <c r="BN71" s="75"/>
      <c r="BO71" s="75"/>
      <c r="BP71" s="75"/>
      <c r="BQ71" s="75"/>
      <c r="BR71" s="75"/>
      <c r="BS71" s="75"/>
      <c r="BT71" s="75"/>
      <c r="BU71" s="75"/>
      <c r="BV71" s="75"/>
      <c r="BW71" s="75"/>
      <c r="BX71" s="75"/>
      <c r="BY71" s="75"/>
      <c r="BZ71" s="75"/>
      <c r="CA71" s="75"/>
      <c r="CB71" s="75"/>
      <c r="CC71" s="75"/>
      <c r="CD71" s="75"/>
      <c r="CE71" s="476"/>
    </row>
    <row r="72" spans="2:83" x14ac:dyDescent="0.3">
      <c r="B72" s="582"/>
      <c r="C72" s="105" t="s">
        <v>194</v>
      </c>
      <c r="D72" s="105"/>
      <c r="E72" s="33" t="s">
        <v>48</v>
      </c>
      <c r="F72" s="124">
        <v>50</v>
      </c>
      <c r="G72" s="69" t="s">
        <v>195</v>
      </c>
      <c r="H72" s="33" t="s">
        <v>81</v>
      </c>
      <c r="I72" s="71">
        <v>1</v>
      </c>
      <c r="J72" s="69">
        <v>13.3</v>
      </c>
      <c r="K72" s="125" t="s">
        <v>193</v>
      </c>
      <c r="L72" s="39"/>
      <c r="N72" s="72">
        <f>J72</f>
        <v>13.3</v>
      </c>
      <c r="O72" s="73" t="s">
        <v>71</v>
      </c>
      <c r="Q72" s="75"/>
      <c r="R72" s="75"/>
      <c r="S72" s="75"/>
      <c r="T72" s="75"/>
      <c r="U72" s="75"/>
      <c r="V72" s="75"/>
      <c r="W72" s="75"/>
      <c r="X72" s="75"/>
      <c r="Y72" s="75"/>
      <c r="Z72" s="75"/>
      <c r="AA72" s="75"/>
      <c r="AB72" s="75"/>
      <c r="AC72" s="75"/>
      <c r="AD72" s="75"/>
      <c r="AE72" s="75"/>
      <c r="AF72" s="75"/>
      <c r="AG72" s="75"/>
      <c r="AH72" s="75"/>
      <c r="AI72" s="75"/>
      <c r="AJ72" s="75"/>
      <c r="AK72" s="75"/>
      <c r="AL72" s="75"/>
      <c r="AM72" s="75"/>
      <c r="AN72" s="75"/>
      <c r="AO72" s="75"/>
      <c r="AP72" s="75"/>
      <c r="AQ72" s="75"/>
      <c r="AR72" s="75"/>
      <c r="AS72" s="75"/>
      <c r="AT72" s="75"/>
      <c r="AU72" s="75"/>
      <c r="AV72" s="75"/>
      <c r="AW72" s="75"/>
      <c r="AX72" s="75"/>
      <c r="AY72" s="75"/>
      <c r="AZ72" s="75"/>
      <c r="BA72" s="75"/>
      <c r="BB72" s="75"/>
      <c r="BC72" s="75"/>
      <c r="BD72" s="75"/>
      <c r="BE72" s="75"/>
      <c r="BF72" s="75"/>
      <c r="BG72" s="75"/>
      <c r="BH72" s="75"/>
      <c r="BI72" s="75"/>
      <c r="BJ72" s="75"/>
      <c r="BK72" s="75"/>
      <c r="BL72" s="75"/>
      <c r="BM72" s="75"/>
      <c r="BN72" s="75"/>
      <c r="BO72" s="75"/>
      <c r="BP72" s="75"/>
      <c r="BQ72" s="75"/>
      <c r="BR72" s="75"/>
      <c r="BS72" s="75"/>
      <c r="BT72" s="75"/>
      <c r="BU72" s="75"/>
      <c r="BV72" s="75"/>
      <c r="BW72" s="75"/>
      <c r="BX72" s="75"/>
      <c r="BY72" s="75"/>
      <c r="BZ72" s="75"/>
      <c r="CA72" s="75"/>
      <c r="CB72" s="75"/>
      <c r="CC72" s="75"/>
      <c r="CD72" s="75"/>
      <c r="CE72" s="476"/>
    </row>
    <row r="73" spans="2:83" x14ac:dyDescent="0.3">
      <c r="B73" s="582"/>
      <c r="C73" s="105" t="s">
        <v>194</v>
      </c>
      <c r="D73" s="105"/>
      <c r="E73" s="33" t="s">
        <v>49</v>
      </c>
      <c r="F73" s="124">
        <v>50</v>
      </c>
      <c r="G73" s="69" t="s">
        <v>195</v>
      </c>
      <c r="H73" s="98" t="s">
        <v>105</v>
      </c>
      <c r="I73" s="71">
        <v>1</v>
      </c>
      <c r="J73" s="69">
        <v>0.01</v>
      </c>
      <c r="K73" s="125" t="s">
        <v>191</v>
      </c>
      <c r="L73" s="39"/>
      <c r="N73" s="72">
        <f>J73</f>
        <v>0.01</v>
      </c>
      <c r="O73" s="73" t="s">
        <v>67</v>
      </c>
      <c r="Q73" s="75"/>
      <c r="R73" s="75"/>
      <c r="S73" s="75"/>
      <c r="T73" s="75"/>
      <c r="U73" s="75"/>
      <c r="V73" s="75"/>
      <c r="W73" s="75"/>
      <c r="X73" s="75"/>
      <c r="Y73" s="75"/>
      <c r="Z73" s="75"/>
      <c r="AA73" s="75"/>
      <c r="AB73" s="75"/>
      <c r="AC73" s="75"/>
      <c r="AD73" s="75"/>
      <c r="AE73" s="75"/>
      <c r="AF73" s="75"/>
      <c r="AG73" s="75"/>
      <c r="AH73" s="75"/>
      <c r="AI73" s="75"/>
      <c r="AJ73" s="75"/>
      <c r="AK73" s="75"/>
      <c r="AL73" s="75"/>
      <c r="AM73" s="75"/>
      <c r="AN73" s="75"/>
      <c r="AO73" s="75"/>
      <c r="AP73" s="75"/>
      <c r="AQ73" s="75"/>
      <c r="AR73" s="75"/>
      <c r="AS73" s="75"/>
      <c r="AT73" s="75"/>
      <c r="AU73" s="75"/>
      <c r="AV73" s="75"/>
      <c r="AW73" s="75"/>
      <c r="AX73" s="75"/>
      <c r="AY73" s="75"/>
      <c r="AZ73" s="75"/>
      <c r="BA73" s="75"/>
      <c r="BB73" s="75"/>
      <c r="BC73" s="75"/>
      <c r="BD73" s="75"/>
      <c r="BE73" s="75"/>
      <c r="BF73" s="75"/>
      <c r="BG73" s="75"/>
      <c r="BH73" s="75"/>
      <c r="BI73" s="75"/>
      <c r="BJ73" s="75"/>
      <c r="BK73" s="75"/>
      <c r="BL73" s="75"/>
      <c r="BM73" s="75"/>
      <c r="BN73" s="75"/>
      <c r="BO73" s="75"/>
      <c r="BP73" s="75"/>
      <c r="BQ73" s="75"/>
      <c r="BR73" s="75"/>
      <c r="BS73" s="75"/>
      <c r="BT73" s="75"/>
      <c r="BU73" s="75"/>
      <c r="BV73" s="75"/>
      <c r="BW73" s="75"/>
      <c r="BX73" s="75"/>
      <c r="BY73" s="75"/>
      <c r="BZ73" s="75"/>
      <c r="CA73" s="75"/>
      <c r="CB73" s="75"/>
      <c r="CC73" s="75"/>
      <c r="CD73" s="75"/>
      <c r="CE73" s="476"/>
    </row>
    <row r="74" spans="2:83" x14ac:dyDescent="0.3">
      <c r="B74" s="582"/>
      <c r="C74" s="517" t="s">
        <v>189</v>
      </c>
      <c r="D74" s="518"/>
      <c r="E74" s="517"/>
      <c r="F74" s="534"/>
      <c r="G74" s="519"/>
      <c r="H74" s="535"/>
      <c r="I74" s="520"/>
      <c r="J74" s="519"/>
      <c r="K74" s="536"/>
      <c r="L74" s="521"/>
      <c r="M74" s="517"/>
      <c r="N74" s="522"/>
      <c r="O74" s="523"/>
      <c r="P74" s="517"/>
      <c r="Q74" s="524"/>
      <c r="R74" s="524"/>
      <c r="S74" s="524"/>
      <c r="T74" s="524"/>
      <c r="U74" s="524"/>
      <c r="V74" s="524"/>
      <c r="W74" s="524"/>
      <c r="X74" s="524"/>
      <c r="Y74" s="524"/>
      <c r="Z74" s="524"/>
      <c r="AA74" s="524"/>
      <c r="AB74" s="524"/>
      <c r="AC74" s="524"/>
      <c r="AD74" s="524"/>
      <c r="AE74" s="524"/>
      <c r="AF74" s="524"/>
      <c r="AG74" s="524"/>
      <c r="AH74" s="524"/>
      <c r="AI74" s="524"/>
      <c r="AJ74" s="524"/>
      <c r="AK74" s="524"/>
      <c r="AL74" s="524"/>
      <c r="AM74" s="524"/>
      <c r="AN74" s="524"/>
      <c r="AO74" s="524"/>
      <c r="AP74" s="524"/>
      <c r="AQ74" s="524"/>
      <c r="AR74" s="524"/>
      <c r="AS74" s="524"/>
      <c r="AT74" s="524"/>
      <c r="AU74" s="524"/>
      <c r="AV74" s="524"/>
      <c r="AW74" s="524"/>
      <c r="AX74" s="524"/>
      <c r="AY74" s="524"/>
      <c r="AZ74" s="524"/>
      <c r="BA74" s="524"/>
      <c r="BB74" s="524"/>
      <c r="BC74" s="524"/>
      <c r="BD74" s="524"/>
      <c r="BE74" s="524"/>
      <c r="BF74" s="524"/>
      <c r="BG74" s="524"/>
      <c r="BH74" s="524"/>
      <c r="BI74" s="524"/>
      <c r="BJ74" s="524"/>
      <c r="BK74" s="524"/>
      <c r="BL74" s="524"/>
      <c r="BM74" s="524"/>
      <c r="BN74" s="524"/>
      <c r="BO74" s="524"/>
      <c r="BP74" s="524"/>
      <c r="BQ74" s="524"/>
      <c r="BR74" s="524"/>
      <c r="BS74" s="524"/>
      <c r="BT74" s="524"/>
      <c r="BU74" s="524"/>
      <c r="BV74" s="524"/>
      <c r="BW74" s="524"/>
      <c r="BX74" s="524"/>
      <c r="BY74" s="524"/>
      <c r="BZ74" s="524"/>
      <c r="CA74" s="524"/>
      <c r="CB74" s="524"/>
      <c r="CC74" s="524"/>
      <c r="CD74" s="524"/>
      <c r="CE74" s="476"/>
    </row>
    <row r="75" spans="2:83" x14ac:dyDescent="0.3">
      <c r="B75" s="582"/>
      <c r="C75" s="105" t="s">
        <v>108</v>
      </c>
      <c r="D75" s="105"/>
      <c r="E75" s="127" t="s">
        <v>50</v>
      </c>
      <c r="F75" s="124"/>
      <c r="G75" s="69"/>
      <c r="H75" s="33" t="s">
        <v>92</v>
      </c>
      <c r="I75" s="71">
        <v>1</v>
      </c>
      <c r="J75" s="39"/>
      <c r="K75" s="39"/>
      <c r="L75" s="39">
        <v>500</v>
      </c>
      <c r="M75" s="33" t="s">
        <v>69</v>
      </c>
      <c r="N75" s="72">
        <f>N68*L75</f>
        <v>50</v>
      </c>
      <c r="O75" s="73" t="s">
        <v>71</v>
      </c>
      <c r="Q75" s="75"/>
      <c r="R75" s="75"/>
      <c r="S75" s="75"/>
      <c r="T75" s="75"/>
      <c r="U75" s="75"/>
      <c r="V75" s="75"/>
      <c r="W75" s="75"/>
      <c r="X75" s="75"/>
      <c r="Y75" s="75"/>
      <c r="Z75" s="75"/>
      <c r="AA75" s="75"/>
      <c r="AB75" s="75"/>
      <c r="AC75" s="75"/>
      <c r="AD75" s="75"/>
      <c r="AE75" s="75"/>
      <c r="AF75" s="75"/>
      <c r="AG75" s="75"/>
      <c r="AH75" s="75"/>
      <c r="AI75" s="75"/>
      <c r="AJ75" s="75"/>
      <c r="AK75" s="75"/>
      <c r="AL75" s="75"/>
      <c r="AM75" s="75"/>
      <c r="AN75" s="75"/>
      <c r="AO75" s="75"/>
      <c r="AP75" s="75"/>
      <c r="AQ75" s="75"/>
      <c r="AR75" s="75"/>
      <c r="AS75" s="75"/>
      <c r="AT75" s="75"/>
      <c r="AU75" s="75"/>
      <c r="AV75" s="75"/>
      <c r="AW75" s="75"/>
      <c r="AX75" s="75"/>
      <c r="AY75" s="75"/>
      <c r="AZ75" s="75"/>
      <c r="BA75" s="75"/>
      <c r="BB75" s="75"/>
      <c r="BC75" s="75"/>
      <c r="BD75" s="75"/>
      <c r="BE75" s="75"/>
      <c r="BF75" s="75"/>
      <c r="BG75" s="75"/>
      <c r="BH75" s="75"/>
      <c r="BI75" s="75"/>
      <c r="BJ75" s="75"/>
      <c r="BK75" s="75"/>
      <c r="BL75" s="75"/>
      <c r="BM75" s="75"/>
      <c r="BN75" s="75"/>
      <c r="BO75" s="75"/>
      <c r="BP75" s="75"/>
      <c r="BQ75" s="75"/>
      <c r="BR75" s="75"/>
      <c r="BS75" s="75"/>
      <c r="BT75" s="75"/>
      <c r="BU75" s="75"/>
      <c r="BV75" s="75"/>
      <c r="BW75" s="75"/>
      <c r="BX75" s="75"/>
      <c r="BY75" s="75"/>
      <c r="BZ75" s="75"/>
      <c r="CA75" s="75"/>
      <c r="CB75" s="75"/>
      <c r="CC75" s="75"/>
      <c r="CD75" s="75"/>
      <c r="CE75" s="476"/>
    </row>
    <row r="76" spans="2:83" x14ac:dyDescent="0.3">
      <c r="B76" s="582"/>
      <c r="C76" s="105" t="s">
        <v>108</v>
      </c>
      <c r="D76" s="105"/>
      <c r="E76" s="526" t="s">
        <v>358</v>
      </c>
      <c r="F76" s="526"/>
      <c r="G76" s="527"/>
      <c r="H76" s="526" t="s">
        <v>359</v>
      </c>
      <c r="I76" s="528">
        <v>1</v>
      </c>
      <c r="J76" s="39"/>
      <c r="K76" s="39"/>
      <c r="L76" s="39"/>
      <c r="N76" s="530">
        <f>N69</f>
        <v>2</v>
      </c>
      <c r="O76" s="531" t="s">
        <v>71</v>
      </c>
      <c r="Q76" s="194"/>
      <c r="R76" s="194"/>
      <c r="S76" s="194"/>
      <c r="T76" s="194"/>
      <c r="U76" s="194"/>
      <c r="V76" s="194"/>
      <c r="W76" s="194"/>
      <c r="X76" s="194"/>
      <c r="Y76" s="194"/>
      <c r="Z76" s="194"/>
      <c r="AA76" s="194"/>
      <c r="AB76" s="194"/>
      <c r="AC76" s="194"/>
      <c r="AD76" s="194"/>
      <c r="AE76" s="194"/>
      <c r="AF76" s="194"/>
      <c r="AG76" s="194"/>
      <c r="AH76" s="194"/>
      <c r="AI76" s="194"/>
      <c r="AJ76" s="194"/>
      <c r="AK76" s="194"/>
      <c r="AL76" s="194"/>
      <c r="AM76" s="194"/>
      <c r="AN76" s="194"/>
      <c r="AO76" s="194"/>
      <c r="AP76" s="194"/>
      <c r="AQ76" s="194"/>
      <c r="AR76" s="194"/>
      <c r="AS76" s="194"/>
      <c r="AT76" s="194"/>
      <c r="AU76" s="194"/>
      <c r="AV76" s="194"/>
      <c r="AW76" s="194"/>
      <c r="AX76" s="194"/>
      <c r="AY76" s="194"/>
      <c r="AZ76" s="194"/>
      <c r="BA76" s="194"/>
      <c r="BB76" s="194"/>
      <c r="BC76" s="194"/>
      <c r="BD76" s="194"/>
      <c r="BE76" s="194"/>
      <c r="BF76" s="194"/>
      <c r="BG76" s="194"/>
      <c r="BH76" s="194"/>
      <c r="BI76" s="194"/>
      <c r="BJ76" s="194"/>
      <c r="BK76" s="194"/>
      <c r="BL76" s="194"/>
      <c r="BM76" s="194"/>
      <c r="BN76" s="194"/>
      <c r="BO76" s="194"/>
      <c r="BP76" s="194"/>
      <c r="BQ76" s="194"/>
      <c r="BR76" s="194"/>
      <c r="BS76" s="194"/>
      <c r="BT76" s="194"/>
      <c r="BU76" s="194"/>
      <c r="BV76" s="194"/>
      <c r="BW76" s="194"/>
      <c r="BX76" s="194"/>
      <c r="BY76" s="194"/>
      <c r="BZ76" s="194"/>
      <c r="CA76" s="194"/>
      <c r="CB76" s="194"/>
      <c r="CC76" s="194"/>
      <c r="CD76" s="194"/>
      <c r="CE76" s="476"/>
    </row>
    <row r="77" spans="2:83" x14ac:dyDescent="0.3">
      <c r="B77" s="582"/>
      <c r="C77" s="105" t="s">
        <v>108</v>
      </c>
      <c r="D77" s="105"/>
      <c r="E77" s="33" t="s">
        <v>51</v>
      </c>
      <c r="F77" s="124"/>
      <c r="G77" s="69"/>
      <c r="H77" s="33" t="s">
        <v>92</v>
      </c>
      <c r="I77" s="71">
        <v>1</v>
      </c>
      <c r="J77" s="39"/>
      <c r="K77" s="39"/>
      <c r="L77" s="39">
        <v>350</v>
      </c>
      <c r="M77" s="33" t="s">
        <v>69</v>
      </c>
      <c r="N77" s="72">
        <f>N70*L77</f>
        <v>19.95</v>
      </c>
      <c r="O77" s="73" t="s">
        <v>71</v>
      </c>
      <c r="Q77" s="75"/>
      <c r="R77" s="75"/>
      <c r="S77" s="75"/>
      <c r="T77" s="75"/>
      <c r="U77" s="75"/>
      <c r="V77" s="75"/>
      <c r="W77" s="75"/>
      <c r="X77" s="75"/>
      <c r="Y77" s="75"/>
      <c r="Z77" s="75"/>
      <c r="AA77" s="75"/>
      <c r="AB77" s="75"/>
      <c r="AC77" s="75"/>
      <c r="AD77" s="75"/>
      <c r="AE77" s="75"/>
      <c r="AF77" s="75"/>
      <c r="AG77" s="75"/>
      <c r="AH77" s="75"/>
      <c r="AI77" s="75"/>
      <c r="AJ77" s="75"/>
      <c r="AK77" s="75"/>
      <c r="AL77" s="75"/>
      <c r="AM77" s="75"/>
      <c r="AN77" s="75"/>
      <c r="AO77" s="75"/>
      <c r="AP77" s="75"/>
      <c r="AQ77" s="75"/>
      <c r="AR77" s="75"/>
      <c r="AS77" s="75"/>
      <c r="AT77" s="75"/>
      <c r="AU77" s="75"/>
      <c r="AV77" s="75"/>
      <c r="AW77" s="75"/>
      <c r="AX77" s="75"/>
      <c r="AY77" s="75"/>
      <c r="AZ77" s="75"/>
      <c r="BA77" s="75"/>
      <c r="BB77" s="75"/>
      <c r="BC77" s="75"/>
      <c r="BD77" s="75"/>
      <c r="BE77" s="75"/>
      <c r="BF77" s="75"/>
      <c r="BG77" s="75"/>
      <c r="BH77" s="75"/>
      <c r="BI77" s="75"/>
      <c r="BJ77" s="75"/>
      <c r="BK77" s="75"/>
      <c r="BL77" s="75"/>
      <c r="BM77" s="75"/>
      <c r="BN77" s="75"/>
      <c r="BO77" s="75"/>
      <c r="BP77" s="75"/>
      <c r="BQ77" s="75"/>
      <c r="BR77" s="75"/>
      <c r="BS77" s="75"/>
      <c r="BT77" s="75"/>
      <c r="BU77" s="75"/>
      <c r="BV77" s="75"/>
      <c r="BW77" s="75"/>
      <c r="BX77" s="75"/>
      <c r="BY77" s="75"/>
      <c r="BZ77" s="75"/>
      <c r="CA77" s="75"/>
      <c r="CB77" s="75"/>
      <c r="CC77" s="75"/>
      <c r="CD77" s="75"/>
      <c r="CE77" s="476"/>
    </row>
    <row r="78" spans="2:83" x14ac:dyDescent="0.3">
      <c r="B78" s="582"/>
      <c r="C78" s="105" t="s">
        <v>108</v>
      </c>
      <c r="D78" s="105"/>
      <c r="E78" s="33" t="s">
        <v>52</v>
      </c>
      <c r="F78" s="69"/>
      <c r="G78" s="69"/>
      <c r="H78" s="33" t="s">
        <v>92</v>
      </c>
      <c r="I78" s="71">
        <v>1</v>
      </c>
      <c r="J78" s="39"/>
      <c r="K78" s="39"/>
      <c r="L78" s="71">
        <f>L64</f>
        <v>455.73770491803282</v>
      </c>
      <c r="M78" s="33" t="s">
        <v>69</v>
      </c>
      <c r="N78" s="72">
        <f>N71*L78</f>
        <v>0.9570491803278689</v>
      </c>
      <c r="O78" s="73" t="s">
        <v>71</v>
      </c>
      <c r="Q78" s="75"/>
      <c r="R78" s="75"/>
      <c r="S78" s="75"/>
      <c r="T78" s="75"/>
      <c r="U78" s="75"/>
      <c r="V78" s="75"/>
      <c r="W78" s="75"/>
      <c r="X78" s="75"/>
      <c r="Y78" s="75"/>
      <c r="Z78" s="75"/>
      <c r="AA78" s="75"/>
      <c r="AB78" s="75"/>
      <c r="AC78" s="75"/>
      <c r="AD78" s="75"/>
      <c r="AE78" s="75"/>
      <c r="AF78" s="75"/>
      <c r="AG78" s="75"/>
      <c r="AH78" s="75"/>
      <c r="AI78" s="75"/>
      <c r="AJ78" s="75"/>
      <c r="AK78" s="75"/>
      <c r="AL78" s="75"/>
      <c r="AM78" s="75"/>
      <c r="AN78" s="75"/>
      <c r="AO78" s="75"/>
      <c r="AP78" s="75"/>
      <c r="AQ78" s="75"/>
      <c r="AR78" s="75"/>
      <c r="AS78" s="75"/>
      <c r="AT78" s="75"/>
      <c r="AU78" s="75"/>
      <c r="AV78" s="75"/>
      <c r="AW78" s="75"/>
      <c r="AX78" s="75"/>
      <c r="AY78" s="75"/>
      <c r="AZ78" s="75"/>
      <c r="BA78" s="75"/>
      <c r="BB78" s="75"/>
      <c r="BC78" s="75"/>
      <c r="BD78" s="75"/>
      <c r="BE78" s="75"/>
      <c r="BF78" s="75"/>
      <c r="BG78" s="75"/>
      <c r="BH78" s="75"/>
      <c r="BI78" s="75"/>
      <c r="BJ78" s="75"/>
      <c r="BK78" s="75"/>
      <c r="BL78" s="75"/>
      <c r="BM78" s="75"/>
      <c r="BN78" s="75"/>
      <c r="BO78" s="75"/>
      <c r="BP78" s="75"/>
      <c r="BQ78" s="75"/>
      <c r="BR78" s="75"/>
      <c r="BS78" s="75"/>
      <c r="BT78" s="75"/>
      <c r="BU78" s="75"/>
      <c r="BV78" s="75"/>
      <c r="BW78" s="75"/>
      <c r="BX78" s="75"/>
      <c r="BY78" s="75"/>
      <c r="BZ78" s="75"/>
      <c r="CA78" s="75"/>
      <c r="CB78" s="75"/>
      <c r="CC78" s="75"/>
      <c r="CD78" s="75"/>
      <c r="CE78" s="476"/>
    </row>
    <row r="79" spans="2:83" x14ac:dyDescent="0.3">
      <c r="B79" s="582"/>
      <c r="C79" s="105" t="s">
        <v>108</v>
      </c>
      <c r="D79" s="105"/>
      <c r="E79" s="33" t="s">
        <v>53</v>
      </c>
      <c r="F79" s="69"/>
      <c r="G79" s="69"/>
      <c r="H79" s="33" t="s">
        <v>82</v>
      </c>
      <c r="I79" s="71">
        <v>1</v>
      </c>
      <c r="J79" s="39"/>
      <c r="K79" s="39"/>
      <c r="L79" s="39"/>
      <c r="N79" s="72">
        <f>N72</f>
        <v>13.3</v>
      </c>
      <c r="O79" s="73" t="s">
        <v>71</v>
      </c>
      <c r="Q79" s="75"/>
      <c r="R79" s="75"/>
      <c r="S79" s="75"/>
      <c r="T79" s="75"/>
      <c r="U79" s="75"/>
      <c r="V79" s="75"/>
      <c r="W79" s="75"/>
      <c r="X79" s="75"/>
      <c r="Y79" s="75"/>
      <c r="Z79" s="75"/>
      <c r="AA79" s="75"/>
      <c r="AB79" s="75"/>
      <c r="AC79" s="75"/>
      <c r="AD79" s="75"/>
      <c r="AE79" s="75"/>
      <c r="AF79" s="75"/>
      <c r="AG79" s="75"/>
      <c r="AH79" s="75"/>
      <c r="AI79" s="75"/>
      <c r="AJ79" s="75"/>
      <c r="AK79" s="75"/>
      <c r="AL79" s="75"/>
      <c r="AM79" s="75"/>
      <c r="AN79" s="75"/>
      <c r="AO79" s="75"/>
      <c r="AP79" s="75"/>
      <c r="AQ79" s="75"/>
      <c r="AR79" s="75"/>
      <c r="AS79" s="75"/>
      <c r="AT79" s="75"/>
      <c r="AU79" s="75"/>
      <c r="AV79" s="75"/>
      <c r="AW79" s="75"/>
      <c r="AX79" s="75"/>
      <c r="AY79" s="75"/>
      <c r="AZ79" s="75"/>
      <c r="BA79" s="75"/>
      <c r="BB79" s="75"/>
      <c r="BC79" s="75"/>
      <c r="BD79" s="75"/>
      <c r="BE79" s="75"/>
      <c r="BF79" s="75"/>
      <c r="BG79" s="75"/>
      <c r="BH79" s="75"/>
      <c r="BI79" s="75"/>
      <c r="BJ79" s="75"/>
      <c r="BK79" s="75"/>
      <c r="BL79" s="75"/>
      <c r="BM79" s="75"/>
      <c r="BN79" s="75"/>
      <c r="BO79" s="75"/>
      <c r="BP79" s="75"/>
      <c r="BQ79" s="75"/>
      <c r="BR79" s="75"/>
      <c r="BS79" s="75"/>
      <c r="BT79" s="75"/>
      <c r="BU79" s="75"/>
      <c r="BV79" s="75"/>
      <c r="BW79" s="75"/>
      <c r="BX79" s="75"/>
      <c r="BY79" s="75"/>
      <c r="BZ79" s="75"/>
      <c r="CA79" s="75"/>
      <c r="CB79" s="75"/>
      <c r="CC79" s="75"/>
      <c r="CD79" s="75"/>
      <c r="CE79" s="476"/>
    </row>
    <row r="80" spans="2:83" x14ac:dyDescent="0.3">
      <c r="B80" s="582"/>
      <c r="C80" s="105" t="s">
        <v>108</v>
      </c>
      <c r="D80" s="105"/>
      <c r="E80" s="33" t="s">
        <v>54</v>
      </c>
      <c r="F80" s="69"/>
      <c r="G80" s="69"/>
      <c r="H80" s="33" t="s">
        <v>89</v>
      </c>
      <c r="I80" s="71">
        <v>1</v>
      </c>
      <c r="J80" s="39"/>
      <c r="K80" s="39"/>
      <c r="L80" s="39">
        <v>640</v>
      </c>
      <c r="M80" s="33" t="s">
        <v>69</v>
      </c>
      <c r="N80" s="72">
        <f>N73*L80</f>
        <v>6.4</v>
      </c>
      <c r="O80" s="73" t="s">
        <v>71</v>
      </c>
      <c r="Q80" s="75"/>
      <c r="R80" s="75"/>
      <c r="S80" s="75"/>
      <c r="T80" s="75"/>
      <c r="U80" s="75"/>
      <c r="V80" s="75"/>
      <c r="W80" s="75"/>
      <c r="X80" s="75"/>
      <c r="Y80" s="75"/>
      <c r="Z80" s="75"/>
      <c r="AA80" s="75"/>
      <c r="AB80" s="75"/>
      <c r="AC80" s="75"/>
      <c r="AD80" s="75"/>
      <c r="AE80" s="75"/>
      <c r="AF80" s="75"/>
      <c r="AG80" s="75"/>
      <c r="AH80" s="75"/>
      <c r="AI80" s="75"/>
      <c r="AJ80" s="75"/>
      <c r="AK80" s="75"/>
      <c r="AL80" s="75"/>
      <c r="AM80" s="75"/>
      <c r="AN80" s="75"/>
      <c r="AO80" s="75"/>
      <c r="AP80" s="75"/>
      <c r="AQ80" s="75"/>
      <c r="AR80" s="75"/>
      <c r="AS80" s="75"/>
      <c r="AT80" s="75"/>
      <c r="AU80" s="75"/>
      <c r="AV80" s="75"/>
      <c r="AW80" s="75"/>
      <c r="AX80" s="75"/>
      <c r="AY80" s="75"/>
      <c r="AZ80" s="75"/>
      <c r="BA80" s="75"/>
      <c r="BB80" s="75"/>
      <c r="BC80" s="75"/>
      <c r="BD80" s="75"/>
      <c r="BE80" s="75"/>
      <c r="BF80" s="75"/>
      <c r="BG80" s="75"/>
      <c r="BH80" s="75"/>
      <c r="BI80" s="75"/>
      <c r="BJ80" s="75"/>
      <c r="BK80" s="75"/>
      <c r="BL80" s="75"/>
      <c r="BM80" s="75"/>
      <c r="BN80" s="75"/>
      <c r="BO80" s="75"/>
      <c r="BP80" s="75"/>
      <c r="BQ80" s="75"/>
      <c r="BR80" s="75"/>
      <c r="BS80" s="75"/>
      <c r="BT80" s="75"/>
      <c r="BU80" s="75"/>
      <c r="BV80" s="75"/>
      <c r="BW80" s="75"/>
      <c r="BX80" s="75"/>
      <c r="BY80" s="75"/>
      <c r="BZ80" s="75"/>
      <c r="CA80" s="75"/>
      <c r="CB80" s="75"/>
      <c r="CC80" s="75"/>
      <c r="CD80" s="75"/>
      <c r="CE80" s="476"/>
    </row>
    <row r="81" spans="2:83" x14ac:dyDescent="0.3">
      <c r="B81" s="583"/>
      <c r="C81" s="486" t="s">
        <v>183</v>
      </c>
      <c r="D81" s="486"/>
      <c r="E81" s="487"/>
      <c r="F81" s="488"/>
      <c r="G81" s="488"/>
      <c r="H81" s="487"/>
      <c r="I81" s="489"/>
      <c r="J81" s="490"/>
      <c r="K81" s="490"/>
      <c r="L81" s="490"/>
      <c r="M81" s="487"/>
      <c r="N81" s="491"/>
      <c r="O81" s="492"/>
      <c r="P81" s="493"/>
      <c r="Q81" s="494"/>
      <c r="R81" s="494"/>
      <c r="S81" s="494"/>
      <c r="T81" s="494"/>
      <c r="U81" s="494"/>
      <c r="V81" s="494"/>
      <c r="W81" s="494"/>
      <c r="X81" s="494"/>
      <c r="Y81" s="494"/>
      <c r="Z81" s="494"/>
      <c r="AA81" s="494"/>
      <c r="AB81" s="494"/>
      <c r="AC81" s="494"/>
      <c r="AD81" s="494"/>
      <c r="AE81" s="494"/>
      <c r="AF81" s="494"/>
      <c r="AG81" s="494"/>
      <c r="AH81" s="494"/>
      <c r="AI81" s="494"/>
      <c r="AJ81" s="494"/>
      <c r="AK81" s="494"/>
      <c r="AL81" s="494"/>
      <c r="AM81" s="494"/>
      <c r="AN81" s="494"/>
      <c r="AO81" s="494"/>
      <c r="AP81" s="494"/>
      <c r="AQ81" s="494"/>
      <c r="AR81" s="494"/>
      <c r="AS81" s="494"/>
      <c r="AT81" s="494"/>
      <c r="AU81" s="494"/>
      <c r="AV81" s="494"/>
      <c r="AW81" s="494"/>
      <c r="AX81" s="494"/>
      <c r="AY81" s="494"/>
      <c r="AZ81" s="494"/>
      <c r="BA81" s="494"/>
      <c r="BB81" s="494"/>
      <c r="BC81" s="494"/>
      <c r="BD81" s="494"/>
      <c r="BE81" s="494"/>
      <c r="BF81" s="494"/>
      <c r="BG81" s="494"/>
      <c r="BH81" s="494"/>
      <c r="BI81" s="494"/>
      <c r="BJ81" s="494"/>
      <c r="BK81" s="494"/>
      <c r="BL81" s="494"/>
      <c r="BM81" s="494"/>
      <c r="BN81" s="494"/>
      <c r="BO81" s="494"/>
      <c r="BP81" s="494"/>
      <c r="BQ81" s="494"/>
      <c r="BR81" s="494"/>
      <c r="BS81" s="494"/>
      <c r="BT81" s="494"/>
      <c r="BU81" s="494"/>
      <c r="BV81" s="494"/>
      <c r="BW81" s="494"/>
      <c r="BX81" s="494"/>
      <c r="BY81" s="494"/>
      <c r="BZ81" s="494"/>
      <c r="CA81" s="494"/>
      <c r="CB81" s="494"/>
      <c r="CC81" s="494"/>
      <c r="CD81" s="494"/>
      <c r="CE81" s="476"/>
    </row>
    <row r="82" spans="2:83" x14ac:dyDescent="0.3">
      <c r="D82" s="39"/>
      <c r="F82" s="69"/>
      <c r="G82" s="69"/>
      <c r="I82" s="38"/>
      <c r="J82" s="39"/>
      <c r="K82" s="39"/>
      <c r="L82" s="39"/>
      <c r="O82" s="39"/>
      <c r="CE82" s="476"/>
    </row>
    <row r="83" spans="2:83" x14ac:dyDescent="0.3">
      <c r="B83" s="581" t="s">
        <v>200</v>
      </c>
      <c r="C83" s="500" t="s">
        <v>196</v>
      </c>
      <c r="D83" s="500"/>
      <c r="E83" s="501"/>
      <c r="F83" s="502"/>
      <c r="G83" s="502"/>
      <c r="H83" s="501"/>
      <c r="I83" s="503"/>
      <c r="J83" s="500"/>
      <c r="K83" s="500"/>
      <c r="L83" s="500"/>
      <c r="M83" s="501"/>
      <c r="N83" s="504"/>
      <c r="O83" s="505"/>
      <c r="P83" s="506"/>
      <c r="Q83" s="507">
        <v>42.522863105802081</v>
      </c>
      <c r="R83" s="507">
        <v>27.221197189424998</v>
      </c>
      <c r="S83" s="507">
        <v>178443.61112432202</v>
      </c>
      <c r="T83" s="507">
        <v>81.15778259627281</v>
      </c>
      <c r="U83" s="507">
        <v>41759.150186522769</v>
      </c>
      <c r="V83" s="507">
        <v>7299.9287366545104</v>
      </c>
      <c r="W83" s="507">
        <v>3.6264539214348246</v>
      </c>
      <c r="X83" s="507">
        <v>271.77671564700609</v>
      </c>
      <c r="Y83" s="507">
        <v>81.15778259627281</v>
      </c>
      <c r="Z83" s="507">
        <v>522.41230458493953</v>
      </c>
      <c r="AA83" s="507">
        <v>0.39444585977787255</v>
      </c>
      <c r="AB83" s="507">
        <v>0</v>
      </c>
      <c r="AC83" s="507"/>
      <c r="AD83" s="507">
        <v>5.485313535113972E-6</v>
      </c>
      <c r="AE83" s="507">
        <v>5.7705145583082774E-6</v>
      </c>
      <c r="AF83" s="507">
        <v>2.0345124145660396E-6</v>
      </c>
      <c r="AG83" s="507">
        <v>5.7464522246693253E-7</v>
      </c>
      <c r="AH83" s="507">
        <v>3.7028140257420409E-4</v>
      </c>
      <c r="AI83" s="507">
        <v>5.583462788549859E-10</v>
      </c>
      <c r="AJ83" s="507">
        <v>2.4300785870877363E-6</v>
      </c>
      <c r="AK83" s="507">
        <v>1.8823929796334041E-7</v>
      </c>
      <c r="AL83" s="507">
        <v>7.8903491111168085E-11</v>
      </c>
      <c r="AM83" s="507">
        <v>5.4905109642676229E-8</v>
      </c>
      <c r="AN83" s="507">
        <v>6.7048076009101543E-10</v>
      </c>
      <c r="AO83" s="507">
        <v>4.0726542942389003E-4</v>
      </c>
      <c r="AP83" s="507">
        <v>0</v>
      </c>
      <c r="AQ83" s="507"/>
      <c r="AR83" s="507">
        <v>10.675365830454787</v>
      </c>
      <c r="AS83" s="507">
        <v>34.996993534090556</v>
      </c>
      <c r="AT83" s="507">
        <v>0</v>
      </c>
      <c r="AU83" s="507">
        <v>55.730542015578159</v>
      </c>
      <c r="AV83" s="507">
        <v>46500.961990951349</v>
      </c>
      <c r="AW83" s="507">
        <v>7068.3085318572357</v>
      </c>
      <c r="AX83" s="507">
        <v>2.8245378273706336</v>
      </c>
      <c r="AY83" s="507">
        <v>63.551449997574323</v>
      </c>
      <c r="AZ83" s="507">
        <v>55.730542015578159</v>
      </c>
      <c r="BA83" s="507">
        <v>0</v>
      </c>
      <c r="BB83" s="507">
        <v>15.293511713983758</v>
      </c>
      <c r="BC83" s="507">
        <v>0</v>
      </c>
      <c r="BD83" s="507"/>
      <c r="BE83" s="507">
        <v>1.3770932654454806E-6</v>
      </c>
      <c r="BF83" s="507">
        <v>7.4189992090614679E-6</v>
      </c>
      <c r="BG83" s="507">
        <v>0</v>
      </c>
      <c r="BH83" s="507">
        <v>7.5236231721030524E-7</v>
      </c>
      <c r="BI83" s="507">
        <v>4.1260265299680325E-4</v>
      </c>
      <c r="BJ83" s="507">
        <v>5.4062781737450157E-10</v>
      </c>
      <c r="BK83" s="507">
        <v>1.8929065937198315E-6</v>
      </c>
      <c r="BL83" s="507">
        <v>4.4023158705077135E-8</v>
      </c>
      <c r="BM83" s="507">
        <v>3.3661247377409199E-11</v>
      </c>
      <c r="BN83" s="507">
        <v>0</v>
      </c>
      <c r="BO83" s="507">
        <v>2.5998736383188903E-8</v>
      </c>
      <c r="BP83" s="507">
        <v>4.4390974577239152E-4</v>
      </c>
      <c r="BQ83" s="507">
        <v>0</v>
      </c>
      <c r="BR83" s="507"/>
      <c r="BS83" s="507">
        <v>6.8627825641141272E-8</v>
      </c>
      <c r="BT83" s="507">
        <v>3.1431508510963821E-6</v>
      </c>
      <c r="BU83" s="507">
        <v>9.9701289132314713E-3</v>
      </c>
      <c r="BV83" s="507">
        <v>0</v>
      </c>
      <c r="BW83" s="507">
        <v>2.4965102924986532E-4</v>
      </c>
      <c r="BX83" s="507">
        <v>3.8118615675396686E-7</v>
      </c>
      <c r="BY83" s="507">
        <v>6.5083578914553391E-7</v>
      </c>
      <c r="BZ83" s="507">
        <v>1.9002322540003808E-3</v>
      </c>
      <c r="CA83" s="507">
        <v>6.6881730677425984E-7</v>
      </c>
      <c r="CB83" s="507">
        <v>8.3001024261476798E-3</v>
      </c>
      <c r="CC83" s="507">
        <v>2.8821541925215959E-10</v>
      </c>
      <c r="CD83" s="507">
        <v>2.0444651036847023E-2</v>
      </c>
      <c r="CE83" s="476">
        <v>4.0869678565621251E-2</v>
      </c>
    </row>
    <row r="84" spans="2:83" x14ac:dyDescent="0.3">
      <c r="B84" s="582"/>
      <c r="C84" s="584" t="s">
        <v>194</v>
      </c>
      <c r="D84" s="105"/>
      <c r="E84" s="585" t="s">
        <v>35</v>
      </c>
      <c r="F84" s="69">
        <v>50</v>
      </c>
      <c r="G84" s="69" t="s">
        <v>195</v>
      </c>
      <c r="H84" s="98" t="s">
        <v>163</v>
      </c>
      <c r="I84" s="71">
        <v>0.96</v>
      </c>
      <c r="J84" s="39">
        <f>18*0.96</f>
        <v>17.28</v>
      </c>
      <c r="K84" s="39" t="s">
        <v>193</v>
      </c>
      <c r="L84" s="39"/>
      <c r="N84" s="72">
        <f>J84</f>
        <v>17.28</v>
      </c>
      <c r="O84" s="73" t="s">
        <v>71</v>
      </c>
      <c r="Q84" s="75"/>
      <c r="R84" s="75"/>
      <c r="S84" s="75"/>
      <c r="T84" s="75"/>
      <c r="U84" s="75"/>
      <c r="V84" s="75"/>
      <c r="W84" s="75"/>
      <c r="X84" s="75"/>
      <c r="Y84" s="75"/>
      <c r="Z84" s="75"/>
      <c r="AA84" s="75"/>
      <c r="AB84" s="75"/>
      <c r="AC84" s="75"/>
      <c r="AD84" s="75"/>
      <c r="AE84" s="75"/>
      <c r="AF84" s="75"/>
      <c r="AG84" s="75"/>
      <c r="AH84" s="75"/>
      <c r="AI84" s="75"/>
      <c r="AJ84" s="75"/>
      <c r="AK84" s="75"/>
      <c r="AL84" s="75"/>
      <c r="AM84" s="75"/>
      <c r="AN84" s="75"/>
      <c r="AO84" s="75"/>
      <c r="AP84" s="75"/>
      <c r="AQ84" s="75"/>
      <c r="AR84" s="75"/>
      <c r="AS84" s="75"/>
      <c r="AT84" s="75"/>
      <c r="AU84" s="75"/>
      <c r="AV84" s="75"/>
      <c r="AW84" s="75"/>
      <c r="AX84" s="75"/>
      <c r="AY84" s="75"/>
      <c r="AZ84" s="75"/>
      <c r="BA84" s="75"/>
      <c r="BB84" s="75"/>
      <c r="BC84" s="75"/>
      <c r="BD84" s="75"/>
      <c r="BE84" s="75"/>
      <c r="BF84" s="75"/>
      <c r="BG84" s="75"/>
      <c r="BH84" s="75"/>
      <c r="BI84" s="75"/>
      <c r="BJ84" s="75"/>
      <c r="BK84" s="75"/>
      <c r="BL84" s="75"/>
      <c r="BM84" s="75"/>
      <c r="BN84" s="75"/>
      <c r="BO84" s="75"/>
      <c r="BP84" s="75"/>
      <c r="BQ84" s="75"/>
      <c r="BR84" s="75"/>
      <c r="BS84" s="75"/>
      <c r="BT84" s="75"/>
      <c r="BU84" s="75"/>
      <c r="BV84" s="75"/>
      <c r="BW84" s="75"/>
      <c r="BX84" s="75"/>
      <c r="BY84" s="75"/>
      <c r="BZ84" s="75"/>
      <c r="CA84" s="75"/>
      <c r="CB84" s="75"/>
      <c r="CC84" s="75"/>
      <c r="CD84" s="75"/>
      <c r="CE84" s="476"/>
    </row>
    <row r="85" spans="2:83" x14ac:dyDescent="0.3">
      <c r="B85" s="582"/>
      <c r="C85" s="584"/>
      <c r="D85" s="105"/>
      <c r="E85" s="585"/>
      <c r="F85" s="69">
        <v>50</v>
      </c>
      <c r="G85" s="69" t="s">
        <v>195</v>
      </c>
      <c r="H85" s="33" t="s">
        <v>94</v>
      </c>
      <c r="I85" s="71">
        <v>0.04</v>
      </c>
      <c r="J85" s="39">
        <f>18*0.04</f>
        <v>0.72</v>
      </c>
      <c r="K85" s="39" t="s">
        <v>193</v>
      </c>
      <c r="L85" s="39"/>
      <c r="N85" s="72">
        <f t="shared" ref="N85:N91" si="1">J85</f>
        <v>0.72</v>
      </c>
      <c r="O85" s="73" t="s">
        <v>71</v>
      </c>
      <c r="Q85" s="75"/>
      <c r="R85" s="75"/>
      <c r="S85" s="75"/>
      <c r="T85" s="75"/>
      <c r="U85" s="75"/>
      <c r="V85" s="75"/>
      <c r="W85" s="75"/>
      <c r="X85" s="75"/>
      <c r="Y85" s="75"/>
      <c r="Z85" s="75"/>
      <c r="AA85" s="75"/>
      <c r="AB85" s="75"/>
      <c r="AC85" s="75"/>
      <c r="AD85" s="75"/>
      <c r="AE85" s="75"/>
      <c r="AF85" s="75"/>
      <c r="AG85" s="75"/>
      <c r="AH85" s="75"/>
      <c r="AI85" s="75"/>
      <c r="AJ85" s="75"/>
      <c r="AK85" s="75"/>
      <c r="AL85" s="75"/>
      <c r="AM85" s="75"/>
      <c r="AN85" s="75"/>
      <c r="AO85" s="75"/>
      <c r="AP85" s="75"/>
      <c r="AQ85" s="75"/>
      <c r="AR85" s="75"/>
      <c r="AS85" s="75"/>
      <c r="AT85" s="75"/>
      <c r="AU85" s="75"/>
      <c r="AV85" s="75"/>
      <c r="AW85" s="75"/>
      <c r="AX85" s="75"/>
      <c r="AY85" s="75"/>
      <c r="AZ85" s="75"/>
      <c r="BA85" s="75"/>
      <c r="BB85" s="75"/>
      <c r="BC85" s="75"/>
      <c r="BD85" s="75"/>
      <c r="BE85" s="75"/>
      <c r="BF85" s="75"/>
      <c r="BG85" s="75"/>
      <c r="BH85" s="75"/>
      <c r="BI85" s="75"/>
      <c r="BJ85" s="75"/>
      <c r="BK85" s="75"/>
      <c r="BL85" s="75"/>
      <c r="BM85" s="75"/>
      <c r="BN85" s="75"/>
      <c r="BO85" s="75"/>
      <c r="BP85" s="75"/>
      <c r="BQ85" s="75"/>
      <c r="BR85" s="75"/>
      <c r="BS85" s="75"/>
      <c r="BT85" s="75"/>
      <c r="BU85" s="75"/>
      <c r="BV85" s="75"/>
      <c r="BW85" s="75"/>
      <c r="BX85" s="75"/>
      <c r="BY85" s="75"/>
      <c r="BZ85" s="75"/>
      <c r="CA85" s="75"/>
      <c r="CB85" s="75"/>
      <c r="CC85" s="75"/>
      <c r="CD85" s="75"/>
      <c r="CE85" s="476"/>
    </row>
    <row r="86" spans="2:83" x14ac:dyDescent="0.3">
      <c r="B86" s="582"/>
      <c r="C86" s="584" t="s">
        <v>194</v>
      </c>
      <c r="D86" s="105"/>
      <c r="E86" s="585" t="s">
        <v>55</v>
      </c>
      <c r="F86" s="69">
        <v>80</v>
      </c>
      <c r="G86" s="69" t="s">
        <v>195</v>
      </c>
      <c r="H86" s="498" t="s">
        <v>94</v>
      </c>
      <c r="I86" s="71">
        <v>0.95</v>
      </c>
      <c r="J86" s="39">
        <f>14.2*0.95</f>
        <v>13.489999999999998</v>
      </c>
      <c r="K86" s="39" t="s">
        <v>193</v>
      </c>
      <c r="L86" s="39"/>
      <c r="N86" s="72">
        <f t="shared" si="1"/>
        <v>13.489999999999998</v>
      </c>
      <c r="O86" s="73" t="s">
        <v>71</v>
      </c>
      <c r="Q86" s="75"/>
      <c r="R86" s="75"/>
      <c r="S86" s="75"/>
      <c r="T86" s="75"/>
      <c r="U86" s="75"/>
      <c r="V86" s="75"/>
      <c r="W86" s="75"/>
      <c r="X86" s="75"/>
      <c r="Y86" s="75"/>
      <c r="Z86" s="75"/>
      <c r="AA86" s="75"/>
      <c r="AB86" s="75"/>
      <c r="AC86" s="75"/>
      <c r="AD86" s="75"/>
      <c r="AE86" s="75"/>
      <c r="AF86" s="75"/>
      <c r="AG86" s="75"/>
      <c r="AH86" s="75"/>
      <c r="AI86" s="75"/>
      <c r="AJ86" s="75"/>
      <c r="AK86" s="75"/>
      <c r="AL86" s="75"/>
      <c r="AM86" s="75"/>
      <c r="AN86" s="75"/>
      <c r="AO86" s="75"/>
      <c r="AP86" s="75"/>
      <c r="AQ86" s="75"/>
      <c r="AR86" s="75"/>
      <c r="AS86" s="75"/>
      <c r="AT86" s="75"/>
      <c r="AU86" s="75"/>
      <c r="AV86" s="75"/>
      <c r="AW86" s="75"/>
      <c r="AX86" s="75"/>
      <c r="AY86" s="75"/>
      <c r="AZ86" s="75"/>
      <c r="BA86" s="75"/>
      <c r="BB86" s="75"/>
      <c r="BC86" s="75"/>
      <c r="BD86" s="75"/>
      <c r="BE86" s="75"/>
      <c r="BF86" s="75"/>
      <c r="BG86" s="75"/>
      <c r="BH86" s="75"/>
      <c r="BI86" s="75"/>
      <c r="BJ86" s="75"/>
      <c r="BK86" s="75"/>
      <c r="BL86" s="75"/>
      <c r="BM86" s="75"/>
      <c r="BN86" s="75"/>
      <c r="BO86" s="75"/>
      <c r="BP86" s="75"/>
      <c r="BQ86" s="75"/>
      <c r="BR86" s="75"/>
      <c r="BS86" s="75"/>
      <c r="BT86" s="75"/>
      <c r="BU86" s="75"/>
      <c r="BV86" s="75"/>
      <c r="BW86" s="75"/>
      <c r="BX86" s="75"/>
      <c r="BY86" s="75"/>
      <c r="BZ86" s="75"/>
      <c r="CA86" s="75"/>
      <c r="CB86" s="75"/>
      <c r="CC86" s="75"/>
      <c r="CD86" s="75"/>
      <c r="CE86" s="476"/>
    </row>
    <row r="87" spans="2:83" x14ac:dyDescent="0.3">
      <c r="B87" s="582"/>
      <c r="C87" s="584"/>
      <c r="D87" s="105"/>
      <c r="E87" s="585"/>
      <c r="F87" s="69">
        <v>80</v>
      </c>
      <c r="G87" s="69" t="s">
        <v>195</v>
      </c>
      <c r="H87" s="498" t="s">
        <v>97</v>
      </c>
      <c r="I87" s="71">
        <v>0.05</v>
      </c>
      <c r="J87" s="39">
        <f>14.2*0.05</f>
        <v>0.71</v>
      </c>
      <c r="K87" s="39" t="s">
        <v>193</v>
      </c>
      <c r="L87" s="39"/>
      <c r="N87" s="72">
        <f t="shared" si="1"/>
        <v>0.71</v>
      </c>
      <c r="O87" s="73" t="s">
        <v>71</v>
      </c>
      <c r="Q87" s="75"/>
      <c r="R87" s="75"/>
      <c r="S87" s="75"/>
      <c r="T87" s="75"/>
      <c r="U87" s="75"/>
      <c r="V87" s="75"/>
      <c r="W87" s="75"/>
      <c r="X87" s="75"/>
      <c r="Y87" s="75"/>
      <c r="Z87" s="75"/>
      <c r="AA87" s="75"/>
      <c r="AB87" s="75"/>
      <c r="AC87" s="75"/>
      <c r="AD87" s="75"/>
      <c r="AE87" s="75"/>
      <c r="AF87" s="75"/>
      <c r="AG87" s="75"/>
      <c r="AH87" s="75"/>
      <c r="AI87" s="75"/>
      <c r="AJ87" s="75"/>
      <c r="AK87" s="75"/>
      <c r="AL87" s="75"/>
      <c r="AM87" s="75"/>
      <c r="AN87" s="75"/>
      <c r="AO87" s="75"/>
      <c r="AP87" s="75"/>
      <c r="AQ87" s="75"/>
      <c r="AR87" s="75"/>
      <c r="AS87" s="75"/>
      <c r="AT87" s="75"/>
      <c r="AU87" s="75"/>
      <c r="AV87" s="75"/>
      <c r="AW87" s="75"/>
      <c r="AX87" s="75"/>
      <c r="AY87" s="75"/>
      <c r="AZ87" s="75"/>
      <c r="BA87" s="75"/>
      <c r="BB87" s="75"/>
      <c r="BC87" s="75"/>
      <c r="BD87" s="75"/>
      <c r="BE87" s="75"/>
      <c r="BF87" s="75"/>
      <c r="BG87" s="75"/>
      <c r="BH87" s="75"/>
      <c r="BI87" s="75"/>
      <c r="BJ87" s="75"/>
      <c r="BK87" s="75"/>
      <c r="BL87" s="75"/>
      <c r="BM87" s="75"/>
      <c r="BN87" s="75"/>
      <c r="BO87" s="75"/>
      <c r="BP87" s="75"/>
      <c r="BQ87" s="75"/>
      <c r="BR87" s="75"/>
      <c r="BS87" s="75"/>
      <c r="BT87" s="75"/>
      <c r="BU87" s="75"/>
      <c r="BV87" s="75"/>
      <c r="BW87" s="75"/>
      <c r="BX87" s="75"/>
      <c r="BY87" s="75"/>
      <c r="BZ87" s="75"/>
      <c r="CA87" s="75"/>
      <c r="CB87" s="75"/>
      <c r="CC87" s="75"/>
      <c r="CD87" s="75"/>
      <c r="CE87" s="476"/>
    </row>
    <row r="88" spans="2:83" x14ac:dyDescent="0.3">
      <c r="B88" s="582"/>
      <c r="C88" s="105" t="s">
        <v>194</v>
      </c>
      <c r="D88" s="105"/>
      <c r="E88" s="33" t="s">
        <v>25</v>
      </c>
      <c r="F88" s="69">
        <v>120</v>
      </c>
      <c r="G88" s="69" t="s">
        <v>195</v>
      </c>
      <c r="H88" s="98" t="s">
        <v>86</v>
      </c>
      <c r="I88" s="71">
        <v>1</v>
      </c>
      <c r="J88" s="39">
        <v>30</v>
      </c>
      <c r="K88" s="39" t="s">
        <v>193</v>
      </c>
      <c r="L88" s="39"/>
      <c r="N88" s="72">
        <f t="shared" si="1"/>
        <v>30</v>
      </c>
      <c r="O88" s="73" t="s">
        <v>71</v>
      </c>
      <c r="Q88" s="75"/>
      <c r="R88" s="75"/>
      <c r="S88" s="75"/>
      <c r="T88" s="75"/>
      <c r="U88" s="75"/>
      <c r="V88" s="75"/>
      <c r="W88" s="75"/>
      <c r="X88" s="75"/>
      <c r="Y88" s="75"/>
      <c r="Z88" s="75"/>
      <c r="AA88" s="75"/>
      <c r="AB88" s="75"/>
      <c r="AC88" s="75"/>
      <c r="AD88" s="75"/>
      <c r="AE88" s="75"/>
      <c r="AF88" s="75"/>
      <c r="AG88" s="75"/>
      <c r="AH88" s="75"/>
      <c r="AI88" s="75"/>
      <c r="AJ88" s="75"/>
      <c r="AK88" s="75"/>
      <c r="AL88" s="75"/>
      <c r="AM88" s="75"/>
      <c r="AN88" s="75"/>
      <c r="AO88" s="75"/>
      <c r="AP88" s="75"/>
      <c r="AQ88" s="75"/>
      <c r="AR88" s="75"/>
      <c r="AS88" s="75"/>
      <c r="AT88" s="75"/>
      <c r="AU88" s="75"/>
      <c r="AV88" s="75"/>
      <c r="AW88" s="75"/>
      <c r="AX88" s="75"/>
      <c r="AY88" s="75"/>
      <c r="AZ88" s="75"/>
      <c r="BA88" s="75"/>
      <c r="BB88" s="75"/>
      <c r="BC88" s="75"/>
      <c r="BD88" s="75"/>
      <c r="BE88" s="75"/>
      <c r="BF88" s="75"/>
      <c r="BG88" s="75"/>
      <c r="BH88" s="75"/>
      <c r="BI88" s="75"/>
      <c r="BJ88" s="75"/>
      <c r="BK88" s="75"/>
      <c r="BL88" s="75"/>
      <c r="BM88" s="75"/>
      <c r="BN88" s="75"/>
      <c r="BO88" s="75"/>
      <c r="BP88" s="75"/>
      <c r="BQ88" s="75"/>
      <c r="BR88" s="75"/>
      <c r="BS88" s="75"/>
      <c r="BT88" s="75"/>
      <c r="BU88" s="75"/>
      <c r="BV88" s="75"/>
      <c r="BW88" s="75"/>
      <c r="BX88" s="75"/>
      <c r="BY88" s="75"/>
      <c r="BZ88" s="75"/>
      <c r="CA88" s="75"/>
      <c r="CB88" s="75"/>
      <c r="CC88" s="75"/>
      <c r="CD88" s="75"/>
      <c r="CE88" s="476"/>
    </row>
    <row r="89" spans="2:83" x14ac:dyDescent="0.3">
      <c r="B89" s="582"/>
      <c r="C89" s="105" t="s">
        <v>194</v>
      </c>
      <c r="D89" s="105"/>
      <c r="E89" s="33" t="s">
        <v>37</v>
      </c>
      <c r="F89" s="69">
        <v>50</v>
      </c>
      <c r="G89" s="69" t="s">
        <v>195</v>
      </c>
      <c r="H89" s="98" t="s">
        <v>171</v>
      </c>
      <c r="I89" s="71">
        <v>1</v>
      </c>
      <c r="J89" s="39">
        <f>0.0125+0.008</f>
        <v>2.0500000000000001E-2</v>
      </c>
      <c r="K89" s="39" t="s">
        <v>191</v>
      </c>
      <c r="L89" s="39"/>
      <c r="N89" s="72">
        <f t="shared" si="1"/>
        <v>2.0500000000000001E-2</v>
      </c>
      <c r="O89" s="73" t="s">
        <v>67</v>
      </c>
      <c r="Q89" s="75"/>
      <c r="R89" s="75"/>
      <c r="S89" s="75"/>
      <c r="T89" s="75"/>
      <c r="U89" s="75"/>
      <c r="V89" s="75"/>
      <c r="W89" s="75"/>
      <c r="X89" s="75"/>
      <c r="Y89" s="75"/>
      <c r="Z89" s="75"/>
      <c r="AA89" s="75"/>
      <c r="AB89" s="75"/>
      <c r="AC89" s="75"/>
      <c r="AD89" s="75"/>
      <c r="AE89" s="75"/>
      <c r="AF89" s="75"/>
      <c r="AG89" s="75"/>
      <c r="AH89" s="75"/>
      <c r="AI89" s="75"/>
      <c r="AJ89" s="75"/>
      <c r="AK89" s="75"/>
      <c r="AL89" s="75"/>
      <c r="AM89" s="75"/>
      <c r="AN89" s="75"/>
      <c r="AO89" s="75"/>
      <c r="AP89" s="75"/>
      <c r="AQ89" s="75"/>
      <c r="AR89" s="75"/>
      <c r="AS89" s="75"/>
      <c r="AT89" s="75"/>
      <c r="AU89" s="75"/>
      <c r="AV89" s="75"/>
      <c r="AW89" s="75"/>
      <c r="AX89" s="75"/>
      <c r="AY89" s="75"/>
      <c r="AZ89" s="75"/>
      <c r="BA89" s="75"/>
      <c r="BB89" s="75"/>
      <c r="BC89" s="75"/>
      <c r="BD89" s="75"/>
      <c r="BE89" s="75"/>
      <c r="BF89" s="75"/>
      <c r="BG89" s="75"/>
      <c r="BH89" s="75"/>
      <c r="BI89" s="75"/>
      <c r="BJ89" s="75"/>
      <c r="BK89" s="75"/>
      <c r="BL89" s="75"/>
      <c r="BM89" s="75"/>
      <c r="BN89" s="75"/>
      <c r="BO89" s="75"/>
      <c r="BP89" s="75"/>
      <c r="BQ89" s="75"/>
      <c r="BR89" s="75"/>
      <c r="BS89" s="75"/>
      <c r="BT89" s="75"/>
      <c r="BU89" s="75"/>
      <c r="BV89" s="75"/>
      <c r="BW89" s="75"/>
      <c r="BX89" s="75"/>
      <c r="BY89" s="75"/>
      <c r="BZ89" s="75"/>
      <c r="CA89" s="75"/>
      <c r="CB89" s="75"/>
      <c r="CC89" s="75"/>
      <c r="CD89" s="75"/>
      <c r="CE89" s="476"/>
    </row>
    <row r="90" spans="2:83" x14ac:dyDescent="0.3">
      <c r="B90" s="582"/>
      <c r="C90" s="105" t="s">
        <v>194</v>
      </c>
      <c r="D90" s="105"/>
      <c r="E90" s="33" t="s">
        <v>28</v>
      </c>
      <c r="F90" s="69">
        <v>120</v>
      </c>
      <c r="G90" s="69" t="s">
        <v>195</v>
      </c>
      <c r="H90" s="33" t="s">
        <v>91</v>
      </c>
      <c r="I90" s="71">
        <v>1</v>
      </c>
      <c r="J90" s="39">
        <f>0.0305+0.005</f>
        <v>3.5499999999999997E-2</v>
      </c>
      <c r="K90" s="39" t="s">
        <v>191</v>
      </c>
      <c r="L90" s="39"/>
      <c r="N90" s="72">
        <f t="shared" si="1"/>
        <v>3.5499999999999997E-2</v>
      </c>
      <c r="O90" s="73" t="s">
        <v>67</v>
      </c>
      <c r="Q90" s="75"/>
      <c r="R90" s="75"/>
      <c r="S90" s="75"/>
      <c r="T90" s="75"/>
      <c r="U90" s="75"/>
      <c r="V90" s="75"/>
      <c r="W90" s="75"/>
      <c r="X90" s="75"/>
      <c r="Y90" s="75"/>
      <c r="Z90" s="75"/>
      <c r="AA90" s="75"/>
      <c r="AB90" s="75"/>
      <c r="AC90" s="75"/>
      <c r="AD90" s="75"/>
      <c r="AE90" s="75"/>
      <c r="AF90" s="75"/>
      <c r="AG90" s="75"/>
      <c r="AH90" s="75"/>
      <c r="AI90" s="75"/>
      <c r="AJ90" s="75"/>
      <c r="AK90" s="75"/>
      <c r="AL90" s="75"/>
      <c r="AM90" s="75"/>
      <c r="AN90" s="75"/>
      <c r="AO90" s="75"/>
      <c r="AP90" s="75"/>
      <c r="AQ90" s="75"/>
      <c r="AR90" s="75"/>
      <c r="AS90" s="75"/>
      <c r="AT90" s="75"/>
      <c r="AU90" s="75"/>
      <c r="AV90" s="75"/>
      <c r="AW90" s="75"/>
      <c r="AX90" s="75"/>
      <c r="AY90" s="75"/>
      <c r="AZ90" s="75"/>
      <c r="BA90" s="75"/>
      <c r="BB90" s="75"/>
      <c r="BC90" s="75"/>
      <c r="BD90" s="75"/>
      <c r="BE90" s="75"/>
      <c r="BF90" s="75"/>
      <c r="BG90" s="75"/>
      <c r="BH90" s="75"/>
      <c r="BI90" s="75"/>
      <c r="BJ90" s="75"/>
      <c r="BK90" s="75"/>
      <c r="BL90" s="75"/>
      <c r="BM90" s="75"/>
      <c r="BN90" s="75"/>
      <c r="BO90" s="75"/>
      <c r="BP90" s="75"/>
      <c r="BQ90" s="75"/>
      <c r="BR90" s="75"/>
      <c r="BS90" s="75"/>
      <c r="BT90" s="75"/>
      <c r="BU90" s="75"/>
      <c r="BV90" s="75"/>
      <c r="BW90" s="75"/>
      <c r="BX90" s="75"/>
      <c r="BY90" s="75"/>
      <c r="BZ90" s="75"/>
      <c r="CA90" s="75"/>
      <c r="CB90" s="75"/>
      <c r="CC90" s="75"/>
      <c r="CD90" s="75"/>
      <c r="CE90" s="476"/>
    </row>
    <row r="91" spans="2:83" x14ac:dyDescent="0.3">
      <c r="B91" s="582"/>
      <c r="C91" s="105" t="s">
        <v>194</v>
      </c>
      <c r="D91" s="105"/>
      <c r="E91" s="33" t="s">
        <v>38</v>
      </c>
      <c r="F91" s="69">
        <v>50</v>
      </c>
      <c r="G91" s="69" t="s">
        <v>195</v>
      </c>
      <c r="H91" s="33" t="s">
        <v>104</v>
      </c>
      <c r="I91" s="71">
        <v>1</v>
      </c>
      <c r="J91" s="39">
        <f>0.0045+0.0045</f>
        <v>8.9999999999999993E-3</v>
      </c>
      <c r="K91" s="39" t="s">
        <v>191</v>
      </c>
      <c r="L91" s="39"/>
      <c r="N91" s="72">
        <f t="shared" si="1"/>
        <v>8.9999999999999993E-3</v>
      </c>
      <c r="O91" s="73" t="s">
        <v>67</v>
      </c>
      <c r="Q91" s="75"/>
      <c r="R91" s="75"/>
      <c r="S91" s="75"/>
      <c r="T91" s="75"/>
      <c r="U91" s="75"/>
      <c r="V91" s="75"/>
      <c r="W91" s="75"/>
      <c r="X91" s="75"/>
      <c r="Y91" s="75"/>
      <c r="Z91" s="75"/>
      <c r="AA91" s="75"/>
      <c r="AB91" s="75"/>
      <c r="AC91" s="75"/>
      <c r="AD91" s="75"/>
      <c r="AE91" s="75"/>
      <c r="AF91" s="75"/>
      <c r="AG91" s="75"/>
      <c r="AH91" s="75"/>
      <c r="AI91" s="75"/>
      <c r="AJ91" s="75"/>
      <c r="AK91" s="75"/>
      <c r="AL91" s="75"/>
      <c r="AM91" s="75"/>
      <c r="AN91" s="75"/>
      <c r="AO91" s="75"/>
      <c r="AP91" s="75"/>
      <c r="AQ91" s="75"/>
      <c r="AR91" s="75"/>
      <c r="AS91" s="75"/>
      <c r="AT91" s="75"/>
      <c r="AU91" s="75"/>
      <c r="AV91" s="75"/>
      <c r="AW91" s="75"/>
      <c r="AX91" s="75"/>
      <c r="AY91" s="75"/>
      <c r="AZ91" s="75"/>
      <c r="BA91" s="75"/>
      <c r="BB91" s="75"/>
      <c r="BC91" s="75"/>
      <c r="BD91" s="75"/>
      <c r="BE91" s="75"/>
      <c r="BF91" s="75"/>
      <c r="BG91" s="75"/>
      <c r="BH91" s="75"/>
      <c r="BI91" s="75"/>
      <c r="BJ91" s="75"/>
      <c r="BK91" s="75"/>
      <c r="BL91" s="75"/>
      <c r="BM91" s="75"/>
      <c r="BN91" s="75"/>
      <c r="BO91" s="75"/>
      <c r="BP91" s="75"/>
      <c r="BQ91" s="75"/>
      <c r="BR91" s="75"/>
      <c r="BS91" s="75"/>
      <c r="BT91" s="75"/>
      <c r="BU91" s="75"/>
      <c r="BV91" s="75"/>
      <c r="BW91" s="75"/>
      <c r="BX91" s="75"/>
      <c r="BY91" s="75"/>
      <c r="BZ91" s="75"/>
      <c r="CA91" s="75"/>
      <c r="CB91" s="75"/>
      <c r="CC91" s="75"/>
      <c r="CD91" s="75"/>
      <c r="CE91" s="476"/>
    </row>
    <row r="92" spans="2:83" x14ac:dyDescent="0.3">
      <c r="B92" s="582"/>
      <c r="C92" s="517" t="s">
        <v>189</v>
      </c>
      <c r="D92" s="518"/>
      <c r="E92" s="517"/>
      <c r="F92" s="519"/>
      <c r="G92" s="519"/>
      <c r="H92" s="517"/>
      <c r="I92" s="520"/>
      <c r="J92" s="521"/>
      <c r="K92" s="521"/>
      <c r="L92" s="521"/>
      <c r="M92" s="517"/>
      <c r="N92" s="522"/>
      <c r="O92" s="523"/>
      <c r="P92" s="517"/>
      <c r="Q92" s="524"/>
      <c r="R92" s="524"/>
      <c r="S92" s="524"/>
      <c r="T92" s="524"/>
      <c r="U92" s="524"/>
      <c r="V92" s="524"/>
      <c r="W92" s="524"/>
      <c r="X92" s="524"/>
      <c r="Y92" s="524"/>
      <c r="Z92" s="524"/>
      <c r="AA92" s="524"/>
      <c r="AB92" s="524"/>
      <c r="AC92" s="524"/>
      <c r="AD92" s="524"/>
      <c r="AE92" s="524"/>
      <c r="AF92" s="524"/>
      <c r="AG92" s="524"/>
      <c r="AH92" s="524"/>
      <c r="AI92" s="524"/>
      <c r="AJ92" s="524"/>
      <c r="AK92" s="524"/>
      <c r="AL92" s="524"/>
      <c r="AM92" s="524"/>
      <c r="AN92" s="524"/>
      <c r="AO92" s="524"/>
      <c r="AP92" s="524"/>
      <c r="AQ92" s="524"/>
      <c r="AR92" s="524"/>
      <c r="AS92" s="524"/>
      <c r="AT92" s="524"/>
      <c r="AU92" s="524"/>
      <c r="AV92" s="524"/>
      <c r="AW92" s="524"/>
      <c r="AX92" s="524"/>
      <c r="AY92" s="524"/>
      <c r="AZ92" s="524"/>
      <c r="BA92" s="524"/>
      <c r="BB92" s="524"/>
      <c r="BC92" s="524"/>
      <c r="BD92" s="524"/>
      <c r="BE92" s="524"/>
      <c r="BF92" s="524"/>
      <c r="BG92" s="524"/>
      <c r="BH92" s="524"/>
      <c r="BI92" s="524"/>
      <c r="BJ92" s="524"/>
      <c r="BK92" s="524"/>
      <c r="BL92" s="524"/>
      <c r="BM92" s="524"/>
      <c r="BN92" s="524"/>
      <c r="BO92" s="524"/>
      <c r="BP92" s="524"/>
      <c r="BQ92" s="524"/>
      <c r="BR92" s="524"/>
      <c r="BS92" s="524"/>
      <c r="BT92" s="524"/>
      <c r="BU92" s="524"/>
      <c r="BV92" s="524"/>
      <c r="BW92" s="524"/>
      <c r="BX92" s="524"/>
      <c r="BY92" s="524"/>
      <c r="BZ92" s="524"/>
      <c r="CA92" s="524"/>
      <c r="CB92" s="524"/>
      <c r="CC92" s="524"/>
      <c r="CD92" s="524"/>
      <c r="CE92" s="476"/>
    </row>
    <row r="93" spans="2:83" x14ac:dyDescent="0.3">
      <c r="B93" s="582"/>
      <c r="C93" s="105" t="s">
        <v>108</v>
      </c>
      <c r="D93" s="105"/>
      <c r="E93" s="33" t="s">
        <v>39</v>
      </c>
      <c r="F93" s="69"/>
      <c r="G93" s="69"/>
      <c r="H93" s="33" t="s">
        <v>78</v>
      </c>
      <c r="I93" s="71">
        <v>1</v>
      </c>
      <c r="J93" s="39"/>
      <c r="K93" s="39"/>
      <c r="L93" s="39"/>
      <c r="N93" s="72">
        <f>N84</f>
        <v>17.28</v>
      </c>
      <c r="O93" s="73" t="s">
        <v>71</v>
      </c>
      <c r="Q93" s="75"/>
      <c r="R93" s="75"/>
      <c r="S93" s="75"/>
      <c r="T93" s="75"/>
      <c r="U93" s="75"/>
      <c r="V93" s="75"/>
      <c r="W93" s="75"/>
      <c r="X93" s="75"/>
      <c r="Y93" s="75"/>
      <c r="Z93" s="75"/>
      <c r="AA93" s="75"/>
      <c r="AB93" s="75"/>
      <c r="AC93" s="75"/>
      <c r="AD93" s="75"/>
      <c r="AE93" s="75"/>
      <c r="AF93" s="75"/>
      <c r="AG93" s="75"/>
      <c r="AH93" s="75"/>
      <c r="AI93" s="75"/>
      <c r="AJ93" s="75"/>
      <c r="AK93" s="75"/>
      <c r="AL93" s="75"/>
      <c r="AM93" s="75"/>
      <c r="AN93" s="75"/>
      <c r="AO93" s="75"/>
      <c r="AP93" s="75"/>
      <c r="AQ93" s="75"/>
      <c r="AR93" s="75"/>
      <c r="AS93" s="75"/>
      <c r="AT93" s="75"/>
      <c r="AU93" s="75"/>
      <c r="AV93" s="75"/>
      <c r="AW93" s="75"/>
      <c r="AX93" s="75"/>
      <c r="AY93" s="75"/>
      <c r="AZ93" s="75"/>
      <c r="BA93" s="75"/>
      <c r="BB93" s="75"/>
      <c r="BC93" s="75"/>
      <c r="BD93" s="75"/>
      <c r="BE93" s="75"/>
      <c r="BF93" s="75"/>
      <c r="BG93" s="75"/>
      <c r="BH93" s="75"/>
      <c r="BI93" s="75"/>
      <c r="BJ93" s="75"/>
      <c r="BK93" s="75"/>
      <c r="BL93" s="75"/>
      <c r="BM93" s="75"/>
      <c r="BN93" s="75"/>
      <c r="BO93" s="75"/>
      <c r="BP93" s="75"/>
      <c r="BQ93" s="75"/>
      <c r="BR93" s="75"/>
      <c r="BS93" s="75"/>
      <c r="BT93" s="75"/>
      <c r="BU93" s="75"/>
      <c r="BV93" s="75"/>
      <c r="BW93" s="75"/>
      <c r="BX93" s="75"/>
      <c r="BY93" s="75"/>
      <c r="BZ93" s="75"/>
      <c r="CA93" s="75"/>
      <c r="CB93" s="75"/>
      <c r="CC93" s="75"/>
      <c r="CD93" s="75"/>
      <c r="CE93" s="476"/>
    </row>
    <row r="94" spans="2:83" x14ac:dyDescent="0.3">
      <c r="B94" s="582"/>
      <c r="C94" s="105" t="s">
        <v>108</v>
      </c>
      <c r="D94" s="105"/>
      <c r="E94" s="33" t="s">
        <v>40</v>
      </c>
      <c r="F94" s="69"/>
      <c r="G94" s="69"/>
      <c r="H94" s="33" t="s">
        <v>98</v>
      </c>
      <c r="I94" s="71">
        <v>1</v>
      </c>
      <c r="J94" s="39"/>
      <c r="K94" s="39"/>
      <c r="L94" s="39"/>
      <c r="N94" s="72">
        <f>N87</f>
        <v>0.71</v>
      </c>
      <c r="O94" s="73" t="s">
        <v>71</v>
      </c>
      <c r="Q94" s="75"/>
      <c r="R94" s="75"/>
      <c r="S94" s="75"/>
      <c r="T94" s="75"/>
      <c r="U94" s="75"/>
      <c r="V94" s="75"/>
      <c r="W94" s="75"/>
      <c r="X94" s="75"/>
      <c r="Y94" s="75"/>
      <c r="Z94" s="75"/>
      <c r="AA94" s="75"/>
      <c r="AB94" s="75"/>
      <c r="AC94" s="75"/>
      <c r="AD94" s="75"/>
      <c r="AE94" s="75"/>
      <c r="AF94" s="75"/>
      <c r="AG94" s="75"/>
      <c r="AH94" s="75"/>
      <c r="AI94" s="75"/>
      <c r="AJ94" s="75"/>
      <c r="AK94" s="75"/>
      <c r="AL94" s="75"/>
      <c r="AM94" s="75"/>
      <c r="AN94" s="75"/>
      <c r="AO94" s="75"/>
      <c r="AP94" s="75"/>
      <c r="AQ94" s="75"/>
      <c r="AR94" s="75"/>
      <c r="AS94" s="75"/>
      <c r="AT94" s="75"/>
      <c r="AU94" s="75"/>
      <c r="AV94" s="75"/>
      <c r="AW94" s="75"/>
      <c r="AX94" s="75"/>
      <c r="AY94" s="75"/>
      <c r="AZ94" s="75"/>
      <c r="BA94" s="75"/>
      <c r="BB94" s="75"/>
      <c r="BC94" s="75"/>
      <c r="BD94" s="75"/>
      <c r="BE94" s="75"/>
      <c r="BF94" s="75"/>
      <c r="BG94" s="75"/>
      <c r="BH94" s="75"/>
      <c r="BI94" s="75"/>
      <c r="BJ94" s="75"/>
      <c r="BK94" s="75"/>
      <c r="BL94" s="75"/>
      <c r="BM94" s="75"/>
      <c r="BN94" s="75"/>
      <c r="BO94" s="75"/>
      <c r="BP94" s="75"/>
      <c r="BQ94" s="75"/>
      <c r="BR94" s="75"/>
      <c r="BS94" s="75"/>
      <c r="BT94" s="75"/>
      <c r="BU94" s="75"/>
      <c r="BV94" s="75"/>
      <c r="BW94" s="75"/>
      <c r="BX94" s="75"/>
      <c r="BY94" s="75"/>
      <c r="BZ94" s="75"/>
      <c r="CA94" s="75"/>
      <c r="CB94" s="75"/>
      <c r="CC94" s="75"/>
      <c r="CD94" s="75"/>
      <c r="CE94" s="476"/>
    </row>
    <row r="95" spans="2:83" x14ac:dyDescent="0.3">
      <c r="B95" s="582"/>
      <c r="C95" s="105" t="s">
        <v>108</v>
      </c>
      <c r="D95" s="105"/>
      <c r="E95" s="33" t="s">
        <v>31</v>
      </c>
      <c r="F95" s="69"/>
      <c r="G95" s="69"/>
      <c r="H95" s="33" t="s">
        <v>87</v>
      </c>
      <c r="I95" s="71">
        <v>1</v>
      </c>
      <c r="J95" s="39"/>
      <c r="K95" s="39"/>
      <c r="L95" s="39"/>
      <c r="N95" s="72">
        <f>N88</f>
        <v>30</v>
      </c>
      <c r="O95" s="73" t="s">
        <v>71</v>
      </c>
      <c r="Q95" s="75"/>
      <c r="R95" s="75"/>
      <c r="S95" s="75"/>
      <c r="T95" s="75"/>
      <c r="U95" s="75"/>
      <c r="V95" s="75"/>
      <c r="W95" s="75"/>
      <c r="X95" s="75"/>
      <c r="Y95" s="75"/>
      <c r="Z95" s="75"/>
      <c r="AA95" s="75"/>
      <c r="AB95" s="75"/>
      <c r="AC95" s="75"/>
      <c r="AD95" s="75"/>
      <c r="AE95" s="75"/>
      <c r="AF95" s="75"/>
      <c r="AG95" s="75"/>
      <c r="AH95" s="75"/>
      <c r="AI95" s="75"/>
      <c r="AJ95" s="75"/>
      <c r="AK95" s="75"/>
      <c r="AL95" s="75"/>
      <c r="AM95" s="75"/>
      <c r="AN95" s="75"/>
      <c r="AO95" s="75"/>
      <c r="AP95" s="75"/>
      <c r="AQ95" s="75"/>
      <c r="AR95" s="75"/>
      <c r="AS95" s="75"/>
      <c r="AT95" s="75"/>
      <c r="AU95" s="75"/>
      <c r="AV95" s="75"/>
      <c r="AW95" s="75"/>
      <c r="AX95" s="75"/>
      <c r="AY95" s="75"/>
      <c r="AZ95" s="75"/>
      <c r="BA95" s="75"/>
      <c r="BB95" s="75"/>
      <c r="BC95" s="75"/>
      <c r="BD95" s="75"/>
      <c r="BE95" s="75"/>
      <c r="BF95" s="75"/>
      <c r="BG95" s="75"/>
      <c r="BH95" s="75"/>
      <c r="BI95" s="75"/>
      <c r="BJ95" s="75"/>
      <c r="BK95" s="75"/>
      <c r="BL95" s="75"/>
      <c r="BM95" s="75"/>
      <c r="BN95" s="75"/>
      <c r="BO95" s="75"/>
      <c r="BP95" s="75"/>
      <c r="BQ95" s="75"/>
      <c r="BR95" s="75"/>
      <c r="BS95" s="75"/>
      <c r="BT95" s="75"/>
      <c r="BU95" s="75"/>
      <c r="BV95" s="75"/>
      <c r="BW95" s="75"/>
      <c r="BX95" s="75"/>
      <c r="BY95" s="75"/>
      <c r="BZ95" s="75"/>
      <c r="CA95" s="75"/>
      <c r="CB95" s="75"/>
      <c r="CC95" s="75"/>
      <c r="CD95" s="75"/>
      <c r="CE95" s="476"/>
    </row>
    <row r="96" spans="2:83" x14ac:dyDescent="0.3">
      <c r="B96" s="582"/>
      <c r="C96" s="105" t="s">
        <v>108</v>
      </c>
      <c r="D96" s="105"/>
      <c r="E96" s="33" t="s">
        <v>41</v>
      </c>
      <c r="F96" s="69"/>
      <c r="G96" s="69"/>
      <c r="H96" s="33" t="s">
        <v>89</v>
      </c>
      <c r="I96" s="71">
        <v>1</v>
      </c>
      <c r="J96" s="39"/>
      <c r="K96" s="39"/>
      <c r="L96" s="39"/>
      <c r="N96" s="72">
        <f>2.2+3.5</f>
        <v>5.7</v>
      </c>
      <c r="O96" s="73" t="s">
        <v>71</v>
      </c>
      <c r="Q96" s="75"/>
      <c r="R96" s="75"/>
      <c r="S96" s="75"/>
      <c r="T96" s="75"/>
      <c r="U96" s="75"/>
      <c r="V96" s="75"/>
      <c r="W96" s="75"/>
      <c r="X96" s="75"/>
      <c r="Y96" s="75"/>
      <c r="Z96" s="75"/>
      <c r="AA96" s="75"/>
      <c r="AB96" s="75"/>
      <c r="AC96" s="75"/>
      <c r="AD96" s="75"/>
      <c r="AE96" s="75"/>
      <c r="AF96" s="75"/>
      <c r="AG96" s="75"/>
      <c r="AH96" s="75"/>
      <c r="AI96" s="75"/>
      <c r="AJ96" s="75"/>
      <c r="AK96" s="75"/>
      <c r="AL96" s="75"/>
      <c r="AM96" s="75"/>
      <c r="AN96" s="75"/>
      <c r="AO96" s="75"/>
      <c r="AP96" s="75"/>
      <c r="AQ96" s="75"/>
      <c r="AR96" s="75"/>
      <c r="AS96" s="75"/>
      <c r="AT96" s="75"/>
      <c r="AU96" s="75"/>
      <c r="AV96" s="75"/>
      <c r="AW96" s="75"/>
      <c r="AX96" s="75"/>
      <c r="AY96" s="75"/>
      <c r="AZ96" s="75"/>
      <c r="BA96" s="75"/>
      <c r="BB96" s="75"/>
      <c r="BC96" s="75"/>
      <c r="BD96" s="75"/>
      <c r="BE96" s="75"/>
      <c r="BF96" s="75"/>
      <c r="BG96" s="75"/>
      <c r="BH96" s="75"/>
      <c r="BI96" s="75"/>
      <c r="BJ96" s="75"/>
      <c r="BK96" s="75"/>
      <c r="BL96" s="75"/>
      <c r="BM96" s="75"/>
      <c r="BN96" s="75"/>
      <c r="BO96" s="75"/>
      <c r="BP96" s="75"/>
      <c r="BQ96" s="75"/>
      <c r="BR96" s="75"/>
      <c r="BS96" s="75"/>
      <c r="BT96" s="75"/>
      <c r="BU96" s="75"/>
      <c r="BV96" s="75"/>
      <c r="BW96" s="75"/>
      <c r="BX96" s="75"/>
      <c r="BY96" s="75"/>
      <c r="BZ96" s="75"/>
      <c r="CA96" s="75"/>
      <c r="CB96" s="75"/>
      <c r="CC96" s="75"/>
      <c r="CD96" s="75"/>
      <c r="CE96" s="476"/>
    </row>
    <row r="97" spans="2:83" x14ac:dyDescent="0.3">
      <c r="B97" s="582"/>
      <c r="C97" s="105"/>
      <c r="D97" s="105"/>
      <c r="E97" s="33" t="s">
        <v>42</v>
      </c>
      <c r="F97" s="69"/>
      <c r="G97" s="69"/>
      <c r="H97" s="33" t="s">
        <v>95</v>
      </c>
      <c r="I97" s="71">
        <v>1</v>
      </c>
      <c r="J97" s="39"/>
      <c r="K97" s="39"/>
      <c r="L97" s="39"/>
      <c r="N97" s="72">
        <f>N85+N86</f>
        <v>14.209999999999999</v>
      </c>
      <c r="O97" s="73" t="s">
        <v>71</v>
      </c>
      <c r="Q97" s="75"/>
      <c r="R97" s="75"/>
      <c r="S97" s="75"/>
      <c r="T97" s="75"/>
      <c r="U97" s="75"/>
      <c r="V97" s="75"/>
      <c r="W97" s="75"/>
      <c r="X97" s="75"/>
      <c r="Y97" s="75"/>
      <c r="Z97" s="75"/>
      <c r="AA97" s="75"/>
      <c r="AB97" s="75"/>
      <c r="AC97" s="75"/>
      <c r="AD97" s="75"/>
      <c r="AE97" s="75"/>
      <c r="AF97" s="75"/>
      <c r="AG97" s="75"/>
      <c r="AH97" s="75"/>
      <c r="AI97" s="75"/>
      <c r="AJ97" s="75"/>
      <c r="AK97" s="75"/>
      <c r="AL97" s="75"/>
      <c r="AM97" s="75"/>
      <c r="AN97" s="75"/>
      <c r="AO97" s="75"/>
      <c r="AP97" s="75"/>
      <c r="AQ97" s="75"/>
      <c r="AR97" s="75"/>
      <c r="AS97" s="75"/>
      <c r="AT97" s="75"/>
      <c r="AU97" s="75"/>
      <c r="AV97" s="75"/>
      <c r="AW97" s="75"/>
      <c r="AX97" s="75"/>
      <c r="AY97" s="75"/>
      <c r="AZ97" s="75"/>
      <c r="BA97" s="75"/>
      <c r="BB97" s="75"/>
      <c r="BC97" s="75"/>
      <c r="BD97" s="75"/>
      <c r="BE97" s="75"/>
      <c r="BF97" s="75"/>
      <c r="BG97" s="75"/>
      <c r="BH97" s="75"/>
      <c r="BI97" s="75"/>
      <c r="BJ97" s="75"/>
      <c r="BK97" s="75"/>
      <c r="BL97" s="75"/>
      <c r="BM97" s="75"/>
      <c r="BN97" s="75"/>
      <c r="BO97" s="75"/>
      <c r="BP97" s="75"/>
      <c r="BQ97" s="75"/>
      <c r="BR97" s="75"/>
      <c r="BS97" s="75"/>
      <c r="BT97" s="75"/>
      <c r="BU97" s="75"/>
      <c r="BV97" s="75"/>
      <c r="BW97" s="75"/>
      <c r="BX97" s="75"/>
      <c r="BY97" s="75"/>
      <c r="BZ97" s="75"/>
      <c r="CA97" s="75"/>
      <c r="CB97" s="75"/>
      <c r="CC97" s="75"/>
      <c r="CD97" s="75"/>
      <c r="CE97" s="476"/>
    </row>
    <row r="98" spans="2:83" x14ac:dyDescent="0.3">
      <c r="B98" s="582"/>
      <c r="C98" s="105" t="s">
        <v>108</v>
      </c>
      <c r="D98" s="105"/>
      <c r="E98" s="33" t="s">
        <v>43</v>
      </c>
      <c r="F98" s="69"/>
      <c r="G98" s="69"/>
      <c r="H98" s="33" t="s">
        <v>92</v>
      </c>
      <c r="I98" s="71">
        <v>1</v>
      </c>
      <c r="J98" s="39"/>
      <c r="K98" s="39"/>
      <c r="L98" s="39"/>
      <c r="N98" s="72">
        <f>13.9+7.8</f>
        <v>21.7</v>
      </c>
      <c r="O98" s="73" t="s">
        <v>71</v>
      </c>
      <c r="Q98" s="75"/>
      <c r="R98" s="75"/>
      <c r="S98" s="75"/>
      <c r="T98" s="75"/>
      <c r="U98" s="75"/>
      <c r="V98" s="75"/>
      <c r="W98" s="75"/>
      <c r="X98" s="75"/>
      <c r="Y98" s="75"/>
      <c r="Z98" s="75"/>
      <c r="AA98" s="75"/>
      <c r="AB98" s="75"/>
      <c r="AC98" s="75"/>
      <c r="AD98" s="75"/>
      <c r="AE98" s="75"/>
      <c r="AF98" s="75"/>
      <c r="AG98" s="75"/>
      <c r="AH98" s="75"/>
      <c r="AI98" s="75"/>
      <c r="AJ98" s="75"/>
      <c r="AK98" s="75"/>
      <c r="AL98" s="75"/>
      <c r="AM98" s="75"/>
      <c r="AN98" s="75"/>
      <c r="AO98" s="75"/>
      <c r="AP98" s="75"/>
      <c r="AQ98" s="75"/>
      <c r="AR98" s="75"/>
      <c r="AS98" s="75"/>
      <c r="AT98" s="75"/>
      <c r="AU98" s="75"/>
      <c r="AV98" s="75"/>
      <c r="AW98" s="75"/>
      <c r="AX98" s="75"/>
      <c r="AY98" s="75"/>
      <c r="AZ98" s="75"/>
      <c r="BA98" s="75"/>
      <c r="BB98" s="75"/>
      <c r="BC98" s="75"/>
      <c r="BD98" s="75"/>
      <c r="BE98" s="75"/>
      <c r="BF98" s="75"/>
      <c r="BG98" s="75"/>
      <c r="BH98" s="75"/>
      <c r="BI98" s="75"/>
      <c r="BJ98" s="75"/>
      <c r="BK98" s="75"/>
      <c r="BL98" s="75"/>
      <c r="BM98" s="75"/>
      <c r="BN98" s="75"/>
      <c r="BO98" s="75"/>
      <c r="BP98" s="75"/>
      <c r="BQ98" s="75"/>
      <c r="BR98" s="75"/>
      <c r="BS98" s="75"/>
      <c r="BT98" s="75"/>
      <c r="BU98" s="75"/>
      <c r="BV98" s="75"/>
      <c r="BW98" s="75"/>
      <c r="BX98" s="75"/>
      <c r="BY98" s="75"/>
      <c r="BZ98" s="75"/>
      <c r="CA98" s="75"/>
      <c r="CB98" s="75"/>
      <c r="CC98" s="75"/>
      <c r="CD98" s="75"/>
      <c r="CE98" s="476"/>
    </row>
    <row r="99" spans="2:83" x14ac:dyDescent="0.3">
      <c r="B99" s="582"/>
      <c r="C99" s="105" t="s">
        <v>108</v>
      </c>
      <c r="D99" s="105"/>
      <c r="E99" s="33" t="s">
        <v>44</v>
      </c>
      <c r="H99" s="33" t="s">
        <v>92</v>
      </c>
      <c r="I99" s="71">
        <v>1</v>
      </c>
      <c r="J99" s="39"/>
      <c r="K99" s="39"/>
      <c r="L99" s="71">
        <f>13.9/0.0305</f>
        <v>455.73770491803282</v>
      </c>
      <c r="M99" s="33" t="s">
        <v>69</v>
      </c>
      <c r="N99" s="72">
        <f>N91*L99</f>
        <v>4.1016393442622947</v>
      </c>
      <c r="O99" s="73" t="s">
        <v>71</v>
      </c>
      <c r="Q99" s="75"/>
      <c r="R99" s="75"/>
      <c r="S99" s="75"/>
      <c r="T99" s="75"/>
      <c r="U99" s="75"/>
      <c r="V99" s="75"/>
      <c r="W99" s="75"/>
      <c r="X99" s="75"/>
      <c r="Y99" s="75"/>
      <c r="Z99" s="75"/>
      <c r="AA99" s="75"/>
      <c r="AB99" s="75"/>
      <c r="AC99" s="75"/>
      <c r="AD99" s="75"/>
      <c r="AE99" s="75"/>
      <c r="AF99" s="75"/>
      <c r="AG99" s="75"/>
      <c r="AH99" s="75"/>
      <c r="AI99" s="75"/>
      <c r="AJ99" s="75"/>
      <c r="AK99" s="75"/>
      <c r="AL99" s="75"/>
      <c r="AM99" s="75"/>
      <c r="AN99" s="75"/>
      <c r="AO99" s="75"/>
      <c r="AP99" s="75"/>
      <c r="AQ99" s="75"/>
      <c r="AR99" s="75"/>
      <c r="AS99" s="75"/>
      <c r="AT99" s="75"/>
      <c r="AU99" s="75"/>
      <c r="AV99" s="75"/>
      <c r="AW99" s="75"/>
      <c r="AX99" s="75"/>
      <c r="AY99" s="75"/>
      <c r="AZ99" s="75"/>
      <c r="BA99" s="75"/>
      <c r="BB99" s="75"/>
      <c r="BC99" s="75"/>
      <c r="BD99" s="75"/>
      <c r="BE99" s="75"/>
      <c r="BF99" s="75"/>
      <c r="BG99" s="75"/>
      <c r="BH99" s="75"/>
      <c r="BI99" s="75"/>
      <c r="BJ99" s="75"/>
      <c r="BK99" s="75"/>
      <c r="BL99" s="75"/>
      <c r="BM99" s="75"/>
      <c r="BN99" s="75"/>
      <c r="BO99" s="75"/>
      <c r="BP99" s="75"/>
      <c r="BQ99" s="75"/>
      <c r="BR99" s="75"/>
      <c r="BS99" s="75"/>
      <c r="BT99" s="75"/>
      <c r="BU99" s="75"/>
      <c r="BV99" s="75"/>
      <c r="BW99" s="75"/>
      <c r="BX99" s="75"/>
      <c r="BY99" s="75"/>
      <c r="BZ99" s="75"/>
      <c r="CA99" s="75"/>
      <c r="CB99" s="75"/>
      <c r="CC99" s="75"/>
      <c r="CD99" s="75"/>
      <c r="CE99" s="476"/>
    </row>
    <row r="100" spans="2:83" x14ac:dyDescent="0.3">
      <c r="B100" s="583"/>
      <c r="C100" s="486" t="s">
        <v>183</v>
      </c>
      <c r="D100" s="486"/>
      <c r="E100" s="487"/>
      <c r="F100" s="487"/>
      <c r="G100" s="487"/>
      <c r="H100" s="487"/>
      <c r="I100" s="489"/>
      <c r="J100" s="490"/>
      <c r="K100" s="490"/>
      <c r="L100" s="490"/>
      <c r="M100" s="487"/>
      <c r="N100" s="491"/>
      <c r="O100" s="492"/>
      <c r="P100" s="493"/>
      <c r="Q100" s="494"/>
      <c r="R100" s="494"/>
      <c r="S100" s="494"/>
      <c r="T100" s="494"/>
      <c r="U100" s="494"/>
      <c r="V100" s="494"/>
      <c r="W100" s="494"/>
      <c r="X100" s="494"/>
      <c r="Y100" s="494"/>
      <c r="Z100" s="494"/>
      <c r="AA100" s="494"/>
      <c r="AB100" s="494"/>
      <c r="AC100" s="494"/>
      <c r="AD100" s="494"/>
      <c r="AE100" s="494"/>
      <c r="AF100" s="494"/>
      <c r="AG100" s="494"/>
      <c r="AH100" s="494"/>
      <c r="AI100" s="494"/>
      <c r="AJ100" s="494"/>
      <c r="AK100" s="494"/>
      <c r="AL100" s="494"/>
      <c r="AM100" s="494"/>
      <c r="AN100" s="494"/>
      <c r="AO100" s="494"/>
      <c r="AP100" s="494"/>
      <c r="AQ100" s="494"/>
      <c r="AR100" s="494"/>
      <c r="AS100" s="494"/>
      <c r="AT100" s="494"/>
      <c r="AU100" s="494"/>
      <c r="AV100" s="494"/>
      <c r="AW100" s="494"/>
      <c r="AX100" s="494"/>
      <c r="AY100" s="494"/>
      <c r="AZ100" s="494"/>
      <c r="BA100" s="494"/>
      <c r="BB100" s="494"/>
      <c r="BC100" s="494"/>
      <c r="BD100" s="494"/>
      <c r="BE100" s="494"/>
      <c r="BF100" s="494"/>
      <c r="BG100" s="494"/>
      <c r="BH100" s="494"/>
      <c r="BI100" s="494"/>
      <c r="BJ100" s="494"/>
      <c r="BK100" s="494"/>
      <c r="BL100" s="494"/>
      <c r="BM100" s="494"/>
      <c r="BN100" s="494"/>
      <c r="BO100" s="494"/>
      <c r="BP100" s="494"/>
      <c r="BQ100" s="494"/>
      <c r="BR100" s="494"/>
      <c r="BS100" s="494"/>
      <c r="BT100" s="494"/>
      <c r="BU100" s="494"/>
      <c r="BV100" s="494"/>
      <c r="BW100" s="494"/>
      <c r="BX100" s="494"/>
      <c r="BY100" s="494"/>
      <c r="BZ100" s="494"/>
      <c r="CA100" s="494"/>
      <c r="CB100" s="494"/>
      <c r="CC100" s="494"/>
      <c r="CD100" s="494"/>
      <c r="CE100" s="476"/>
    </row>
    <row r="101" spans="2:83" x14ac:dyDescent="0.3">
      <c r="D101" s="39"/>
      <c r="E101" s="124"/>
      <c r="F101" s="124"/>
      <c r="I101" s="39"/>
      <c r="J101" s="39"/>
      <c r="K101" s="39"/>
      <c r="L101" s="39"/>
      <c r="O101" s="39"/>
      <c r="CE101" s="476"/>
    </row>
    <row r="102" spans="2:83" x14ac:dyDescent="0.3">
      <c r="B102" s="581" t="s">
        <v>197</v>
      </c>
      <c r="C102" s="500" t="s">
        <v>196</v>
      </c>
      <c r="D102" s="500"/>
      <c r="E102" s="501"/>
      <c r="F102" s="502"/>
      <c r="G102" s="502"/>
      <c r="H102" s="501"/>
      <c r="I102" s="503"/>
      <c r="J102" s="500"/>
      <c r="K102" s="500"/>
      <c r="L102" s="500"/>
      <c r="M102" s="501"/>
      <c r="N102" s="504"/>
      <c r="O102" s="505"/>
      <c r="P102" s="506"/>
      <c r="Q102" s="507">
        <v>27.382913393455851</v>
      </c>
      <c r="R102" s="507">
        <v>17.640605021696949</v>
      </c>
      <c r="S102" s="507">
        <v>122431.38751965623</v>
      </c>
      <c r="T102" s="507">
        <v>54.924198307926694</v>
      </c>
      <c r="U102" s="507">
        <v>29247.107552431189</v>
      </c>
      <c r="V102" s="507">
        <v>4767.9223389018571</v>
      </c>
      <c r="W102" s="507">
        <v>2.2594716608264571</v>
      </c>
      <c r="X102" s="507">
        <v>169.62405872200901</v>
      </c>
      <c r="Y102" s="507">
        <v>54.924198307926694</v>
      </c>
      <c r="Z102" s="507">
        <v>336.6768207337725</v>
      </c>
      <c r="AA102" s="507">
        <v>0.25452263793583541</v>
      </c>
      <c r="AB102" s="507">
        <v>0</v>
      </c>
      <c r="AC102" s="507"/>
      <c r="AD102" s="507">
        <v>3.5323217869490984E-6</v>
      </c>
      <c r="AE102" s="507">
        <v>3.7395664675132882E-6</v>
      </c>
      <c r="AF102" s="507">
        <v>1.3959051691007229E-6</v>
      </c>
      <c r="AG102" s="507">
        <v>3.9789031519464076E-7</v>
      </c>
      <c r="AH102" s="507">
        <v>2.593358143198273E-4</v>
      </c>
      <c r="AI102" s="507">
        <v>3.6468210905167942E-10</v>
      </c>
      <c r="AJ102" s="507">
        <v>1.5140537686152795E-6</v>
      </c>
      <c r="AK102" s="507">
        <v>1.1749224429098928E-7</v>
      </c>
      <c r="AL102" s="507">
        <v>5.949256350167631E-11</v>
      </c>
      <c r="AM102" s="507">
        <v>3.5383870108899684E-8</v>
      </c>
      <c r="AN102" s="507">
        <v>4.3265161687159794E-10</v>
      </c>
      <c r="AO102" s="507">
        <v>2.8342254214785886E-4</v>
      </c>
      <c r="AP102" s="507">
        <v>0</v>
      </c>
      <c r="AQ102" s="507"/>
      <c r="AR102" s="507">
        <v>6.7621150844195306</v>
      </c>
      <c r="AS102" s="507">
        <v>22.699627442881187</v>
      </c>
      <c r="AT102" s="507">
        <v>0</v>
      </c>
      <c r="AU102" s="507">
        <v>39.436912995194973</v>
      </c>
      <c r="AV102" s="507">
        <v>32811.437092024127</v>
      </c>
      <c r="AW102" s="507">
        <v>4620.1668590544978</v>
      </c>
      <c r="AX102" s="507">
        <v>1.7646564464504528</v>
      </c>
      <c r="AY102" s="507">
        <v>33.252755483330183</v>
      </c>
      <c r="AZ102" s="507">
        <v>39.436912995194973</v>
      </c>
      <c r="BA102" s="507">
        <v>0</v>
      </c>
      <c r="BB102" s="507">
        <v>9.9077395577832768</v>
      </c>
      <c r="BC102" s="507">
        <v>0</v>
      </c>
      <c r="BD102" s="507"/>
      <c r="BE102" s="507">
        <v>8.722945228121259E-7</v>
      </c>
      <c r="BF102" s="507">
        <v>4.8120852975750307E-6</v>
      </c>
      <c r="BG102" s="507">
        <v>0</v>
      </c>
      <c r="BH102" s="507">
        <v>5.3239832543513198E-7</v>
      </c>
      <c r="BI102" s="507">
        <v>2.9113561124695115E-4</v>
      </c>
      <c r="BJ102" s="507">
        <v>3.5337884780481307E-10</v>
      </c>
      <c r="BK102" s="507">
        <v>1.1826111127871799E-6</v>
      </c>
      <c r="BL102" s="507">
        <v>2.3034743221116798E-8</v>
      </c>
      <c r="BM102" s="507">
        <v>2.381989544909776E-11</v>
      </c>
      <c r="BN102" s="507">
        <v>0</v>
      </c>
      <c r="BO102" s="507">
        <v>1.6843005957916875E-8</v>
      </c>
      <c r="BP102" s="507">
        <v>3.1151425312697938E-4</v>
      </c>
      <c r="BQ102" s="507">
        <v>0</v>
      </c>
      <c r="BR102" s="507"/>
      <c r="BS102" s="507">
        <v>4.4264221085054283E-8</v>
      </c>
      <c r="BT102" s="507">
        <v>2.0369016793359868E-6</v>
      </c>
      <c r="BU102" s="507">
        <v>6.770860444239476E-3</v>
      </c>
      <c r="BV102" s="507">
        <v>0</v>
      </c>
      <c r="BW102" s="507">
        <v>1.7899622840686659E-4</v>
      </c>
      <c r="BX102" s="507">
        <v>2.5484368744396851E-7</v>
      </c>
      <c r="BY102" s="507">
        <v>4.0490605959789439E-7</v>
      </c>
      <c r="BZ102" s="507">
        <v>1.2213568038430891E-3</v>
      </c>
      <c r="CA102" s="507">
        <v>4.8314635681178208E-7</v>
      </c>
      <c r="CB102" s="507">
        <v>5.5133435475900622E-3</v>
      </c>
      <c r="CC102" s="507">
        <v>1.9061163334522745E-10</v>
      </c>
      <c r="CD102" s="507">
        <v>1.3700900651687971E-2</v>
      </c>
      <c r="CE102" s="476">
        <v>2.7388681928383372E-2</v>
      </c>
    </row>
    <row r="103" spans="2:83" x14ac:dyDescent="0.3">
      <c r="B103" s="582"/>
      <c r="C103" s="105" t="s">
        <v>194</v>
      </c>
      <c r="D103" s="105"/>
      <c r="E103" s="33" t="s">
        <v>45</v>
      </c>
      <c r="F103" s="124">
        <v>120</v>
      </c>
      <c r="G103" s="69" t="s">
        <v>195</v>
      </c>
      <c r="H103" s="33" t="s">
        <v>99</v>
      </c>
      <c r="I103" s="71">
        <v>1</v>
      </c>
      <c r="J103" s="39">
        <v>0.1</v>
      </c>
      <c r="K103" s="39" t="s">
        <v>191</v>
      </c>
      <c r="L103" s="39"/>
      <c r="N103" s="72">
        <f>J103</f>
        <v>0.1</v>
      </c>
      <c r="O103" s="73" t="s">
        <v>67</v>
      </c>
      <c r="Q103" s="75"/>
      <c r="R103" s="75"/>
      <c r="S103" s="75"/>
      <c r="T103" s="75"/>
      <c r="U103" s="75"/>
      <c r="V103" s="75"/>
      <c r="W103" s="75"/>
      <c r="X103" s="75"/>
      <c r="Y103" s="75"/>
      <c r="Z103" s="75"/>
      <c r="AA103" s="75"/>
      <c r="AB103" s="75"/>
      <c r="AC103" s="75"/>
      <c r="AD103" s="75"/>
      <c r="AE103" s="75"/>
      <c r="AF103" s="75"/>
      <c r="AG103" s="75"/>
      <c r="AH103" s="75"/>
      <c r="AI103" s="75"/>
      <c r="AJ103" s="75"/>
      <c r="AK103" s="75"/>
      <c r="AL103" s="75"/>
      <c r="AM103" s="75"/>
      <c r="AN103" s="75"/>
      <c r="AO103" s="75"/>
      <c r="AP103" s="75"/>
      <c r="AQ103" s="75"/>
      <c r="AR103" s="75"/>
      <c r="AS103" s="75"/>
      <c r="AT103" s="75"/>
      <c r="AU103" s="75"/>
      <c r="AV103" s="75"/>
      <c r="AW103" s="75"/>
      <c r="AX103" s="75"/>
      <c r="AY103" s="75"/>
      <c r="AZ103" s="75"/>
      <c r="BA103" s="75"/>
      <c r="BB103" s="75"/>
      <c r="BC103" s="75"/>
      <c r="BD103" s="75"/>
      <c r="BE103" s="75"/>
      <c r="BF103" s="75"/>
      <c r="BG103" s="75"/>
      <c r="BH103" s="75"/>
      <c r="BI103" s="75"/>
      <c r="BJ103" s="75"/>
      <c r="BK103" s="75"/>
      <c r="BL103" s="75"/>
      <c r="BM103" s="75"/>
      <c r="BN103" s="75"/>
      <c r="BO103" s="75"/>
      <c r="BP103" s="75"/>
      <c r="BQ103" s="75"/>
      <c r="BR103" s="75"/>
      <c r="BS103" s="75"/>
      <c r="BT103" s="75"/>
      <c r="BU103" s="75"/>
      <c r="BV103" s="75"/>
      <c r="BW103" s="75"/>
      <c r="BX103" s="75"/>
      <c r="BY103" s="75"/>
      <c r="BZ103" s="75"/>
      <c r="CA103" s="75"/>
      <c r="CB103" s="75"/>
      <c r="CC103" s="75"/>
      <c r="CD103" s="75"/>
      <c r="CE103" s="476"/>
    </row>
    <row r="104" spans="2:83" x14ac:dyDescent="0.3">
      <c r="B104" s="582"/>
      <c r="C104" s="105" t="s">
        <v>194</v>
      </c>
      <c r="D104" s="105"/>
      <c r="E104" s="33" t="s">
        <v>25</v>
      </c>
      <c r="F104" s="124">
        <v>120</v>
      </c>
      <c r="G104" s="69" t="s">
        <v>195</v>
      </c>
      <c r="H104" s="33" t="s">
        <v>86</v>
      </c>
      <c r="I104" s="71">
        <v>1</v>
      </c>
      <c r="J104" s="69">
        <v>30</v>
      </c>
      <c r="K104" s="125" t="s">
        <v>193</v>
      </c>
      <c r="L104" s="39"/>
      <c r="N104" s="72">
        <f>J104</f>
        <v>30</v>
      </c>
      <c r="O104" s="73" t="s">
        <v>71</v>
      </c>
      <c r="Q104" s="75"/>
      <c r="R104" s="75"/>
      <c r="S104" s="75"/>
      <c r="T104" s="75"/>
      <c r="U104" s="75"/>
      <c r="V104" s="75"/>
      <c r="W104" s="75"/>
      <c r="X104" s="75"/>
      <c r="Y104" s="75"/>
      <c r="Z104" s="75"/>
      <c r="AA104" s="75"/>
      <c r="AB104" s="75"/>
      <c r="AC104" s="75"/>
      <c r="AD104" s="75"/>
      <c r="AE104" s="75"/>
      <c r="AF104" s="75"/>
      <c r="AG104" s="75"/>
      <c r="AH104" s="75"/>
      <c r="AI104" s="75"/>
      <c r="AJ104" s="75"/>
      <c r="AK104" s="75"/>
      <c r="AL104" s="75"/>
      <c r="AM104" s="75"/>
      <c r="AN104" s="75"/>
      <c r="AO104" s="75"/>
      <c r="AP104" s="75"/>
      <c r="AQ104" s="75"/>
      <c r="AR104" s="75"/>
      <c r="AS104" s="75"/>
      <c r="AT104" s="75"/>
      <c r="AU104" s="75"/>
      <c r="AV104" s="75"/>
      <c r="AW104" s="75"/>
      <c r="AX104" s="75"/>
      <c r="AY104" s="75"/>
      <c r="AZ104" s="75"/>
      <c r="BA104" s="75"/>
      <c r="BB104" s="75"/>
      <c r="BC104" s="75"/>
      <c r="BD104" s="75"/>
      <c r="BE104" s="75"/>
      <c r="BF104" s="75"/>
      <c r="BG104" s="75"/>
      <c r="BH104" s="75"/>
      <c r="BI104" s="75"/>
      <c r="BJ104" s="75"/>
      <c r="BK104" s="75"/>
      <c r="BL104" s="75"/>
      <c r="BM104" s="75"/>
      <c r="BN104" s="75"/>
      <c r="BO104" s="75"/>
      <c r="BP104" s="75"/>
      <c r="BQ104" s="75"/>
      <c r="BR104" s="75"/>
      <c r="BS104" s="75"/>
      <c r="BT104" s="75"/>
      <c r="BU104" s="75"/>
      <c r="BV104" s="75"/>
      <c r="BW104" s="75"/>
      <c r="BX104" s="75"/>
      <c r="BY104" s="75"/>
      <c r="BZ104" s="75"/>
      <c r="CA104" s="75"/>
      <c r="CB104" s="75"/>
      <c r="CC104" s="75"/>
      <c r="CD104" s="75"/>
      <c r="CE104" s="476"/>
    </row>
    <row r="105" spans="2:83" x14ac:dyDescent="0.3">
      <c r="B105" s="582"/>
      <c r="C105" s="105" t="s">
        <v>194</v>
      </c>
      <c r="D105" s="105"/>
      <c r="E105" s="33" t="s">
        <v>47</v>
      </c>
      <c r="F105" s="124">
        <v>120</v>
      </c>
      <c r="G105" s="69" t="s">
        <v>195</v>
      </c>
      <c r="H105" s="33" t="s">
        <v>91</v>
      </c>
      <c r="I105" s="71">
        <v>1</v>
      </c>
      <c r="J105" s="69">
        <v>2.0999999999999999E-3</v>
      </c>
      <c r="K105" s="125" t="s">
        <v>191</v>
      </c>
      <c r="L105" s="39"/>
      <c r="N105" s="72">
        <f>J105</f>
        <v>2.0999999999999999E-3</v>
      </c>
      <c r="O105" s="73" t="s">
        <v>67</v>
      </c>
      <c r="Q105" s="75"/>
      <c r="R105" s="75"/>
      <c r="S105" s="75"/>
      <c r="T105" s="75"/>
      <c r="U105" s="75"/>
      <c r="V105" s="75"/>
      <c r="W105" s="75"/>
      <c r="X105" s="75"/>
      <c r="Y105" s="75"/>
      <c r="Z105" s="75"/>
      <c r="AA105" s="75"/>
      <c r="AB105" s="75"/>
      <c r="AC105" s="75"/>
      <c r="AD105" s="75"/>
      <c r="AE105" s="75"/>
      <c r="AF105" s="75"/>
      <c r="AG105" s="75"/>
      <c r="AH105" s="75"/>
      <c r="AI105" s="75"/>
      <c r="AJ105" s="75"/>
      <c r="AK105" s="75"/>
      <c r="AL105" s="75"/>
      <c r="AM105" s="75"/>
      <c r="AN105" s="75"/>
      <c r="AO105" s="75"/>
      <c r="AP105" s="75"/>
      <c r="AQ105" s="75"/>
      <c r="AR105" s="75"/>
      <c r="AS105" s="75"/>
      <c r="AT105" s="75"/>
      <c r="AU105" s="75"/>
      <c r="AV105" s="75"/>
      <c r="AW105" s="75"/>
      <c r="AX105" s="75"/>
      <c r="AY105" s="75"/>
      <c r="AZ105" s="75"/>
      <c r="BA105" s="75"/>
      <c r="BB105" s="75"/>
      <c r="BC105" s="75"/>
      <c r="BD105" s="75"/>
      <c r="BE105" s="75"/>
      <c r="BF105" s="75"/>
      <c r="BG105" s="75"/>
      <c r="BH105" s="75"/>
      <c r="BI105" s="75"/>
      <c r="BJ105" s="75"/>
      <c r="BK105" s="75"/>
      <c r="BL105" s="75"/>
      <c r="BM105" s="75"/>
      <c r="BN105" s="75"/>
      <c r="BO105" s="75"/>
      <c r="BP105" s="75"/>
      <c r="BQ105" s="75"/>
      <c r="BR105" s="75"/>
      <c r="BS105" s="75"/>
      <c r="BT105" s="75"/>
      <c r="BU105" s="75"/>
      <c r="BV105" s="75"/>
      <c r="BW105" s="75"/>
      <c r="BX105" s="75"/>
      <c r="BY105" s="75"/>
      <c r="BZ105" s="75"/>
      <c r="CA105" s="75"/>
      <c r="CB105" s="75"/>
      <c r="CC105" s="75"/>
      <c r="CD105" s="75"/>
      <c r="CE105" s="476"/>
    </row>
    <row r="106" spans="2:83" x14ac:dyDescent="0.3">
      <c r="B106" s="582"/>
      <c r="C106" s="105" t="s">
        <v>194</v>
      </c>
      <c r="D106" s="105"/>
      <c r="E106" s="33" t="s">
        <v>48</v>
      </c>
      <c r="F106" s="124">
        <v>50</v>
      </c>
      <c r="G106" s="69" t="s">
        <v>195</v>
      </c>
      <c r="H106" s="33" t="s">
        <v>81</v>
      </c>
      <c r="I106" s="71">
        <v>1</v>
      </c>
      <c r="J106" s="69">
        <v>13.3</v>
      </c>
      <c r="K106" s="125" t="s">
        <v>193</v>
      </c>
      <c r="L106" s="39"/>
      <c r="N106" s="72">
        <f>J106</f>
        <v>13.3</v>
      </c>
      <c r="O106" s="73" t="s">
        <v>71</v>
      </c>
      <c r="Q106" s="75"/>
      <c r="R106" s="75"/>
      <c r="S106" s="75"/>
      <c r="T106" s="75"/>
      <c r="U106" s="75"/>
      <c r="V106" s="75"/>
      <c r="W106" s="75"/>
      <c r="X106" s="75"/>
      <c r="Y106" s="75"/>
      <c r="Z106" s="75"/>
      <c r="AA106" s="75"/>
      <c r="AB106" s="75"/>
      <c r="AC106" s="75"/>
      <c r="AD106" s="75"/>
      <c r="AE106" s="75"/>
      <c r="AF106" s="75"/>
      <c r="AG106" s="75"/>
      <c r="AH106" s="75"/>
      <c r="AI106" s="75"/>
      <c r="AJ106" s="75"/>
      <c r="AK106" s="75"/>
      <c r="AL106" s="75"/>
      <c r="AM106" s="75"/>
      <c r="AN106" s="75"/>
      <c r="AO106" s="75"/>
      <c r="AP106" s="75"/>
      <c r="AQ106" s="75"/>
      <c r="AR106" s="75"/>
      <c r="AS106" s="75"/>
      <c r="AT106" s="75"/>
      <c r="AU106" s="75"/>
      <c r="AV106" s="75"/>
      <c r="AW106" s="75"/>
      <c r="AX106" s="75"/>
      <c r="AY106" s="75"/>
      <c r="AZ106" s="75"/>
      <c r="BA106" s="75"/>
      <c r="BB106" s="75"/>
      <c r="BC106" s="75"/>
      <c r="BD106" s="75"/>
      <c r="BE106" s="75"/>
      <c r="BF106" s="75"/>
      <c r="BG106" s="75"/>
      <c r="BH106" s="75"/>
      <c r="BI106" s="75"/>
      <c r="BJ106" s="75"/>
      <c r="BK106" s="75"/>
      <c r="BL106" s="75"/>
      <c r="BM106" s="75"/>
      <c r="BN106" s="75"/>
      <c r="BO106" s="75"/>
      <c r="BP106" s="75"/>
      <c r="BQ106" s="75"/>
      <c r="BR106" s="75"/>
      <c r="BS106" s="75"/>
      <c r="BT106" s="75"/>
      <c r="BU106" s="75"/>
      <c r="BV106" s="75"/>
      <c r="BW106" s="75"/>
      <c r="BX106" s="75"/>
      <c r="BY106" s="75"/>
      <c r="BZ106" s="75"/>
      <c r="CA106" s="75"/>
      <c r="CB106" s="75"/>
      <c r="CC106" s="75"/>
      <c r="CD106" s="75"/>
      <c r="CE106" s="476"/>
    </row>
    <row r="107" spans="2:83" x14ac:dyDescent="0.3">
      <c r="B107" s="582"/>
      <c r="C107" s="105" t="s">
        <v>194</v>
      </c>
      <c r="D107" s="105"/>
      <c r="E107" s="33" t="s">
        <v>49</v>
      </c>
      <c r="F107" s="124">
        <v>50</v>
      </c>
      <c r="G107" s="69" t="s">
        <v>195</v>
      </c>
      <c r="H107" s="98" t="s">
        <v>105</v>
      </c>
      <c r="I107" s="71">
        <v>1</v>
      </c>
      <c r="J107" s="69">
        <v>0.01</v>
      </c>
      <c r="K107" s="125" t="s">
        <v>191</v>
      </c>
      <c r="L107" s="39"/>
      <c r="N107" s="72">
        <f>J107</f>
        <v>0.01</v>
      </c>
      <c r="O107" s="73" t="s">
        <v>67</v>
      </c>
      <c r="Q107" s="75"/>
      <c r="R107" s="75"/>
      <c r="S107" s="75"/>
      <c r="T107" s="75"/>
      <c r="U107" s="75"/>
      <c r="V107" s="75"/>
      <c r="W107" s="75"/>
      <c r="X107" s="75"/>
      <c r="Y107" s="75"/>
      <c r="Z107" s="75"/>
      <c r="AA107" s="75"/>
      <c r="AB107" s="75"/>
      <c r="AC107" s="75"/>
      <c r="AD107" s="75"/>
      <c r="AE107" s="75"/>
      <c r="AF107" s="75"/>
      <c r="AG107" s="75"/>
      <c r="AH107" s="75"/>
      <c r="AI107" s="75"/>
      <c r="AJ107" s="75"/>
      <c r="AK107" s="75"/>
      <c r="AL107" s="75"/>
      <c r="AM107" s="75"/>
      <c r="AN107" s="75"/>
      <c r="AO107" s="75"/>
      <c r="AP107" s="75"/>
      <c r="AQ107" s="75"/>
      <c r="AR107" s="75"/>
      <c r="AS107" s="75"/>
      <c r="AT107" s="75"/>
      <c r="AU107" s="75"/>
      <c r="AV107" s="75"/>
      <c r="AW107" s="75"/>
      <c r="AX107" s="75"/>
      <c r="AY107" s="75"/>
      <c r="AZ107" s="75"/>
      <c r="BA107" s="75"/>
      <c r="BB107" s="75"/>
      <c r="BC107" s="75"/>
      <c r="BD107" s="75"/>
      <c r="BE107" s="75"/>
      <c r="BF107" s="75"/>
      <c r="BG107" s="75"/>
      <c r="BH107" s="75"/>
      <c r="BI107" s="75"/>
      <c r="BJ107" s="75"/>
      <c r="BK107" s="75"/>
      <c r="BL107" s="75"/>
      <c r="BM107" s="75"/>
      <c r="BN107" s="75"/>
      <c r="BO107" s="75"/>
      <c r="BP107" s="75"/>
      <c r="BQ107" s="75"/>
      <c r="BR107" s="75"/>
      <c r="BS107" s="75"/>
      <c r="BT107" s="75"/>
      <c r="BU107" s="75"/>
      <c r="BV107" s="75"/>
      <c r="BW107" s="75"/>
      <c r="BX107" s="75"/>
      <c r="BY107" s="75"/>
      <c r="BZ107" s="75"/>
      <c r="CA107" s="75"/>
      <c r="CB107" s="75"/>
      <c r="CC107" s="75"/>
      <c r="CD107" s="75"/>
      <c r="CE107" s="476"/>
    </row>
    <row r="108" spans="2:83" x14ac:dyDescent="0.3">
      <c r="B108" s="582"/>
      <c r="C108" s="517" t="s">
        <v>189</v>
      </c>
      <c r="D108" s="518"/>
      <c r="E108" s="517"/>
      <c r="F108" s="534"/>
      <c r="G108" s="519"/>
      <c r="H108" s="535"/>
      <c r="I108" s="520"/>
      <c r="J108" s="519"/>
      <c r="K108" s="536"/>
      <c r="L108" s="521"/>
      <c r="M108" s="517"/>
      <c r="N108" s="522"/>
      <c r="O108" s="523"/>
      <c r="P108" s="517"/>
      <c r="Q108" s="524"/>
      <c r="R108" s="524"/>
      <c r="S108" s="524"/>
      <c r="T108" s="524"/>
      <c r="U108" s="524"/>
      <c r="V108" s="524"/>
      <c r="W108" s="524"/>
      <c r="X108" s="524"/>
      <c r="Y108" s="524"/>
      <c r="Z108" s="524"/>
      <c r="AA108" s="524"/>
      <c r="AB108" s="524"/>
      <c r="AC108" s="524"/>
      <c r="AD108" s="524"/>
      <c r="AE108" s="524"/>
      <c r="AF108" s="524"/>
      <c r="AG108" s="524"/>
      <c r="AH108" s="524"/>
      <c r="AI108" s="524"/>
      <c r="AJ108" s="524"/>
      <c r="AK108" s="524"/>
      <c r="AL108" s="524"/>
      <c r="AM108" s="524"/>
      <c r="AN108" s="524"/>
      <c r="AO108" s="524"/>
      <c r="AP108" s="524"/>
      <c r="AQ108" s="524"/>
      <c r="AR108" s="524"/>
      <c r="AS108" s="524"/>
      <c r="AT108" s="524"/>
      <c r="AU108" s="524"/>
      <c r="AV108" s="524"/>
      <c r="AW108" s="524"/>
      <c r="AX108" s="524"/>
      <c r="AY108" s="524"/>
      <c r="AZ108" s="524"/>
      <c r="BA108" s="524"/>
      <c r="BB108" s="524"/>
      <c r="BC108" s="524"/>
      <c r="BD108" s="524"/>
      <c r="BE108" s="524"/>
      <c r="BF108" s="524"/>
      <c r="BG108" s="524"/>
      <c r="BH108" s="524"/>
      <c r="BI108" s="524"/>
      <c r="BJ108" s="524"/>
      <c r="BK108" s="524"/>
      <c r="BL108" s="524"/>
      <c r="BM108" s="524"/>
      <c r="BN108" s="524"/>
      <c r="BO108" s="524"/>
      <c r="BP108" s="524"/>
      <c r="BQ108" s="524"/>
      <c r="BR108" s="524"/>
      <c r="BS108" s="524"/>
      <c r="BT108" s="524"/>
      <c r="BU108" s="524"/>
      <c r="BV108" s="524"/>
      <c r="BW108" s="524"/>
      <c r="BX108" s="524"/>
      <c r="BY108" s="524"/>
      <c r="BZ108" s="524"/>
      <c r="CA108" s="524"/>
      <c r="CB108" s="524"/>
      <c r="CC108" s="524"/>
      <c r="CD108" s="524"/>
      <c r="CE108" s="476"/>
    </row>
    <row r="109" spans="2:83" x14ac:dyDescent="0.3">
      <c r="B109" s="582"/>
      <c r="C109" s="105" t="s">
        <v>108</v>
      </c>
      <c r="D109" s="105"/>
      <c r="E109" s="127" t="s">
        <v>50</v>
      </c>
      <c r="F109" s="124"/>
      <c r="G109" s="69"/>
      <c r="H109" s="33" t="s">
        <v>92</v>
      </c>
      <c r="I109" s="71">
        <v>1</v>
      </c>
      <c r="J109" s="39"/>
      <c r="K109" s="39"/>
      <c r="L109" s="39">
        <v>500</v>
      </c>
      <c r="M109" s="33" t="s">
        <v>69</v>
      </c>
      <c r="N109" s="72">
        <f>N103*L109</f>
        <v>50</v>
      </c>
      <c r="O109" s="73" t="s">
        <v>71</v>
      </c>
      <c r="Q109" s="75"/>
      <c r="R109" s="75"/>
      <c r="S109" s="75"/>
      <c r="T109" s="75"/>
      <c r="U109" s="75"/>
      <c r="V109" s="75"/>
      <c r="W109" s="75"/>
      <c r="X109" s="75"/>
      <c r="Y109" s="75"/>
      <c r="Z109" s="75"/>
      <c r="AA109" s="75"/>
      <c r="AB109" s="75"/>
      <c r="AC109" s="75"/>
      <c r="AD109" s="75"/>
      <c r="AE109" s="75"/>
      <c r="AF109" s="75"/>
      <c r="AG109" s="75"/>
      <c r="AH109" s="75"/>
      <c r="AI109" s="75"/>
      <c r="AJ109" s="75"/>
      <c r="AK109" s="75"/>
      <c r="AL109" s="75"/>
      <c r="AM109" s="75"/>
      <c r="AN109" s="75"/>
      <c r="AO109" s="75"/>
      <c r="AP109" s="75"/>
      <c r="AQ109" s="75"/>
      <c r="AR109" s="75"/>
      <c r="AS109" s="75"/>
      <c r="AT109" s="75"/>
      <c r="AU109" s="75"/>
      <c r="AV109" s="75"/>
      <c r="AW109" s="75"/>
      <c r="AX109" s="75"/>
      <c r="AY109" s="75"/>
      <c r="AZ109" s="75"/>
      <c r="BA109" s="75"/>
      <c r="BB109" s="75"/>
      <c r="BC109" s="75"/>
      <c r="BD109" s="75"/>
      <c r="BE109" s="75"/>
      <c r="BF109" s="75"/>
      <c r="BG109" s="75"/>
      <c r="BH109" s="75"/>
      <c r="BI109" s="75"/>
      <c r="BJ109" s="75"/>
      <c r="BK109" s="75"/>
      <c r="BL109" s="75"/>
      <c r="BM109" s="75"/>
      <c r="BN109" s="75"/>
      <c r="BO109" s="75"/>
      <c r="BP109" s="75"/>
      <c r="BQ109" s="75"/>
      <c r="BR109" s="75"/>
      <c r="BS109" s="75"/>
      <c r="BT109" s="75"/>
      <c r="BU109" s="75"/>
      <c r="BV109" s="75"/>
      <c r="BW109" s="75"/>
      <c r="BX109" s="75"/>
      <c r="BY109" s="75"/>
      <c r="BZ109" s="75"/>
      <c r="CA109" s="75"/>
      <c r="CB109" s="75"/>
      <c r="CC109" s="75"/>
      <c r="CD109" s="75"/>
      <c r="CE109" s="476"/>
    </row>
    <row r="110" spans="2:83" x14ac:dyDescent="0.3">
      <c r="B110" s="582"/>
      <c r="C110" s="105" t="s">
        <v>108</v>
      </c>
      <c r="D110" s="105"/>
      <c r="E110" s="33" t="s">
        <v>31</v>
      </c>
      <c r="F110" s="124"/>
      <c r="G110" s="69"/>
      <c r="H110" s="33" t="s">
        <v>87</v>
      </c>
      <c r="I110" s="71">
        <v>1</v>
      </c>
      <c r="J110" s="39"/>
      <c r="K110" s="39"/>
      <c r="L110" s="39"/>
      <c r="N110" s="72">
        <f>N104</f>
        <v>30</v>
      </c>
      <c r="O110" s="73" t="s">
        <v>71</v>
      </c>
      <c r="Q110" s="75"/>
      <c r="R110" s="75"/>
      <c r="S110" s="75"/>
      <c r="T110" s="75"/>
      <c r="U110" s="75"/>
      <c r="V110" s="75"/>
      <c r="W110" s="75"/>
      <c r="X110" s="75"/>
      <c r="Y110" s="75"/>
      <c r="Z110" s="75"/>
      <c r="AA110" s="75"/>
      <c r="AB110" s="75"/>
      <c r="AC110" s="75"/>
      <c r="AD110" s="75"/>
      <c r="AE110" s="75"/>
      <c r="AF110" s="75"/>
      <c r="AG110" s="75"/>
      <c r="AH110" s="75"/>
      <c r="AI110" s="75"/>
      <c r="AJ110" s="75"/>
      <c r="AK110" s="75"/>
      <c r="AL110" s="75"/>
      <c r="AM110" s="75"/>
      <c r="AN110" s="75"/>
      <c r="AO110" s="75"/>
      <c r="AP110" s="75"/>
      <c r="AQ110" s="75"/>
      <c r="AR110" s="75"/>
      <c r="AS110" s="75"/>
      <c r="AT110" s="75"/>
      <c r="AU110" s="75"/>
      <c r="AV110" s="75"/>
      <c r="AW110" s="75"/>
      <c r="AX110" s="75"/>
      <c r="AY110" s="75"/>
      <c r="AZ110" s="75"/>
      <c r="BA110" s="75"/>
      <c r="BB110" s="75"/>
      <c r="BC110" s="75"/>
      <c r="BD110" s="75"/>
      <c r="BE110" s="75"/>
      <c r="BF110" s="75"/>
      <c r="BG110" s="75"/>
      <c r="BH110" s="75"/>
      <c r="BI110" s="75"/>
      <c r="BJ110" s="75"/>
      <c r="BK110" s="75"/>
      <c r="BL110" s="75"/>
      <c r="BM110" s="75"/>
      <c r="BN110" s="75"/>
      <c r="BO110" s="75"/>
      <c r="BP110" s="75"/>
      <c r="BQ110" s="75"/>
      <c r="BR110" s="75"/>
      <c r="BS110" s="75"/>
      <c r="BT110" s="75"/>
      <c r="BU110" s="75"/>
      <c r="BV110" s="75"/>
      <c r="BW110" s="75"/>
      <c r="BX110" s="75"/>
      <c r="BY110" s="75"/>
      <c r="BZ110" s="75"/>
      <c r="CA110" s="75"/>
      <c r="CB110" s="75"/>
      <c r="CC110" s="75"/>
      <c r="CD110" s="75"/>
      <c r="CE110" s="476"/>
    </row>
    <row r="111" spans="2:83" x14ac:dyDescent="0.3">
      <c r="B111" s="582"/>
      <c r="C111" s="105" t="s">
        <v>108</v>
      </c>
      <c r="D111" s="105"/>
      <c r="E111" s="33" t="s">
        <v>52</v>
      </c>
      <c r="F111" s="69"/>
      <c r="G111" s="69"/>
      <c r="H111" s="33" t="s">
        <v>92</v>
      </c>
      <c r="I111" s="71">
        <v>1</v>
      </c>
      <c r="J111" s="39"/>
      <c r="K111" s="39"/>
      <c r="L111" s="71">
        <f>'[1]Outerwalls EPDs 50yr '!M91</f>
        <v>0</v>
      </c>
      <c r="M111" s="33" t="s">
        <v>69</v>
      </c>
      <c r="N111" s="72">
        <f>N105*L111</f>
        <v>0</v>
      </c>
      <c r="O111" s="73" t="s">
        <v>71</v>
      </c>
      <c r="Q111" s="75"/>
      <c r="R111" s="75"/>
      <c r="S111" s="75"/>
      <c r="T111" s="75"/>
      <c r="U111" s="75"/>
      <c r="V111" s="75"/>
      <c r="W111" s="75"/>
      <c r="X111" s="75"/>
      <c r="Y111" s="75"/>
      <c r="Z111" s="75"/>
      <c r="AA111" s="75"/>
      <c r="AB111" s="75"/>
      <c r="AC111" s="75"/>
      <c r="AD111" s="75"/>
      <c r="AE111" s="75"/>
      <c r="AF111" s="75"/>
      <c r="AG111" s="75"/>
      <c r="AH111" s="75"/>
      <c r="AI111" s="75"/>
      <c r="AJ111" s="75"/>
      <c r="AK111" s="75"/>
      <c r="AL111" s="75"/>
      <c r="AM111" s="75"/>
      <c r="AN111" s="75"/>
      <c r="AO111" s="75"/>
      <c r="AP111" s="75"/>
      <c r="AQ111" s="75"/>
      <c r="AR111" s="75"/>
      <c r="AS111" s="75"/>
      <c r="AT111" s="75"/>
      <c r="AU111" s="75"/>
      <c r="AV111" s="75"/>
      <c r="AW111" s="75"/>
      <c r="AX111" s="75"/>
      <c r="AY111" s="75"/>
      <c r="AZ111" s="75"/>
      <c r="BA111" s="75"/>
      <c r="BB111" s="75"/>
      <c r="BC111" s="75"/>
      <c r="BD111" s="75"/>
      <c r="BE111" s="75"/>
      <c r="BF111" s="75"/>
      <c r="BG111" s="75"/>
      <c r="BH111" s="75"/>
      <c r="BI111" s="75"/>
      <c r="BJ111" s="75"/>
      <c r="BK111" s="75"/>
      <c r="BL111" s="75"/>
      <c r="BM111" s="75"/>
      <c r="BN111" s="75"/>
      <c r="BO111" s="75"/>
      <c r="BP111" s="75"/>
      <c r="BQ111" s="75"/>
      <c r="BR111" s="75"/>
      <c r="BS111" s="75"/>
      <c r="BT111" s="75"/>
      <c r="BU111" s="75"/>
      <c r="BV111" s="75"/>
      <c r="BW111" s="75"/>
      <c r="BX111" s="75"/>
      <c r="BY111" s="75"/>
      <c r="BZ111" s="75"/>
      <c r="CA111" s="75"/>
      <c r="CB111" s="75"/>
      <c r="CC111" s="75"/>
      <c r="CD111" s="75"/>
      <c r="CE111" s="476"/>
    </row>
    <row r="112" spans="2:83" x14ac:dyDescent="0.3">
      <c r="B112" s="582"/>
      <c r="C112" s="105" t="s">
        <v>108</v>
      </c>
      <c r="D112" s="105"/>
      <c r="E112" s="33" t="s">
        <v>53</v>
      </c>
      <c r="F112" s="69"/>
      <c r="G112" s="69"/>
      <c r="H112" s="33" t="s">
        <v>82</v>
      </c>
      <c r="I112" s="71">
        <v>1</v>
      </c>
      <c r="J112" s="39"/>
      <c r="K112" s="39"/>
      <c r="L112" s="39"/>
      <c r="N112" s="72">
        <f>N106</f>
        <v>13.3</v>
      </c>
      <c r="O112" s="73" t="s">
        <v>71</v>
      </c>
      <c r="Q112" s="75"/>
      <c r="R112" s="75"/>
      <c r="S112" s="75"/>
      <c r="T112" s="75"/>
      <c r="U112" s="75"/>
      <c r="V112" s="75"/>
      <c r="W112" s="75"/>
      <c r="X112" s="75"/>
      <c r="Y112" s="75"/>
      <c r="Z112" s="75"/>
      <c r="AA112" s="75"/>
      <c r="AB112" s="75"/>
      <c r="AC112" s="75"/>
      <c r="AD112" s="75"/>
      <c r="AE112" s="75"/>
      <c r="AF112" s="75"/>
      <c r="AG112" s="75"/>
      <c r="AH112" s="75"/>
      <c r="AI112" s="75"/>
      <c r="AJ112" s="75"/>
      <c r="AK112" s="75"/>
      <c r="AL112" s="75"/>
      <c r="AM112" s="75"/>
      <c r="AN112" s="75"/>
      <c r="AO112" s="75"/>
      <c r="AP112" s="75"/>
      <c r="AQ112" s="75"/>
      <c r="AR112" s="75"/>
      <c r="AS112" s="75"/>
      <c r="AT112" s="75"/>
      <c r="AU112" s="75"/>
      <c r="AV112" s="75"/>
      <c r="AW112" s="75"/>
      <c r="AX112" s="75"/>
      <c r="AY112" s="75"/>
      <c r="AZ112" s="75"/>
      <c r="BA112" s="75"/>
      <c r="BB112" s="75"/>
      <c r="BC112" s="75"/>
      <c r="BD112" s="75"/>
      <c r="BE112" s="75"/>
      <c r="BF112" s="75"/>
      <c r="BG112" s="75"/>
      <c r="BH112" s="75"/>
      <c r="BI112" s="75"/>
      <c r="BJ112" s="75"/>
      <c r="BK112" s="75"/>
      <c r="BL112" s="75"/>
      <c r="BM112" s="75"/>
      <c r="BN112" s="75"/>
      <c r="BO112" s="75"/>
      <c r="BP112" s="75"/>
      <c r="BQ112" s="75"/>
      <c r="BR112" s="75"/>
      <c r="BS112" s="75"/>
      <c r="BT112" s="75"/>
      <c r="BU112" s="75"/>
      <c r="BV112" s="75"/>
      <c r="BW112" s="75"/>
      <c r="BX112" s="75"/>
      <c r="BY112" s="75"/>
      <c r="BZ112" s="75"/>
      <c r="CA112" s="75"/>
      <c r="CB112" s="75"/>
      <c r="CC112" s="75"/>
      <c r="CD112" s="75"/>
      <c r="CE112" s="476"/>
    </row>
    <row r="113" spans="2:83" x14ac:dyDescent="0.3">
      <c r="B113" s="582"/>
      <c r="C113" s="105" t="s">
        <v>108</v>
      </c>
      <c r="D113" s="105"/>
      <c r="E113" s="33" t="s">
        <v>54</v>
      </c>
      <c r="F113" s="69"/>
      <c r="G113" s="69"/>
      <c r="H113" s="33" t="s">
        <v>89</v>
      </c>
      <c r="I113" s="71">
        <v>1</v>
      </c>
      <c r="J113" s="39"/>
      <c r="K113" s="39"/>
      <c r="L113" s="39">
        <v>640</v>
      </c>
      <c r="M113" s="33" t="s">
        <v>69</v>
      </c>
      <c r="N113" s="72">
        <f>N107*L113</f>
        <v>6.4</v>
      </c>
      <c r="O113" s="73" t="s">
        <v>71</v>
      </c>
      <c r="Q113" s="75"/>
      <c r="R113" s="75"/>
      <c r="S113" s="75"/>
      <c r="T113" s="75"/>
      <c r="U113" s="75"/>
      <c r="V113" s="75"/>
      <c r="W113" s="75"/>
      <c r="X113" s="75"/>
      <c r="Y113" s="75"/>
      <c r="Z113" s="75"/>
      <c r="AA113" s="75"/>
      <c r="AB113" s="75"/>
      <c r="AC113" s="75"/>
      <c r="AD113" s="75"/>
      <c r="AE113" s="75"/>
      <c r="AF113" s="75"/>
      <c r="AG113" s="75"/>
      <c r="AH113" s="75"/>
      <c r="AI113" s="75"/>
      <c r="AJ113" s="75"/>
      <c r="AK113" s="75"/>
      <c r="AL113" s="75"/>
      <c r="AM113" s="75"/>
      <c r="AN113" s="75"/>
      <c r="AO113" s="75"/>
      <c r="AP113" s="75"/>
      <c r="AQ113" s="75"/>
      <c r="AR113" s="75"/>
      <c r="AS113" s="75"/>
      <c r="AT113" s="75"/>
      <c r="AU113" s="75"/>
      <c r="AV113" s="75"/>
      <c r="AW113" s="75"/>
      <c r="AX113" s="75"/>
      <c r="AY113" s="75"/>
      <c r="AZ113" s="75"/>
      <c r="BA113" s="75"/>
      <c r="BB113" s="75"/>
      <c r="BC113" s="75"/>
      <c r="BD113" s="75"/>
      <c r="BE113" s="75"/>
      <c r="BF113" s="75"/>
      <c r="BG113" s="75"/>
      <c r="BH113" s="75"/>
      <c r="BI113" s="75"/>
      <c r="BJ113" s="75"/>
      <c r="BK113" s="75"/>
      <c r="BL113" s="75"/>
      <c r="BM113" s="75"/>
      <c r="BN113" s="75"/>
      <c r="BO113" s="75"/>
      <c r="BP113" s="75"/>
      <c r="BQ113" s="75"/>
      <c r="BR113" s="75"/>
      <c r="BS113" s="75"/>
      <c r="BT113" s="75"/>
      <c r="BU113" s="75"/>
      <c r="BV113" s="75"/>
      <c r="BW113" s="75"/>
      <c r="BX113" s="75"/>
      <c r="BY113" s="75"/>
      <c r="BZ113" s="75"/>
      <c r="CA113" s="75"/>
      <c r="CB113" s="75"/>
      <c r="CC113" s="75"/>
      <c r="CD113" s="75"/>
      <c r="CE113" s="476"/>
    </row>
    <row r="114" spans="2:83" x14ac:dyDescent="0.3">
      <c r="B114" s="583"/>
      <c r="C114" s="486" t="s">
        <v>183</v>
      </c>
      <c r="D114" s="486"/>
      <c r="E114" s="487"/>
      <c r="F114" s="488"/>
      <c r="G114" s="488"/>
      <c r="H114" s="487"/>
      <c r="I114" s="489"/>
      <c r="J114" s="490"/>
      <c r="K114" s="490"/>
      <c r="L114" s="490"/>
      <c r="M114" s="487"/>
      <c r="N114" s="491"/>
      <c r="O114" s="492"/>
      <c r="P114" s="493"/>
      <c r="Q114" s="494"/>
      <c r="R114" s="494"/>
      <c r="S114" s="494"/>
      <c r="T114" s="494"/>
      <c r="U114" s="494"/>
      <c r="V114" s="494"/>
      <c r="W114" s="494"/>
      <c r="X114" s="494"/>
      <c r="Y114" s="494"/>
      <c r="Z114" s="494"/>
      <c r="AA114" s="494"/>
      <c r="AB114" s="494"/>
      <c r="AC114" s="494"/>
      <c r="AD114" s="494"/>
      <c r="AE114" s="494"/>
      <c r="AF114" s="494"/>
      <c r="AG114" s="494"/>
      <c r="AH114" s="494"/>
      <c r="AI114" s="494"/>
      <c r="AJ114" s="494"/>
      <c r="AK114" s="494"/>
      <c r="AL114" s="494"/>
      <c r="AM114" s="494"/>
      <c r="AN114" s="494"/>
      <c r="AO114" s="494"/>
      <c r="AP114" s="494"/>
      <c r="AQ114" s="494"/>
      <c r="AR114" s="494"/>
      <c r="AS114" s="494"/>
      <c r="AT114" s="494"/>
      <c r="AU114" s="494"/>
      <c r="AV114" s="494"/>
      <c r="AW114" s="494"/>
      <c r="AX114" s="494"/>
      <c r="AY114" s="494"/>
      <c r="AZ114" s="494"/>
      <c r="BA114" s="494"/>
      <c r="BB114" s="494"/>
      <c r="BC114" s="494"/>
      <c r="BD114" s="494"/>
      <c r="BE114" s="494"/>
      <c r="BF114" s="494"/>
      <c r="BG114" s="494"/>
      <c r="BH114" s="494"/>
      <c r="BI114" s="494"/>
      <c r="BJ114" s="494"/>
      <c r="BK114" s="494"/>
      <c r="BL114" s="494"/>
      <c r="BM114" s="494"/>
      <c r="BN114" s="494"/>
      <c r="BO114" s="494"/>
      <c r="BP114" s="494"/>
      <c r="BQ114" s="494"/>
      <c r="BR114" s="494"/>
      <c r="BS114" s="494"/>
      <c r="BT114" s="494"/>
      <c r="BU114" s="494"/>
      <c r="BV114" s="494"/>
      <c r="BW114" s="494"/>
      <c r="BX114" s="494"/>
      <c r="BY114" s="494"/>
      <c r="BZ114" s="494"/>
      <c r="CA114" s="494"/>
      <c r="CB114" s="494"/>
      <c r="CC114" s="494"/>
      <c r="CD114" s="494"/>
      <c r="CE114" s="476"/>
    </row>
  </sheetData>
  <mergeCells count="38">
    <mergeCell ref="B102:B114"/>
    <mergeCell ref="B48:B65"/>
    <mergeCell ref="C49:C50"/>
    <mergeCell ref="B34:B46"/>
    <mergeCell ref="BS4:CD4"/>
    <mergeCell ref="CC5:CD5"/>
    <mergeCell ref="B8:B18"/>
    <mergeCell ref="B20:B32"/>
    <mergeCell ref="BQ4:BQ6"/>
    <mergeCell ref="BB5:BC5"/>
    <mergeCell ref="BE5:BJ5"/>
    <mergeCell ref="BK5:BN5"/>
    <mergeCell ref="BO5:BP5"/>
    <mergeCell ref="E49:E50"/>
    <mergeCell ref="C51:C52"/>
    <mergeCell ref="E51:E52"/>
    <mergeCell ref="CE4:CE6"/>
    <mergeCell ref="Q5:V5"/>
    <mergeCell ref="W5:Z5"/>
    <mergeCell ref="AA5:AB5"/>
    <mergeCell ref="AD5:AI5"/>
    <mergeCell ref="AJ5:AM5"/>
    <mergeCell ref="AN5:AO5"/>
    <mergeCell ref="AR5:AW5"/>
    <mergeCell ref="AX5:BA5"/>
    <mergeCell ref="Q4:AB4"/>
    <mergeCell ref="AD4:AO4"/>
    <mergeCell ref="AP4:AP6"/>
    <mergeCell ref="AR4:BC4"/>
    <mergeCell ref="BE4:BP4"/>
    <mergeCell ref="BS5:BX5"/>
    <mergeCell ref="BY5:CB5"/>
    <mergeCell ref="B67:B81"/>
    <mergeCell ref="B83:B100"/>
    <mergeCell ref="C84:C85"/>
    <mergeCell ref="E84:E85"/>
    <mergeCell ref="C86:C87"/>
    <mergeCell ref="E86:E8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E156"/>
  <sheetViews>
    <sheetView topLeftCell="U1" zoomScale="72" zoomScaleNormal="100" workbookViewId="0">
      <selection activeCell="AP6" sqref="AP6"/>
    </sheetView>
  </sheetViews>
  <sheetFormatPr defaultColWidth="11.453125" defaultRowHeight="14" x14ac:dyDescent="0.3"/>
  <cols>
    <col min="1" max="1" width="11.453125" style="33"/>
    <col min="2" max="2" width="24.453125" style="33" customWidth="1"/>
    <col min="3" max="3" width="15.26953125" style="33" customWidth="1"/>
    <col min="4" max="4" width="13.81640625" style="51" customWidth="1"/>
    <col min="5" max="5" width="36.1796875" style="33" customWidth="1"/>
    <col min="6" max="6" width="12.1796875" style="33" customWidth="1"/>
    <col min="7" max="7" width="14.81640625" style="33" customWidth="1"/>
    <col min="8" max="8" width="142.453125" style="33" customWidth="1"/>
    <col min="9" max="12" width="11.453125" style="39"/>
    <col min="13" max="13" width="11.453125" style="33"/>
    <col min="14" max="14" width="16.81640625" style="33" customWidth="1"/>
    <col min="15" max="15" width="8.453125" style="39" customWidth="1"/>
    <col min="16" max="16" width="4.453125" style="33" customWidth="1"/>
    <col min="17" max="28" width="17.81640625" style="33" customWidth="1"/>
    <col min="29" max="29" width="4.1796875" style="33" customWidth="1"/>
    <col min="30" max="41" width="17.81640625" style="33" customWidth="1"/>
    <col min="42" max="42" width="21.54296875" style="33" customWidth="1"/>
    <col min="43" max="43" width="4.26953125" style="33" customWidth="1"/>
    <col min="44" max="55" width="19.453125" style="33" customWidth="1"/>
    <col min="56" max="56" width="4.54296875" style="33" customWidth="1"/>
    <col min="57" max="69" width="19.453125" style="33" customWidth="1"/>
    <col min="70" max="70" width="4.54296875" style="33" customWidth="1"/>
    <col min="71" max="78" width="19.453125" style="33" customWidth="1"/>
    <col min="79" max="82" width="19.54296875" style="33" customWidth="1"/>
    <col min="83" max="83" width="23.26953125" style="33" customWidth="1"/>
    <col min="84" max="16384" width="11.453125" style="33"/>
  </cols>
  <sheetData>
    <row r="1" spans="1:83" ht="14.5" thickBot="1" x14ac:dyDescent="0.35"/>
    <row r="2" spans="1:83" ht="15.75" customHeight="1" thickBot="1" x14ac:dyDescent="0.4">
      <c r="B2" s="3" t="s">
        <v>383</v>
      </c>
      <c r="Q2" s="618" t="s">
        <v>261</v>
      </c>
      <c r="R2" s="619"/>
      <c r="S2" s="619"/>
      <c r="T2" s="619"/>
      <c r="U2" s="619"/>
      <c r="V2" s="619"/>
      <c r="W2" s="619"/>
      <c r="X2" s="619"/>
      <c r="Y2" s="619"/>
      <c r="Z2" s="619"/>
      <c r="AA2" s="619"/>
      <c r="AB2" s="620"/>
      <c r="AC2" s="39"/>
      <c r="AD2" s="607" t="s">
        <v>260</v>
      </c>
      <c r="AE2" s="608"/>
      <c r="AF2" s="608"/>
      <c r="AG2" s="608"/>
      <c r="AH2" s="608"/>
      <c r="AI2" s="608"/>
      <c r="AJ2" s="608"/>
      <c r="AK2" s="608"/>
      <c r="AL2" s="608"/>
      <c r="AM2" s="608"/>
      <c r="AN2" s="608"/>
      <c r="AO2" s="609"/>
      <c r="AP2" s="610" t="s">
        <v>380</v>
      </c>
      <c r="AQ2" s="39"/>
      <c r="AR2" s="618" t="s">
        <v>259</v>
      </c>
      <c r="AS2" s="619"/>
      <c r="AT2" s="619"/>
      <c r="AU2" s="619"/>
      <c r="AV2" s="619"/>
      <c r="AW2" s="619"/>
      <c r="AX2" s="619"/>
      <c r="AY2" s="619"/>
      <c r="AZ2" s="619"/>
      <c r="BA2" s="619"/>
      <c r="BB2" s="619"/>
      <c r="BC2" s="620"/>
      <c r="BD2" s="39"/>
      <c r="BE2" s="607" t="s">
        <v>258</v>
      </c>
      <c r="BF2" s="608"/>
      <c r="BG2" s="608"/>
      <c r="BH2" s="608"/>
      <c r="BI2" s="608"/>
      <c r="BJ2" s="608"/>
      <c r="BK2" s="608"/>
      <c r="BL2" s="608"/>
      <c r="BM2" s="608"/>
      <c r="BN2" s="608"/>
      <c r="BO2" s="608"/>
      <c r="BP2" s="609"/>
      <c r="BQ2" s="610" t="s">
        <v>380</v>
      </c>
      <c r="BS2" s="607" t="s">
        <v>257</v>
      </c>
      <c r="BT2" s="608"/>
      <c r="BU2" s="608"/>
      <c r="BV2" s="608"/>
      <c r="BW2" s="608"/>
      <c r="BX2" s="608"/>
      <c r="BY2" s="608"/>
      <c r="BZ2" s="608"/>
      <c r="CA2" s="608"/>
      <c r="CB2" s="608"/>
      <c r="CC2" s="608"/>
      <c r="CD2" s="609"/>
      <c r="CE2" s="610" t="s">
        <v>380</v>
      </c>
    </row>
    <row r="3" spans="1:83" ht="15.75" customHeight="1" x14ac:dyDescent="0.3">
      <c r="Q3" s="612" t="s">
        <v>255</v>
      </c>
      <c r="R3" s="612"/>
      <c r="S3" s="612"/>
      <c r="T3" s="612"/>
      <c r="U3" s="612"/>
      <c r="V3" s="612"/>
      <c r="W3" s="612" t="s">
        <v>254</v>
      </c>
      <c r="X3" s="612"/>
      <c r="Y3" s="612"/>
      <c r="Z3" s="612"/>
      <c r="AA3" s="612" t="s">
        <v>253</v>
      </c>
      <c r="AB3" s="612"/>
      <c r="AC3" s="39"/>
      <c r="AD3" s="613" t="s">
        <v>255</v>
      </c>
      <c r="AE3" s="613"/>
      <c r="AF3" s="613"/>
      <c r="AG3" s="613"/>
      <c r="AH3" s="613"/>
      <c r="AI3" s="613"/>
      <c r="AJ3" s="613" t="s">
        <v>254</v>
      </c>
      <c r="AK3" s="613"/>
      <c r="AL3" s="613"/>
      <c r="AM3" s="613"/>
      <c r="AN3" s="613" t="s">
        <v>253</v>
      </c>
      <c r="AO3" s="614"/>
      <c r="AP3" s="611"/>
      <c r="AQ3" s="39"/>
      <c r="AR3" s="612" t="s">
        <v>255</v>
      </c>
      <c r="AS3" s="612"/>
      <c r="AT3" s="612"/>
      <c r="AU3" s="612"/>
      <c r="AV3" s="612"/>
      <c r="AW3" s="612"/>
      <c r="AX3" s="612" t="s">
        <v>254</v>
      </c>
      <c r="AY3" s="612"/>
      <c r="AZ3" s="612"/>
      <c r="BA3" s="612"/>
      <c r="BB3" s="612" t="s">
        <v>253</v>
      </c>
      <c r="BC3" s="612"/>
      <c r="BD3" s="39"/>
      <c r="BE3" s="613" t="s">
        <v>255</v>
      </c>
      <c r="BF3" s="613"/>
      <c r="BG3" s="613"/>
      <c r="BH3" s="613"/>
      <c r="BI3" s="613"/>
      <c r="BJ3" s="613"/>
      <c r="BK3" s="613" t="s">
        <v>254</v>
      </c>
      <c r="BL3" s="613"/>
      <c r="BM3" s="613"/>
      <c r="BN3" s="613"/>
      <c r="BO3" s="613" t="s">
        <v>253</v>
      </c>
      <c r="BP3" s="614"/>
      <c r="BQ3" s="611"/>
      <c r="BR3" s="105"/>
      <c r="BS3" s="614" t="s">
        <v>252</v>
      </c>
      <c r="BT3" s="615"/>
      <c r="BU3" s="615"/>
      <c r="BV3" s="615"/>
      <c r="BW3" s="615"/>
      <c r="BX3" s="615"/>
      <c r="BY3" s="614" t="s">
        <v>251</v>
      </c>
      <c r="BZ3" s="615"/>
      <c r="CA3" s="615"/>
      <c r="CB3" s="615"/>
      <c r="CC3" s="616" t="s">
        <v>250</v>
      </c>
      <c r="CD3" s="617"/>
      <c r="CE3" s="611"/>
    </row>
    <row r="4" spans="1:83" s="51" customFormat="1" ht="42" x14ac:dyDescent="0.3">
      <c r="B4" s="44" t="s">
        <v>249</v>
      </c>
      <c r="C4" s="44" t="s">
        <v>248</v>
      </c>
      <c r="D4" s="128" t="s">
        <v>247</v>
      </c>
      <c r="E4" s="45" t="s">
        <v>0</v>
      </c>
      <c r="F4" s="46" t="s">
        <v>1</v>
      </c>
      <c r="G4" s="47" t="s">
        <v>336</v>
      </c>
      <c r="H4" s="48" t="s">
        <v>245</v>
      </c>
      <c r="I4" s="49" t="s">
        <v>244</v>
      </c>
      <c r="J4" s="49" t="s">
        <v>348</v>
      </c>
      <c r="K4" s="49" t="s">
        <v>241</v>
      </c>
      <c r="L4" s="49" t="s">
        <v>64</v>
      </c>
      <c r="M4" s="49" t="s">
        <v>241</v>
      </c>
      <c r="N4" s="50" t="s">
        <v>242</v>
      </c>
      <c r="O4" s="49" t="s">
        <v>241</v>
      </c>
      <c r="Q4" s="129" t="s">
        <v>240</v>
      </c>
      <c r="R4" s="129" t="s">
        <v>239</v>
      </c>
      <c r="S4" s="129" t="s">
        <v>238</v>
      </c>
      <c r="T4" s="129" t="s">
        <v>237</v>
      </c>
      <c r="U4" s="129" t="s">
        <v>225</v>
      </c>
      <c r="V4" s="129" t="s">
        <v>236</v>
      </c>
      <c r="W4" s="129" t="s">
        <v>235</v>
      </c>
      <c r="X4" s="129" t="s">
        <v>234</v>
      </c>
      <c r="Y4" s="129" t="s">
        <v>233</v>
      </c>
      <c r="Z4" s="129" t="s">
        <v>232</v>
      </c>
      <c r="AA4" s="129" t="s">
        <v>231</v>
      </c>
      <c r="AB4" s="129" t="s">
        <v>230</v>
      </c>
      <c r="AC4" s="39"/>
      <c r="AD4" s="50" t="s">
        <v>240</v>
      </c>
      <c r="AE4" s="50" t="s">
        <v>239</v>
      </c>
      <c r="AF4" s="50" t="s">
        <v>238</v>
      </c>
      <c r="AG4" s="50" t="s">
        <v>237</v>
      </c>
      <c r="AH4" s="50" t="s">
        <v>225</v>
      </c>
      <c r="AI4" s="50" t="s">
        <v>236</v>
      </c>
      <c r="AJ4" s="50" t="s">
        <v>235</v>
      </c>
      <c r="AK4" s="50" t="s">
        <v>234</v>
      </c>
      <c r="AL4" s="49" t="s">
        <v>233</v>
      </c>
      <c r="AM4" s="50" t="s">
        <v>232</v>
      </c>
      <c r="AN4" s="49" t="s">
        <v>231</v>
      </c>
      <c r="AO4" s="130" t="s">
        <v>230</v>
      </c>
      <c r="AP4" s="611"/>
      <c r="AQ4" s="39"/>
      <c r="AR4" s="129" t="s">
        <v>240</v>
      </c>
      <c r="AS4" s="129" t="s">
        <v>239</v>
      </c>
      <c r="AT4" s="129" t="s">
        <v>238</v>
      </c>
      <c r="AU4" s="129" t="s">
        <v>237</v>
      </c>
      <c r="AV4" s="129" t="s">
        <v>225</v>
      </c>
      <c r="AW4" s="129" t="s">
        <v>236</v>
      </c>
      <c r="AX4" s="129" t="s">
        <v>235</v>
      </c>
      <c r="AY4" s="129" t="s">
        <v>234</v>
      </c>
      <c r="AZ4" s="129" t="s">
        <v>233</v>
      </c>
      <c r="BA4" s="129" t="s">
        <v>232</v>
      </c>
      <c r="BB4" s="129" t="s">
        <v>231</v>
      </c>
      <c r="BC4" s="129" t="s">
        <v>230</v>
      </c>
      <c r="BD4" s="39"/>
      <c r="BE4" s="50" t="s">
        <v>240</v>
      </c>
      <c r="BF4" s="50" t="s">
        <v>239</v>
      </c>
      <c r="BG4" s="50" t="s">
        <v>238</v>
      </c>
      <c r="BH4" s="50" t="s">
        <v>237</v>
      </c>
      <c r="BI4" s="50" t="s">
        <v>225</v>
      </c>
      <c r="BJ4" s="50" t="s">
        <v>236</v>
      </c>
      <c r="BK4" s="50" t="s">
        <v>235</v>
      </c>
      <c r="BL4" s="50" t="s">
        <v>234</v>
      </c>
      <c r="BM4" s="49" t="s">
        <v>233</v>
      </c>
      <c r="BN4" s="50" t="s">
        <v>232</v>
      </c>
      <c r="BO4" s="49" t="s">
        <v>231</v>
      </c>
      <c r="BP4" s="130" t="s">
        <v>230</v>
      </c>
      <c r="BQ4" s="611"/>
      <c r="BR4" s="33"/>
      <c r="BS4" s="129" t="s">
        <v>229</v>
      </c>
      <c r="BT4" s="129" t="s">
        <v>228</v>
      </c>
      <c r="BU4" s="129" t="s">
        <v>227</v>
      </c>
      <c r="BV4" s="129" t="s">
        <v>226</v>
      </c>
      <c r="BW4" s="129" t="s">
        <v>225</v>
      </c>
      <c r="BX4" s="129" t="s">
        <v>224</v>
      </c>
      <c r="BY4" s="129" t="s">
        <v>223</v>
      </c>
      <c r="BZ4" s="129" t="s">
        <v>222</v>
      </c>
      <c r="CA4" s="129" t="s">
        <v>221</v>
      </c>
      <c r="CB4" s="129" t="s">
        <v>220</v>
      </c>
      <c r="CC4" s="129" t="s">
        <v>219</v>
      </c>
      <c r="CD4" s="129" t="s">
        <v>218</v>
      </c>
      <c r="CE4" s="611"/>
    </row>
    <row r="5" spans="1:83" s="51" customFormat="1" x14ac:dyDescent="0.3">
      <c r="B5" s="44"/>
      <c r="C5" s="44"/>
      <c r="D5" s="53"/>
      <c r="E5" s="53"/>
      <c r="F5" s="54"/>
      <c r="G5" s="55"/>
      <c r="H5" s="53"/>
      <c r="I5" s="52"/>
      <c r="J5" s="52"/>
      <c r="K5" s="52"/>
      <c r="L5" s="52"/>
      <c r="M5" s="52"/>
      <c r="N5" s="56"/>
      <c r="O5" s="57"/>
      <c r="Q5" s="131" t="s">
        <v>214</v>
      </c>
      <c r="R5" s="131" t="s">
        <v>217</v>
      </c>
      <c r="S5" s="131" t="s">
        <v>216</v>
      </c>
      <c r="T5" s="131" t="s">
        <v>212</v>
      </c>
      <c r="U5" s="131" t="s">
        <v>67</v>
      </c>
      <c r="V5" s="131" t="s">
        <v>215</v>
      </c>
      <c r="W5" s="131" t="s">
        <v>214</v>
      </c>
      <c r="X5" s="131" t="s">
        <v>213</v>
      </c>
      <c r="Y5" s="131" t="s">
        <v>212</v>
      </c>
      <c r="Z5" s="131" t="s">
        <v>67</v>
      </c>
      <c r="AA5" s="131" t="s">
        <v>212</v>
      </c>
      <c r="AB5" s="131" t="s">
        <v>211</v>
      </c>
      <c r="AC5" s="39"/>
      <c r="AD5" s="131" t="s">
        <v>210</v>
      </c>
      <c r="AE5" s="131" t="s">
        <v>210</v>
      </c>
      <c r="AF5" s="131" t="s">
        <v>210</v>
      </c>
      <c r="AG5" s="131" t="s">
        <v>210</v>
      </c>
      <c r="AH5" s="131" t="s">
        <v>210</v>
      </c>
      <c r="AI5" s="131" t="s">
        <v>210</v>
      </c>
      <c r="AJ5" s="131" t="s">
        <v>210</v>
      </c>
      <c r="AK5" s="131" t="s">
        <v>210</v>
      </c>
      <c r="AL5" s="131" t="s">
        <v>210</v>
      </c>
      <c r="AM5" s="131" t="s">
        <v>210</v>
      </c>
      <c r="AN5" s="131" t="s">
        <v>210</v>
      </c>
      <c r="AO5" s="131" t="s">
        <v>210</v>
      </c>
      <c r="AP5" s="131" t="s">
        <v>210</v>
      </c>
      <c r="AQ5" s="39"/>
      <c r="AR5" s="131" t="s">
        <v>214</v>
      </c>
      <c r="AS5" s="131" t="s">
        <v>217</v>
      </c>
      <c r="AT5" s="131" t="s">
        <v>216</v>
      </c>
      <c r="AU5" s="131" t="s">
        <v>212</v>
      </c>
      <c r="AV5" s="131" t="s">
        <v>67</v>
      </c>
      <c r="AW5" s="131" t="s">
        <v>215</v>
      </c>
      <c r="AX5" s="131" t="s">
        <v>214</v>
      </c>
      <c r="AY5" s="131" t="s">
        <v>213</v>
      </c>
      <c r="AZ5" s="131" t="s">
        <v>212</v>
      </c>
      <c r="BA5" s="131" t="s">
        <v>67</v>
      </c>
      <c r="BB5" s="131" t="s">
        <v>212</v>
      </c>
      <c r="BC5" s="131" t="s">
        <v>211</v>
      </c>
      <c r="BD5" s="39"/>
      <c r="BE5" s="131" t="s">
        <v>210</v>
      </c>
      <c r="BF5" s="131" t="s">
        <v>210</v>
      </c>
      <c r="BG5" s="131" t="s">
        <v>210</v>
      </c>
      <c r="BH5" s="131" t="s">
        <v>210</v>
      </c>
      <c r="BI5" s="131" t="s">
        <v>210</v>
      </c>
      <c r="BJ5" s="131" t="s">
        <v>210</v>
      </c>
      <c r="BK5" s="131" t="s">
        <v>210</v>
      </c>
      <c r="BL5" s="131" t="s">
        <v>210</v>
      </c>
      <c r="BM5" s="131" t="s">
        <v>210</v>
      </c>
      <c r="BN5" s="131" t="s">
        <v>210</v>
      </c>
      <c r="BO5" s="131" t="s">
        <v>210</v>
      </c>
      <c r="BP5" s="131" t="s">
        <v>210</v>
      </c>
      <c r="BQ5" s="131" t="s">
        <v>210</v>
      </c>
      <c r="BR5" s="33"/>
      <c r="BS5" s="131" t="s">
        <v>210</v>
      </c>
      <c r="BT5" s="131" t="s">
        <v>210</v>
      </c>
      <c r="BU5" s="131" t="s">
        <v>210</v>
      </c>
      <c r="BV5" s="131" t="s">
        <v>210</v>
      </c>
      <c r="BW5" s="131" t="s">
        <v>210</v>
      </c>
      <c r="BX5" s="131" t="s">
        <v>210</v>
      </c>
      <c r="BY5" s="131" t="s">
        <v>210</v>
      </c>
      <c r="BZ5" s="131" t="s">
        <v>210</v>
      </c>
      <c r="CA5" s="131" t="s">
        <v>210</v>
      </c>
      <c r="CB5" s="131" t="s">
        <v>210</v>
      </c>
      <c r="CC5" s="131" t="s">
        <v>210</v>
      </c>
      <c r="CD5" s="131" t="s">
        <v>210</v>
      </c>
      <c r="CE5" s="131" t="s">
        <v>210</v>
      </c>
    </row>
    <row r="6" spans="1:83" s="51" customFormat="1" ht="15" customHeight="1" x14ac:dyDescent="0.3">
      <c r="B6" s="604" t="s">
        <v>335</v>
      </c>
      <c r="C6" s="337" t="s">
        <v>196</v>
      </c>
      <c r="D6" s="338"/>
      <c r="E6" s="339"/>
      <c r="F6" s="340"/>
      <c r="G6" s="341"/>
      <c r="H6" s="339" t="s">
        <v>337</v>
      </c>
      <c r="I6" s="59"/>
      <c r="J6" s="59"/>
      <c r="K6" s="59"/>
      <c r="L6" s="59"/>
      <c r="M6" s="59"/>
      <c r="N6" s="64"/>
      <c r="O6" s="59"/>
      <c r="P6" s="132"/>
      <c r="Q6" s="120">
        <v>77.994968334315814</v>
      </c>
      <c r="R6" s="120">
        <v>0.58378990762347216</v>
      </c>
      <c r="S6" s="120">
        <v>0.60017220284375306</v>
      </c>
      <c r="T6" s="120">
        <v>14672.736728457103</v>
      </c>
      <c r="U6" s="120">
        <v>1.1622265927264437</v>
      </c>
      <c r="V6" s="120">
        <v>7.1919878094314962</v>
      </c>
      <c r="W6" s="120">
        <v>212.1153768154374</v>
      </c>
      <c r="X6" s="120">
        <v>4.6235246490032578E-2</v>
      </c>
      <c r="Y6" s="120">
        <v>8.7673386354603338</v>
      </c>
      <c r="Z6" s="120">
        <v>1.1622265927264437</v>
      </c>
      <c r="AA6" s="120">
        <v>26.18854688612452</v>
      </c>
      <c r="AB6" s="120">
        <v>4.0823462430970318E-3</v>
      </c>
      <c r="AC6" s="120"/>
      <c r="AD6" s="120">
        <v>5.9403723448993192E-7</v>
      </c>
      <c r="AE6" s="120">
        <v>7.5307112237099897E-8</v>
      </c>
      <c r="AF6" s="120">
        <v>1.2723740425979141E-7</v>
      </c>
      <c r="AG6" s="120">
        <v>1.6729747801271585E-7</v>
      </c>
      <c r="AH6" s="120">
        <v>1.2386460841785451E-8</v>
      </c>
      <c r="AI6" s="120">
        <v>6.3814153613609994E-8</v>
      </c>
      <c r="AJ6" s="120">
        <v>1.6224509354567272E-11</v>
      </c>
      <c r="AK6" s="120">
        <v>3.0975293838762195E-8</v>
      </c>
      <c r="AL6" s="120">
        <v>6.0776200240194129E-9</v>
      </c>
      <c r="AM6" s="120">
        <v>1.2433111832511371E-12</v>
      </c>
      <c r="AN6" s="120">
        <v>2.7522417047911969E-9</v>
      </c>
      <c r="AO6" s="120">
        <v>6.939176586836177E-12</v>
      </c>
      <c r="AP6" s="120">
        <v>1.0799094060196322E-6</v>
      </c>
      <c r="AQ6" s="120"/>
      <c r="AR6" s="120">
        <v>208.0837398632317</v>
      </c>
      <c r="AS6" s="120">
        <v>0.14310695777392246</v>
      </c>
      <c r="AT6" s="120">
        <v>0.71498862142564157</v>
      </c>
      <c r="AU6" s="120">
        <v>0</v>
      </c>
      <c r="AV6" s="120">
        <v>1.071446732826749</v>
      </c>
      <c r="AW6" s="120">
        <v>5.0539562447728246</v>
      </c>
      <c r="AX6" s="120">
        <v>208.0837398632317</v>
      </c>
      <c r="AY6" s="120">
        <v>3.6105956529529359E-2</v>
      </c>
      <c r="AZ6" s="120">
        <v>2.374036747055011</v>
      </c>
      <c r="BA6" s="120">
        <v>1.071446732826749</v>
      </c>
      <c r="BB6" s="120">
        <v>0</v>
      </c>
      <c r="BC6" s="120">
        <v>0.21431128921692974</v>
      </c>
      <c r="BD6" s="120"/>
      <c r="BE6" s="120">
        <v>5.8274843920546034E-7</v>
      </c>
      <c r="BF6" s="120">
        <v>1.8460409780679509E-8</v>
      </c>
      <c r="BG6" s="120">
        <v>1.5157016306779825E-7</v>
      </c>
      <c r="BH6" s="120">
        <v>0</v>
      </c>
      <c r="BI6" s="120">
        <v>1.4464530893161112E-8</v>
      </c>
      <c r="BJ6" s="120">
        <v>4.4843712160810861E-8</v>
      </c>
      <c r="BK6" s="120">
        <v>1.5915527400418051E-11</v>
      </c>
      <c r="BL6" s="120">
        <v>2.4196950922385202E-8</v>
      </c>
      <c r="BM6" s="120">
        <v>1.6445351992956403E-9</v>
      </c>
      <c r="BN6" s="120">
        <v>6.471538266273565E-13</v>
      </c>
      <c r="BO6" s="120">
        <v>0</v>
      </c>
      <c r="BP6" s="120">
        <v>3.6432591915417742E-10</v>
      </c>
      <c r="BQ6" s="120">
        <v>8.3830962982997209E-7</v>
      </c>
      <c r="BR6" s="120"/>
      <c r="BS6" s="120">
        <v>5.8713115875330251E-7</v>
      </c>
      <c r="BT6" s="120">
        <v>9.5231169337746061E-10</v>
      </c>
      <c r="BU6" s="120">
        <v>6.4787196884416276E-8</v>
      </c>
      <c r="BV6" s="120"/>
      <c r="BW6" s="120">
        <v>0</v>
      </c>
      <c r="BX6" s="120">
        <v>3.728857669744286E-8</v>
      </c>
      <c r="BY6" s="120">
        <v>1.14050226760213E-8</v>
      </c>
      <c r="BZ6" s="120">
        <v>8.2751037706129641E-9</v>
      </c>
      <c r="CA6" s="120"/>
      <c r="CB6" s="120">
        <v>1.6392252129849737E-8</v>
      </c>
      <c r="CC6" s="120"/>
      <c r="CD6" s="120">
        <v>3.0216113133694795E-12</v>
      </c>
      <c r="CE6" s="368">
        <v>7.2623464421633647E-7</v>
      </c>
    </row>
    <row r="7" spans="1:83" s="324" customFormat="1" ht="15" customHeight="1" x14ac:dyDescent="0.3">
      <c r="B7" s="605"/>
      <c r="C7" s="342" t="s">
        <v>194</v>
      </c>
      <c r="D7" s="343" t="s">
        <v>186</v>
      </c>
      <c r="E7" s="344" t="s">
        <v>2</v>
      </c>
      <c r="F7" s="345">
        <v>120</v>
      </c>
      <c r="G7" s="345" t="s">
        <v>195</v>
      </c>
      <c r="H7" s="344" t="s">
        <v>70</v>
      </c>
      <c r="I7" s="100">
        <v>1</v>
      </c>
      <c r="J7" s="99">
        <v>414</v>
      </c>
      <c r="K7" s="99" t="s">
        <v>193</v>
      </c>
      <c r="L7" s="99">
        <v>2315</v>
      </c>
      <c r="M7" s="98" t="s">
        <v>69</v>
      </c>
      <c r="N7" s="101">
        <f>J7/L7</f>
        <v>0.17883369330453563</v>
      </c>
      <c r="O7" s="102" t="s">
        <v>67</v>
      </c>
      <c r="Q7" s="325"/>
      <c r="R7" s="325"/>
      <c r="S7" s="325"/>
      <c r="T7" s="325"/>
      <c r="U7" s="325"/>
      <c r="V7" s="325"/>
      <c r="W7" s="325"/>
      <c r="X7" s="325"/>
      <c r="Y7" s="325"/>
      <c r="Z7" s="325"/>
      <c r="AA7" s="325"/>
      <c r="AB7" s="325"/>
      <c r="AC7" s="325"/>
      <c r="AD7" s="325"/>
      <c r="AE7" s="325"/>
      <c r="AF7" s="325"/>
      <c r="AG7" s="325"/>
      <c r="AH7" s="325"/>
      <c r="AI7" s="325"/>
      <c r="AJ7" s="325"/>
      <c r="AK7" s="325"/>
      <c r="AL7" s="325"/>
      <c r="AM7" s="325"/>
      <c r="AN7" s="325"/>
      <c r="AO7" s="325"/>
      <c r="AP7" s="325"/>
      <c r="AQ7" s="325"/>
      <c r="AR7" s="325"/>
      <c r="AS7" s="325"/>
      <c r="AT7" s="325"/>
      <c r="AU7" s="325"/>
      <c r="AV7" s="325"/>
      <c r="AW7" s="325"/>
      <c r="AX7" s="325"/>
      <c r="AY7" s="325"/>
      <c r="AZ7" s="325"/>
      <c r="BA7" s="325"/>
      <c r="BB7" s="325"/>
      <c r="BC7" s="325"/>
      <c r="BD7" s="325"/>
      <c r="BE7" s="325"/>
      <c r="BF7" s="325"/>
      <c r="BG7" s="325"/>
      <c r="BH7" s="325"/>
      <c r="BI7" s="325"/>
      <c r="BJ7" s="325"/>
      <c r="BK7" s="325"/>
      <c r="BL7" s="325"/>
      <c r="BM7" s="325"/>
      <c r="BN7" s="325"/>
      <c r="BO7" s="325"/>
      <c r="BP7" s="325"/>
      <c r="BQ7" s="325"/>
      <c r="BR7" s="325"/>
      <c r="BS7" s="325"/>
      <c r="BT7" s="325"/>
      <c r="BU7" s="325"/>
      <c r="BV7" s="325"/>
      <c r="BW7" s="325"/>
      <c r="BX7" s="325"/>
      <c r="BY7" s="325"/>
      <c r="BZ7" s="325"/>
      <c r="CA7" s="325"/>
      <c r="CB7" s="325"/>
      <c r="CC7" s="325"/>
      <c r="CD7" s="325"/>
      <c r="CE7" s="374"/>
    </row>
    <row r="8" spans="1:83" s="324" customFormat="1" ht="15" customHeight="1" x14ac:dyDescent="0.3">
      <c r="B8" s="605"/>
      <c r="C8" s="342" t="s">
        <v>194</v>
      </c>
      <c r="D8" s="346" t="s">
        <v>187</v>
      </c>
      <c r="E8" s="344" t="s">
        <v>3</v>
      </c>
      <c r="F8" s="345">
        <v>80</v>
      </c>
      <c r="G8" s="345" t="s">
        <v>271</v>
      </c>
      <c r="H8" s="344" t="s">
        <v>73</v>
      </c>
      <c r="I8" s="100">
        <v>1</v>
      </c>
      <c r="J8" s="99">
        <v>14.375</v>
      </c>
      <c r="K8" s="99" t="s">
        <v>193</v>
      </c>
      <c r="L8" s="99"/>
      <c r="M8" s="98"/>
      <c r="N8" s="101">
        <f>J8</f>
        <v>14.375</v>
      </c>
      <c r="O8" s="102" t="s">
        <v>71</v>
      </c>
      <c r="Q8" s="325"/>
      <c r="R8" s="325"/>
      <c r="S8" s="325"/>
      <c r="T8" s="325"/>
      <c r="U8" s="325"/>
      <c r="V8" s="325"/>
      <c r="W8" s="325"/>
      <c r="X8" s="325"/>
      <c r="Y8" s="325"/>
      <c r="Z8" s="325"/>
      <c r="AA8" s="325"/>
      <c r="AB8" s="325"/>
      <c r="AC8" s="325"/>
      <c r="AD8" s="325"/>
      <c r="AE8" s="325"/>
      <c r="AF8" s="325"/>
      <c r="AG8" s="325"/>
      <c r="AH8" s="325"/>
      <c r="AI8" s="325"/>
      <c r="AJ8" s="325"/>
      <c r="AK8" s="325"/>
      <c r="AL8" s="325"/>
      <c r="AM8" s="325"/>
      <c r="AN8" s="325"/>
      <c r="AO8" s="325"/>
      <c r="AP8" s="325"/>
      <c r="AQ8" s="325"/>
      <c r="AR8" s="325"/>
      <c r="AS8" s="325"/>
      <c r="AT8" s="325"/>
      <c r="AU8" s="325"/>
      <c r="AV8" s="325"/>
      <c r="AW8" s="325"/>
      <c r="AX8" s="325"/>
      <c r="AY8" s="325"/>
      <c r="AZ8" s="325"/>
      <c r="BA8" s="325"/>
      <c r="BB8" s="325"/>
      <c r="BC8" s="325"/>
      <c r="BD8" s="325"/>
      <c r="BE8" s="325"/>
      <c r="BF8" s="325"/>
      <c r="BG8" s="325"/>
      <c r="BH8" s="325"/>
      <c r="BI8" s="325"/>
      <c r="BJ8" s="325"/>
      <c r="BK8" s="325"/>
      <c r="BL8" s="325"/>
      <c r="BM8" s="325"/>
      <c r="BN8" s="325"/>
      <c r="BO8" s="325"/>
      <c r="BP8" s="325"/>
      <c r="BQ8" s="325"/>
      <c r="BR8" s="325"/>
      <c r="BS8" s="325"/>
      <c r="BT8" s="325"/>
      <c r="BU8" s="325"/>
      <c r="BV8" s="325"/>
      <c r="BW8" s="325"/>
      <c r="BX8" s="325"/>
      <c r="BY8" s="325"/>
      <c r="BZ8" s="325"/>
      <c r="CA8" s="325"/>
      <c r="CB8" s="325"/>
      <c r="CC8" s="325"/>
      <c r="CD8" s="325"/>
      <c r="CE8" s="374"/>
    </row>
    <row r="9" spans="1:83" s="324" customFormat="1" ht="15" customHeight="1" x14ac:dyDescent="0.3">
      <c r="B9" s="605"/>
      <c r="C9" s="342" t="s">
        <v>192</v>
      </c>
      <c r="D9" s="346" t="s">
        <v>187</v>
      </c>
      <c r="E9" s="344" t="s">
        <v>4</v>
      </c>
      <c r="F9" s="345"/>
      <c r="G9" s="345"/>
      <c r="H9" s="344" t="s">
        <v>73</v>
      </c>
      <c r="I9" s="100">
        <v>1</v>
      </c>
      <c r="J9" s="99">
        <v>14.375</v>
      </c>
      <c r="K9" s="99" t="s">
        <v>193</v>
      </c>
      <c r="L9" s="99"/>
      <c r="M9" s="98"/>
      <c r="N9" s="101">
        <v>14.375</v>
      </c>
      <c r="O9" s="102" t="s">
        <v>71</v>
      </c>
      <c r="Q9" s="325"/>
      <c r="R9" s="325"/>
      <c r="S9" s="325"/>
      <c r="T9" s="325"/>
      <c r="U9" s="325"/>
      <c r="V9" s="325"/>
      <c r="W9" s="325"/>
      <c r="X9" s="325"/>
      <c r="Y9" s="325"/>
      <c r="Z9" s="325"/>
      <c r="AA9" s="325"/>
      <c r="AB9" s="325"/>
      <c r="AC9" s="325"/>
      <c r="AD9" s="325"/>
      <c r="AE9" s="325"/>
      <c r="AF9" s="325"/>
      <c r="AG9" s="325"/>
      <c r="AH9" s="325"/>
      <c r="AI9" s="325"/>
      <c r="AJ9" s="325"/>
      <c r="AK9" s="325"/>
      <c r="AL9" s="325"/>
      <c r="AM9" s="325"/>
      <c r="AN9" s="325"/>
      <c r="AO9" s="325"/>
      <c r="AP9" s="325"/>
      <c r="AQ9" s="325"/>
      <c r="AR9" s="325"/>
      <c r="AS9" s="325"/>
      <c r="AT9" s="325"/>
      <c r="AU9" s="325"/>
      <c r="AV9" s="325"/>
      <c r="AW9" s="325"/>
      <c r="AX9" s="325"/>
      <c r="AY9" s="325"/>
      <c r="AZ9" s="325"/>
      <c r="BA9" s="325"/>
      <c r="BB9" s="325"/>
      <c r="BC9" s="325"/>
      <c r="BD9" s="325"/>
      <c r="BE9" s="325"/>
      <c r="BF9" s="325"/>
      <c r="BG9" s="325"/>
      <c r="BH9" s="325"/>
      <c r="BI9" s="325"/>
      <c r="BJ9" s="325"/>
      <c r="BK9" s="325"/>
      <c r="BL9" s="325"/>
      <c r="BM9" s="325"/>
      <c r="BN9" s="325"/>
      <c r="BO9" s="325"/>
      <c r="BP9" s="325"/>
      <c r="BQ9" s="325"/>
      <c r="BR9" s="325"/>
      <c r="BS9" s="325"/>
      <c r="BT9" s="325"/>
      <c r="BU9" s="325"/>
      <c r="BV9" s="325"/>
      <c r="BW9" s="325"/>
      <c r="BX9" s="325"/>
      <c r="BY9" s="325"/>
      <c r="BZ9" s="325"/>
      <c r="CA9" s="325"/>
      <c r="CB9" s="325"/>
      <c r="CC9" s="325"/>
      <c r="CD9" s="325"/>
      <c r="CE9" s="374"/>
    </row>
    <row r="10" spans="1:83" s="324" customFormat="1" ht="15" customHeight="1" x14ac:dyDescent="0.3">
      <c r="B10" s="605"/>
      <c r="C10" s="342" t="s">
        <v>194</v>
      </c>
      <c r="D10" s="346" t="s">
        <v>205</v>
      </c>
      <c r="E10" s="344" t="s">
        <v>5</v>
      </c>
      <c r="F10" s="345">
        <v>120</v>
      </c>
      <c r="G10" s="345" t="s">
        <v>195</v>
      </c>
      <c r="H10" s="344" t="s">
        <v>75</v>
      </c>
      <c r="I10" s="100">
        <v>1</v>
      </c>
      <c r="J10" s="99">
        <v>11.4998</v>
      </c>
      <c r="K10" s="99" t="s">
        <v>193</v>
      </c>
      <c r="L10" s="99"/>
      <c r="M10" s="98"/>
      <c r="N10" s="101">
        <f>J10</f>
        <v>11.4998</v>
      </c>
      <c r="O10" s="102" t="s">
        <v>71</v>
      </c>
      <c r="Q10" s="325"/>
      <c r="R10" s="325"/>
      <c r="S10" s="325"/>
      <c r="T10" s="325"/>
      <c r="U10" s="325"/>
      <c r="V10" s="325"/>
      <c r="W10" s="325"/>
      <c r="X10" s="325"/>
      <c r="Y10" s="325"/>
      <c r="Z10" s="325"/>
      <c r="AA10" s="325"/>
      <c r="AB10" s="325"/>
      <c r="AC10" s="325"/>
      <c r="AD10" s="325"/>
      <c r="AE10" s="325"/>
      <c r="AF10" s="325"/>
      <c r="AG10" s="325"/>
      <c r="AH10" s="325"/>
      <c r="AI10" s="325"/>
      <c r="AJ10" s="325"/>
      <c r="AK10" s="325"/>
      <c r="AL10" s="325"/>
      <c r="AM10" s="325"/>
      <c r="AN10" s="325"/>
      <c r="AO10" s="325"/>
      <c r="AP10" s="325"/>
      <c r="AQ10" s="325"/>
      <c r="AR10" s="325"/>
      <c r="AS10" s="325"/>
      <c r="AT10" s="325"/>
      <c r="AU10" s="325"/>
      <c r="AV10" s="325"/>
      <c r="AW10" s="325"/>
      <c r="AX10" s="325"/>
      <c r="AY10" s="325"/>
      <c r="AZ10" s="325"/>
      <c r="BA10" s="325"/>
      <c r="BB10" s="325"/>
      <c r="BC10" s="325"/>
      <c r="BD10" s="325"/>
      <c r="BE10" s="325"/>
      <c r="BF10" s="325"/>
      <c r="BG10" s="325"/>
      <c r="BH10" s="325"/>
      <c r="BI10" s="325"/>
      <c r="BJ10" s="325"/>
      <c r="BK10" s="325"/>
      <c r="BL10" s="325"/>
      <c r="BM10" s="325"/>
      <c r="BN10" s="325"/>
      <c r="BO10" s="325"/>
      <c r="BP10" s="325"/>
      <c r="BQ10" s="325"/>
      <c r="BR10" s="325"/>
      <c r="BS10" s="325"/>
      <c r="BT10" s="325"/>
      <c r="BU10" s="325"/>
      <c r="BV10" s="325"/>
      <c r="BW10" s="325"/>
      <c r="BX10" s="325"/>
      <c r="BY10" s="325"/>
      <c r="BZ10" s="325"/>
      <c r="CA10" s="325"/>
      <c r="CB10" s="325"/>
      <c r="CC10" s="325"/>
      <c r="CD10" s="325"/>
      <c r="CE10" s="374"/>
    </row>
    <row r="11" spans="1:83" s="324" customFormat="1" ht="15" customHeight="1" x14ac:dyDescent="0.3">
      <c r="B11" s="605"/>
      <c r="C11" s="342" t="s">
        <v>194</v>
      </c>
      <c r="D11" s="346" t="s">
        <v>186</v>
      </c>
      <c r="E11" s="344" t="s">
        <v>6</v>
      </c>
      <c r="F11" s="345">
        <v>120</v>
      </c>
      <c r="G11" s="345" t="s">
        <v>195</v>
      </c>
      <c r="H11" s="344" t="s">
        <v>77</v>
      </c>
      <c r="I11" s="100">
        <v>1</v>
      </c>
      <c r="J11" s="99">
        <v>175.95009999999999</v>
      </c>
      <c r="K11" s="99" t="s">
        <v>193</v>
      </c>
      <c r="L11" s="99"/>
      <c r="M11" s="98"/>
      <c r="N11" s="101">
        <f>J11</f>
        <v>175.95009999999999</v>
      </c>
      <c r="O11" s="102" t="s">
        <v>71</v>
      </c>
      <c r="Q11" s="325"/>
      <c r="R11" s="325"/>
      <c r="S11" s="325"/>
      <c r="T11" s="325"/>
      <c r="U11" s="325"/>
      <c r="V11" s="325"/>
      <c r="W11" s="325"/>
      <c r="X11" s="325"/>
      <c r="Y11" s="325"/>
      <c r="Z11" s="325"/>
      <c r="AA11" s="325"/>
      <c r="AB11" s="325"/>
      <c r="AC11" s="325"/>
      <c r="AD11" s="325"/>
      <c r="AE11" s="325"/>
      <c r="AF11" s="325"/>
      <c r="AG11" s="325"/>
      <c r="AH11" s="325"/>
      <c r="AI11" s="325"/>
      <c r="AJ11" s="325"/>
      <c r="AK11" s="325"/>
      <c r="AL11" s="325"/>
      <c r="AM11" s="325"/>
      <c r="AN11" s="325"/>
      <c r="AO11" s="325"/>
      <c r="AP11" s="325"/>
      <c r="AQ11" s="325"/>
      <c r="AR11" s="325"/>
      <c r="AS11" s="325"/>
      <c r="AT11" s="325"/>
      <c r="AU11" s="325"/>
      <c r="AV11" s="325"/>
      <c r="AW11" s="325"/>
      <c r="AX11" s="325"/>
      <c r="AY11" s="325"/>
      <c r="AZ11" s="325"/>
      <c r="BA11" s="325"/>
      <c r="BB11" s="325"/>
      <c r="BC11" s="325"/>
      <c r="BD11" s="325"/>
      <c r="BE11" s="325"/>
      <c r="BF11" s="325"/>
      <c r="BG11" s="325"/>
      <c r="BH11" s="325"/>
      <c r="BI11" s="325"/>
      <c r="BJ11" s="325"/>
      <c r="BK11" s="325"/>
      <c r="BL11" s="325"/>
      <c r="BM11" s="325"/>
      <c r="BN11" s="325"/>
      <c r="BO11" s="325"/>
      <c r="BP11" s="325"/>
      <c r="BQ11" s="325"/>
      <c r="BR11" s="325"/>
      <c r="BS11" s="325"/>
      <c r="BT11" s="325"/>
      <c r="BU11" s="325"/>
      <c r="BV11" s="325"/>
      <c r="BW11" s="325"/>
      <c r="BX11" s="325"/>
      <c r="BY11" s="325"/>
      <c r="BZ11" s="325"/>
      <c r="CA11" s="325"/>
      <c r="CB11" s="325"/>
      <c r="CC11" s="325"/>
      <c r="CD11" s="325"/>
      <c r="CE11" s="374"/>
    </row>
    <row r="12" spans="1:83" s="326" customFormat="1" ht="15" customHeight="1" x14ac:dyDescent="0.3">
      <c r="A12" s="324"/>
      <c r="B12" s="605"/>
      <c r="C12" s="347" t="s">
        <v>199</v>
      </c>
      <c r="D12" s="348"/>
      <c r="E12" s="349"/>
      <c r="F12" s="350"/>
      <c r="G12" s="350"/>
      <c r="H12" s="349"/>
      <c r="I12" s="359"/>
      <c r="J12" s="360"/>
      <c r="K12" s="360"/>
      <c r="L12" s="360"/>
      <c r="M12" s="148"/>
      <c r="N12" s="361"/>
      <c r="O12" s="362"/>
      <c r="Q12" s="327"/>
      <c r="R12" s="327"/>
      <c r="S12" s="327"/>
      <c r="T12" s="327"/>
      <c r="U12" s="327"/>
      <c r="V12" s="327"/>
      <c r="W12" s="327"/>
      <c r="X12" s="327"/>
      <c r="Y12" s="327"/>
      <c r="Z12" s="327"/>
      <c r="AA12" s="327"/>
      <c r="AB12" s="327"/>
      <c r="AC12" s="327"/>
      <c r="AD12" s="327"/>
      <c r="AE12" s="327"/>
      <c r="AF12" s="327"/>
      <c r="AG12" s="327"/>
      <c r="AH12" s="327"/>
      <c r="AI12" s="327"/>
      <c r="AJ12" s="327"/>
      <c r="AK12" s="327"/>
      <c r="AL12" s="327"/>
      <c r="AM12" s="327"/>
      <c r="AN12" s="327"/>
      <c r="AO12" s="327"/>
      <c r="AP12" s="327"/>
      <c r="AQ12" s="327"/>
      <c r="AR12" s="327"/>
      <c r="AS12" s="327"/>
      <c r="AT12" s="327"/>
      <c r="AU12" s="327"/>
      <c r="AV12" s="327"/>
      <c r="AW12" s="327"/>
      <c r="AX12" s="327"/>
      <c r="AY12" s="327"/>
      <c r="AZ12" s="327"/>
      <c r="BA12" s="327"/>
      <c r="BB12" s="327"/>
      <c r="BC12" s="327"/>
      <c r="BD12" s="327"/>
      <c r="BE12" s="327"/>
      <c r="BF12" s="327"/>
      <c r="BG12" s="327"/>
      <c r="BH12" s="327"/>
      <c r="BI12" s="327"/>
      <c r="BJ12" s="327"/>
      <c r="BK12" s="327"/>
      <c r="BL12" s="327"/>
      <c r="BM12" s="327"/>
      <c r="BN12" s="327"/>
      <c r="BO12" s="327"/>
      <c r="BP12" s="327"/>
      <c r="BQ12" s="327"/>
      <c r="BR12" s="327"/>
      <c r="BS12" s="327"/>
      <c r="BT12" s="327"/>
      <c r="BU12" s="327"/>
      <c r="BV12" s="327"/>
      <c r="BW12" s="327"/>
      <c r="BX12" s="327"/>
      <c r="BY12" s="327"/>
      <c r="BZ12" s="327"/>
      <c r="CA12" s="327"/>
      <c r="CB12" s="327"/>
      <c r="CC12" s="327"/>
      <c r="CD12" s="327"/>
      <c r="CE12" s="375"/>
    </row>
    <row r="13" spans="1:83" s="324" customFormat="1" ht="15" customHeight="1" x14ac:dyDescent="0.3">
      <c r="B13" s="605"/>
      <c r="C13" s="351" t="s">
        <v>189</v>
      </c>
      <c r="D13" s="352"/>
      <c r="E13" s="353"/>
      <c r="F13" s="354"/>
      <c r="G13" s="354"/>
      <c r="H13" s="353"/>
      <c r="I13" s="363"/>
      <c r="J13" s="364"/>
      <c r="K13" s="364"/>
      <c r="L13" s="364"/>
      <c r="M13" s="365"/>
      <c r="N13" s="366"/>
      <c r="O13" s="367"/>
      <c r="P13" s="328"/>
      <c r="Q13" s="329"/>
      <c r="R13" s="329"/>
      <c r="S13" s="329"/>
      <c r="T13" s="329"/>
      <c r="U13" s="329"/>
      <c r="V13" s="329"/>
      <c r="W13" s="329"/>
      <c r="X13" s="329"/>
      <c r="Y13" s="329"/>
      <c r="Z13" s="329"/>
      <c r="AA13" s="329"/>
      <c r="AB13" s="329"/>
      <c r="AC13" s="329"/>
      <c r="AD13" s="329"/>
      <c r="AE13" s="329"/>
      <c r="AF13" s="329"/>
      <c r="AG13" s="329"/>
      <c r="AH13" s="329"/>
      <c r="AI13" s="329"/>
      <c r="AJ13" s="329"/>
      <c r="AK13" s="329"/>
      <c r="AL13" s="329"/>
      <c r="AM13" s="329"/>
      <c r="AN13" s="329"/>
      <c r="AO13" s="329"/>
      <c r="AP13" s="329"/>
      <c r="AQ13" s="329"/>
      <c r="AR13" s="329"/>
      <c r="AS13" s="329"/>
      <c r="AT13" s="329"/>
      <c r="AU13" s="329"/>
      <c r="AV13" s="329"/>
      <c r="AW13" s="329"/>
      <c r="AX13" s="329"/>
      <c r="AY13" s="329"/>
      <c r="AZ13" s="329"/>
      <c r="BA13" s="329"/>
      <c r="BB13" s="329"/>
      <c r="BC13" s="329"/>
      <c r="BD13" s="329"/>
      <c r="BE13" s="329"/>
      <c r="BF13" s="329"/>
      <c r="BG13" s="329"/>
      <c r="BH13" s="329"/>
      <c r="BI13" s="329"/>
      <c r="BJ13" s="329"/>
      <c r="BK13" s="329"/>
      <c r="BL13" s="329"/>
      <c r="BM13" s="329"/>
      <c r="BN13" s="329"/>
      <c r="BO13" s="329"/>
      <c r="BP13" s="329"/>
      <c r="BQ13" s="329"/>
      <c r="BR13" s="329"/>
      <c r="BS13" s="329"/>
      <c r="BT13" s="329"/>
      <c r="BU13" s="329"/>
      <c r="BV13" s="329"/>
      <c r="BW13" s="329"/>
      <c r="BX13" s="329"/>
      <c r="BY13" s="329"/>
      <c r="BZ13" s="329"/>
      <c r="CA13" s="329"/>
      <c r="CB13" s="329"/>
      <c r="CC13" s="329"/>
      <c r="CD13" s="329"/>
      <c r="CE13" s="376"/>
    </row>
    <row r="14" spans="1:83" s="324" customFormat="1" ht="15" customHeight="1" x14ac:dyDescent="0.3">
      <c r="B14" s="605"/>
      <c r="C14" s="342" t="s">
        <v>108</v>
      </c>
      <c r="D14" s="346" t="s">
        <v>186</v>
      </c>
      <c r="E14" s="344" t="s">
        <v>7</v>
      </c>
      <c r="F14" s="345"/>
      <c r="G14" s="345"/>
      <c r="H14" s="344" t="s">
        <v>72</v>
      </c>
      <c r="I14" s="100">
        <v>1</v>
      </c>
      <c r="J14" s="99"/>
      <c r="K14" s="99"/>
      <c r="L14" s="99"/>
      <c r="M14" s="98"/>
      <c r="N14" s="101">
        <f>J7</f>
        <v>414</v>
      </c>
      <c r="O14" s="102" t="s">
        <v>71</v>
      </c>
      <c r="Q14" s="325"/>
      <c r="R14" s="325"/>
      <c r="S14" s="325"/>
      <c r="T14" s="325"/>
      <c r="U14" s="325"/>
      <c r="V14" s="325"/>
      <c r="W14" s="325"/>
      <c r="X14" s="325"/>
      <c r="Y14" s="325"/>
      <c r="Z14" s="325"/>
      <c r="AA14" s="325"/>
      <c r="AB14" s="325"/>
      <c r="AC14" s="325"/>
      <c r="AD14" s="325"/>
      <c r="AE14" s="325"/>
      <c r="AF14" s="325"/>
      <c r="AG14" s="325"/>
      <c r="AH14" s="325"/>
      <c r="AI14" s="325"/>
      <c r="AJ14" s="325"/>
      <c r="AK14" s="325"/>
      <c r="AL14" s="325"/>
      <c r="AM14" s="325"/>
      <c r="AN14" s="325"/>
      <c r="AO14" s="325"/>
      <c r="AP14" s="325"/>
      <c r="AQ14" s="325"/>
      <c r="AR14" s="325"/>
      <c r="AS14" s="325"/>
      <c r="AT14" s="325"/>
      <c r="AU14" s="325"/>
      <c r="AV14" s="325"/>
      <c r="AW14" s="325"/>
      <c r="AX14" s="325"/>
      <c r="AY14" s="325"/>
      <c r="AZ14" s="325"/>
      <c r="BA14" s="325"/>
      <c r="BB14" s="325"/>
      <c r="BC14" s="325"/>
      <c r="BD14" s="325"/>
      <c r="BE14" s="325"/>
      <c r="BF14" s="325"/>
      <c r="BG14" s="325"/>
      <c r="BH14" s="325"/>
      <c r="BI14" s="325"/>
      <c r="BJ14" s="325"/>
      <c r="BK14" s="325"/>
      <c r="BL14" s="325"/>
      <c r="BM14" s="325"/>
      <c r="BN14" s="325"/>
      <c r="BO14" s="325"/>
      <c r="BP14" s="325"/>
      <c r="BQ14" s="325"/>
      <c r="BR14" s="325"/>
      <c r="BS14" s="325"/>
      <c r="BT14" s="325"/>
      <c r="BU14" s="325"/>
      <c r="BV14" s="325"/>
      <c r="BW14" s="325"/>
      <c r="BX14" s="325"/>
      <c r="BY14" s="325"/>
      <c r="BZ14" s="325"/>
      <c r="CA14" s="325"/>
      <c r="CB14" s="325"/>
      <c r="CC14" s="325"/>
      <c r="CD14" s="325"/>
      <c r="CE14" s="374"/>
    </row>
    <row r="15" spans="1:83" s="324" customFormat="1" ht="15" customHeight="1" x14ac:dyDescent="0.3">
      <c r="B15" s="605"/>
      <c r="C15" s="342" t="s">
        <v>108</v>
      </c>
      <c r="D15" s="346" t="s">
        <v>186</v>
      </c>
      <c r="E15" s="344" t="s">
        <v>8</v>
      </c>
      <c r="F15" s="345"/>
      <c r="G15" s="345"/>
      <c r="H15" s="344" t="s">
        <v>78</v>
      </c>
      <c r="I15" s="100">
        <v>1</v>
      </c>
      <c r="J15" s="99"/>
      <c r="K15" s="99"/>
      <c r="L15" s="99"/>
      <c r="M15" s="98"/>
      <c r="N15" s="101">
        <f>N11</f>
        <v>175.95009999999999</v>
      </c>
      <c r="O15" s="102" t="s">
        <v>71</v>
      </c>
      <c r="Q15" s="325"/>
      <c r="R15" s="325"/>
      <c r="S15" s="325"/>
      <c r="T15" s="325"/>
      <c r="U15" s="325"/>
      <c r="V15" s="325"/>
      <c r="W15" s="325"/>
      <c r="X15" s="325"/>
      <c r="Y15" s="325"/>
      <c r="Z15" s="325"/>
      <c r="AA15" s="325"/>
      <c r="AB15" s="325"/>
      <c r="AC15" s="325"/>
      <c r="AD15" s="325"/>
      <c r="AE15" s="325"/>
      <c r="AF15" s="325"/>
      <c r="AG15" s="325"/>
      <c r="AH15" s="325"/>
      <c r="AI15" s="325"/>
      <c r="AJ15" s="325"/>
      <c r="AK15" s="325"/>
      <c r="AL15" s="325"/>
      <c r="AM15" s="325"/>
      <c r="AN15" s="325"/>
      <c r="AO15" s="325"/>
      <c r="AP15" s="325"/>
      <c r="AQ15" s="325"/>
      <c r="AR15" s="325"/>
      <c r="AS15" s="325"/>
      <c r="AT15" s="325"/>
      <c r="AU15" s="325"/>
      <c r="AV15" s="325"/>
      <c r="AW15" s="325"/>
      <c r="AX15" s="325"/>
      <c r="AY15" s="325"/>
      <c r="AZ15" s="325"/>
      <c r="BA15" s="325"/>
      <c r="BB15" s="325"/>
      <c r="BC15" s="325"/>
      <c r="BD15" s="325"/>
      <c r="BE15" s="325"/>
      <c r="BF15" s="325"/>
      <c r="BG15" s="325"/>
      <c r="BH15" s="325"/>
      <c r="BI15" s="325"/>
      <c r="BJ15" s="325"/>
      <c r="BK15" s="325"/>
      <c r="BL15" s="325"/>
      <c r="BM15" s="325"/>
      <c r="BN15" s="325"/>
      <c r="BO15" s="325"/>
      <c r="BP15" s="325"/>
      <c r="BQ15" s="325"/>
      <c r="BR15" s="325"/>
      <c r="BS15" s="325"/>
      <c r="BT15" s="325"/>
      <c r="BU15" s="325"/>
      <c r="BV15" s="325"/>
      <c r="BW15" s="325"/>
      <c r="BX15" s="325"/>
      <c r="BY15" s="325"/>
      <c r="BZ15" s="325"/>
      <c r="CA15" s="325"/>
      <c r="CB15" s="325"/>
      <c r="CC15" s="325"/>
      <c r="CD15" s="325"/>
      <c r="CE15" s="374"/>
    </row>
    <row r="16" spans="1:83" s="324" customFormat="1" ht="15" customHeight="1" x14ac:dyDescent="0.3">
      <c r="B16" s="605"/>
      <c r="C16" s="342" t="s">
        <v>108</v>
      </c>
      <c r="D16" s="346" t="s">
        <v>205</v>
      </c>
      <c r="E16" s="344" t="s">
        <v>9</v>
      </c>
      <c r="F16" s="345"/>
      <c r="G16" s="345"/>
      <c r="H16" s="344" t="s">
        <v>76</v>
      </c>
      <c r="I16" s="100">
        <v>1</v>
      </c>
      <c r="J16" s="99"/>
      <c r="K16" s="99"/>
      <c r="L16" s="99"/>
      <c r="M16" s="98"/>
      <c r="N16" s="101">
        <f>N10</f>
        <v>11.4998</v>
      </c>
      <c r="O16" s="102" t="s">
        <v>71</v>
      </c>
      <c r="Q16" s="325"/>
      <c r="R16" s="325"/>
      <c r="S16" s="325"/>
      <c r="T16" s="325"/>
      <c r="U16" s="325"/>
      <c r="V16" s="325"/>
      <c r="W16" s="325"/>
      <c r="X16" s="325"/>
      <c r="Y16" s="325"/>
      <c r="Z16" s="325"/>
      <c r="AA16" s="325"/>
      <c r="AB16" s="325"/>
      <c r="AC16" s="325"/>
      <c r="AD16" s="325"/>
      <c r="AE16" s="325"/>
      <c r="AF16" s="325"/>
      <c r="AG16" s="325"/>
      <c r="AH16" s="325"/>
      <c r="AI16" s="325"/>
      <c r="AJ16" s="325"/>
      <c r="AK16" s="325"/>
      <c r="AL16" s="325"/>
      <c r="AM16" s="325"/>
      <c r="AN16" s="325"/>
      <c r="AO16" s="325"/>
      <c r="AP16" s="325"/>
      <c r="AQ16" s="325"/>
      <c r="AR16" s="325"/>
      <c r="AS16" s="325"/>
      <c r="AT16" s="325"/>
      <c r="AU16" s="325"/>
      <c r="AV16" s="325"/>
      <c r="AW16" s="325"/>
      <c r="AX16" s="325"/>
      <c r="AY16" s="325"/>
      <c r="AZ16" s="325"/>
      <c r="BA16" s="325"/>
      <c r="BB16" s="325"/>
      <c r="BC16" s="325"/>
      <c r="BD16" s="325"/>
      <c r="BE16" s="325"/>
      <c r="BF16" s="325"/>
      <c r="BG16" s="325"/>
      <c r="BH16" s="325"/>
      <c r="BI16" s="325"/>
      <c r="BJ16" s="325"/>
      <c r="BK16" s="325"/>
      <c r="BL16" s="325"/>
      <c r="BM16" s="325"/>
      <c r="BN16" s="325"/>
      <c r="BO16" s="325"/>
      <c r="BP16" s="325"/>
      <c r="BQ16" s="325"/>
      <c r="BR16" s="325"/>
      <c r="BS16" s="325"/>
      <c r="BT16" s="325"/>
      <c r="BU16" s="325"/>
      <c r="BV16" s="325"/>
      <c r="BW16" s="325"/>
      <c r="BX16" s="325"/>
      <c r="BY16" s="325"/>
      <c r="BZ16" s="325"/>
      <c r="CA16" s="325"/>
      <c r="CB16" s="325"/>
      <c r="CC16" s="325"/>
      <c r="CD16" s="325"/>
      <c r="CE16" s="374"/>
    </row>
    <row r="17" spans="1:83" s="324" customFormat="1" ht="15" customHeight="1" x14ac:dyDescent="0.3">
      <c r="B17" s="605"/>
      <c r="C17" s="342" t="s">
        <v>108</v>
      </c>
      <c r="D17" s="346" t="s">
        <v>187</v>
      </c>
      <c r="E17" s="344" t="s">
        <v>10</v>
      </c>
      <c r="F17" s="345"/>
      <c r="G17" s="345"/>
      <c r="H17" s="344" t="s">
        <v>74</v>
      </c>
      <c r="I17" s="100">
        <v>1</v>
      </c>
      <c r="J17" s="99"/>
      <c r="K17" s="99"/>
      <c r="L17" s="99"/>
      <c r="M17" s="98"/>
      <c r="N17" s="101">
        <f>N8</f>
        <v>14.375</v>
      </c>
      <c r="O17" s="102" t="s">
        <v>71</v>
      </c>
      <c r="Q17" s="325"/>
      <c r="R17" s="325"/>
      <c r="S17" s="325"/>
      <c r="T17" s="325"/>
      <c r="U17" s="325"/>
      <c r="V17" s="325"/>
      <c r="W17" s="325"/>
      <c r="X17" s="325"/>
      <c r="Y17" s="325"/>
      <c r="Z17" s="325"/>
      <c r="AA17" s="325"/>
      <c r="AB17" s="325"/>
      <c r="AC17" s="325"/>
      <c r="AD17" s="325"/>
      <c r="AE17" s="325"/>
      <c r="AF17" s="325"/>
      <c r="AG17" s="325"/>
      <c r="AH17" s="325"/>
      <c r="AI17" s="325"/>
      <c r="AJ17" s="325"/>
      <c r="AK17" s="325"/>
      <c r="AL17" s="325"/>
      <c r="AM17" s="325"/>
      <c r="AN17" s="325"/>
      <c r="AO17" s="325"/>
      <c r="AP17" s="325"/>
      <c r="AQ17" s="325"/>
      <c r="AR17" s="325"/>
      <c r="AS17" s="325"/>
      <c r="AT17" s="325"/>
      <c r="AU17" s="325"/>
      <c r="AV17" s="325"/>
      <c r="AW17" s="325"/>
      <c r="AX17" s="325"/>
      <c r="AY17" s="325"/>
      <c r="AZ17" s="325"/>
      <c r="BA17" s="325"/>
      <c r="BB17" s="325"/>
      <c r="BC17" s="325"/>
      <c r="BD17" s="325"/>
      <c r="BE17" s="325"/>
      <c r="BF17" s="325"/>
      <c r="BG17" s="325"/>
      <c r="BH17" s="325"/>
      <c r="BI17" s="325"/>
      <c r="BJ17" s="325"/>
      <c r="BK17" s="325"/>
      <c r="BL17" s="325"/>
      <c r="BM17" s="325"/>
      <c r="BN17" s="325"/>
      <c r="BO17" s="325"/>
      <c r="BP17" s="325"/>
      <c r="BQ17" s="325"/>
      <c r="BR17" s="325"/>
      <c r="BS17" s="325"/>
      <c r="BT17" s="325"/>
      <c r="BU17" s="325"/>
      <c r="BV17" s="325"/>
      <c r="BW17" s="325"/>
      <c r="BX17" s="325"/>
      <c r="BY17" s="325"/>
      <c r="BZ17" s="325"/>
      <c r="CA17" s="325"/>
      <c r="CB17" s="325"/>
      <c r="CC17" s="325"/>
      <c r="CD17" s="325"/>
      <c r="CE17" s="374"/>
    </row>
    <row r="18" spans="1:83" s="324" customFormat="1" ht="15" customHeight="1" x14ac:dyDescent="0.3">
      <c r="B18" s="605"/>
      <c r="C18" s="342" t="s">
        <v>108</v>
      </c>
      <c r="D18" s="346" t="s">
        <v>187</v>
      </c>
      <c r="E18" s="344" t="s">
        <v>11</v>
      </c>
      <c r="F18" s="345"/>
      <c r="G18" s="345"/>
      <c r="H18" s="344" t="s">
        <v>74</v>
      </c>
      <c r="I18" s="100">
        <v>1</v>
      </c>
      <c r="J18" s="99"/>
      <c r="K18" s="99"/>
      <c r="L18" s="99"/>
      <c r="M18" s="98"/>
      <c r="N18" s="101">
        <v>14.375</v>
      </c>
      <c r="O18" s="102" t="s">
        <v>71</v>
      </c>
      <c r="Q18" s="325"/>
      <c r="R18" s="325"/>
      <c r="S18" s="325"/>
      <c r="T18" s="325"/>
      <c r="U18" s="325"/>
      <c r="V18" s="325"/>
      <c r="W18" s="325"/>
      <c r="X18" s="325"/>
      <c r="Y18" s="325"/>
      <c r="Z18" s="325"/>
      <c r="AA18" s="325"/>
      <c r="AB18" s="325"/>
      <c r="AC18" s="325"/>
      <c r="AD18" s="325"/>
      <c r="AE18" s="325"/>
      <c r="AF18" s="325"/>
      <c r="AG18" s="325"/>
      <c r="AH18" s="325"/>
      <c r="AI18" s="325"/>
      <c r="AJ18" s="325"/>
      <c r="AK18" s="325"/>
      <c r="AL18" s="325"/>
      <c r="AM18" s="325"/>
      <c r="AN18" s="325"/>
      <c r="AO18" s="325"/>
      <c r="AP18" s="325"/>
      <c r="AQ18" s="325"/>
      <c r="AR18" s="325"/>
      <c r="AS18" s="325"/>
      <c r="AT18" s="325"/>
      <c r="AU18" s="325"/>
      <c r="AV18" s="325"/>
      <c r="AW18" s="325"/>
      <c r="AX18" s="325"/>
      <c r="AY18" s="325"/>
      <c r="AZ18" s="325"/>
      <c r="BA18" s="325"/>
      <c r="BB18" s="325"/>
      <c r="BC18" s="325"/>
      <c r="BD18" s="325"/>
      <c r="BE18" s="325"/>
      <c r="BF18" s="325"/>
      <c r="BG18" s="325"/>
      <c r="BH18" s="325"/>
      <c r="BI18" s="325"/>
      <c r="BJ18" s="325"/>
      <c r="BK18" s="325"/>
      <c r="BL18" s="325"/>
      <c r="BM18" s="325"/>
      <c r="BN18" s="325"/>
      <c r="BO18" s="325"/>
      <c r="BP18" s="325"/>
      <c r="BQ18" s="325"/>
      <c r="BR18" s="325"/>
      <c r="BS18" s="325"/>
      <c r="BT18" s="325"/>
      <c r="BU18" s="325"/>
      <c r="BV18" s="325"/>
      <c r="BW18" s="325"/>
      <c r="BX18" s="325"/>
      <c r="BY18" s="325"/>
      <c r="BZ18" s="325"/>
      <c r="CA18" s="325"/>
      <c r="CB18" s="325"/>
      <c r="CC18" s="325"/>
      <c r="CD18" s="325"/>
      <c r="CE18" s="374"/>
    </row>
    <row r="19" spans="1:83" s="324" customFormat="1" ht="15.75" customHeight="1" x14ac:dyDescent="0.3">
      <c r="B19" s="606"/>
      <c r="C19" s="355" t="s">
        <v>183</v>
      </c>
      <c r="D19" s="356"/>
      <c r="E19" s="357"/>
      <c r="F19" s="358"/>
      <c r="G19" s="358"/>
      <c r="H19" s="357"/>
      <c r="I19" s="332"/>
      <c r="J19" s="331"/>
      <c r="K19" s="331"/>
      <c r="L19" s="331"/>
      <c r="M19" s="330"/>
      <c r="N19" s="333"/>
      <c r="O19" s="334"/>
      <c r="P19" s="335"/>
      <c r="Q19" s="336"/>
      <c r="R19" s="336"/>
      <c r="S19" s="336"/>
      <c r="T19" s="336"/>
      <c r="U19" s="336"/>
      <c r="V19" s="336"/>
      <c r="W19" s="336"/>
      <c r="X19" s="336"/>
      <c r="Y19" s="336"/>
      <c r="Z19" s="336"/>
      <c r="AA19" s="336"/>
      <c r="AB19" s="336"/>
      <c r="AC19" s="336"/>
      <c r="AD19" s="336"/>
      <c r="AE19" s="336"/>
      <c r="AF19" s="336"/>
      <c r="AG19" s="336"/>
      <c r="AH19" s="336"/>
      <c r="AI19" s="336"/>
      <c r="AJ19" s="336"/>
      <c r="AK19" s="336"/>
      <c r="AL19" s="336"/>
      <c r="AM19" s="336"/>
      <c r="AN19" s="336"/>
      <c r="AO19" s="336"/>
      <c r="AP19" s="336"/>
      <c r="AQ19" s="336"/>
      <c r="AR19" s="336"/>
      <c r="AS19" s="336"/>
      <c r="AT19" s="336"/>
      <c r="AU19" s="336"/>
      <c r="AV19" s="336"/>
      <c r="AW19" s="336"/>
      <c r="AX19" s="336"/>
      <c r="AY19" s="336"/>
      <c r="AZ19" s="336"/>
      <c r="BA19" s="336"/>
      <c r="BB19" s="336"/>
      <c r="BC19" s="336"/>
      <c r="BD19" s="336"/>
      <c r="BE19" s="336"/>
      <c r="BF19" s="336"/>
      <c r="BG19" s="336"/>
      <c r="BH19" s="336"/>
      <c r="BI19" s="336"/>
      <c r="BJ19" s="336"/>
      <c r="BK19" s="336"/>
      <c r="BL19" s="336"/>
      <c r="BM19" s="336"/>
      <c r="BN19" s="336"/>
      <c r="BO19" s="336"/>
      <c r="BP19" s="336"/>
      <c r="BQ19" s="336"/>
      <c r="BR19" s="336"/>
      <c r="BS19" s="336"/>
      <c r="BT19" s="336"/>
      <c r="BU19" s="336"/>
      <c r="BV19" s="336"/>
      <c r="BW19" s="336"/>
      <c r="BX19" s="336"/>
      <c r="BY19" s="336"/>
      <c r="BZ19" s="336"/>
      <c r="CA19" s="336"/>
      <c r="CB19" s="336"/>
      <c r="CC19" s="336"/>
      <c r="CD19" s="336"/>
      <c r="CE19" s="377"/>
    </row>
    <row r="20" spans="1:83" x14ac:dyDescent="0.3">
      <c r="F20" s="69"/>
      <c r="G20" s="69"/>
      <c r="I20" s="71"/>
      <c r="N20" s="72"/>
    </row>
    <row r="21" spans="1:83" ht="15" customHeight="1" x14ac:dyDescent="0.3">
      <c r="B21" s="604" t="s">
        <v>342</v>
      </c>
      <c r="C21" s="58" t="s">
        <v>196</v>
      </c>
      <c r="D21" s="60"/>
      <c r="E21" s="106"/>
      <c r="F21" s="61"/>
      <c r="G21" s="61"/>
      <c r="H21" s="106" t="s">
        <v>338</v>
      </c>
      <c r="I21" s="108"/>
      <c r="J21" s="59"/>
      <c r="K21" s="59"/>
      <c r="L21" s="59"/>
      <c r="M21" s="106"/>
      <c r="N21" s="109"/>
      <c r="O21" s="65"/>
      <c r="P21" s="132"/>
      <c r="Q21" s="120">
        <v>241.52635953286449</v>
      </c>
      <c r="R21" s="120">
        <v>0.61582183054612682</v>
      </c>
      <c r="S21" s="120">
        <v>1.22550642967644</v>
      </c>
      <c r="T21" s="120">
        <v>13979.449456295755</v>
      </c>
      <c r="U21" s="120">
        <v>1.2969903329861108</v>
      </c>
      <c r="V21" s="120">
        <v>11.105935750273318</v>
      </c>
      <c r="W21" s="120">
        <v>241.52635953286449</v>
      </c>
      <c r="X21" s="120">
        <v>9.9864356748003924E-2</v>
      </c>
      <c r="Y21" s="120">
        <v>17.570115270664754</v>
      </c>
      <c r="Z21" s="120">
        <v>1.2969903329861108</v>
      </c>
      <c r="AA21" s="120">
        <v>36.381933687733053</v>
      </c>
      <c r="AB21" s="120">
        <v>7.900150288151709E-3</v>
      </c>
      <c r="AC21" s="120"/>
      <c r="AD21" s="120">
        <v>6.7644768420164865E-7</v>
      </c>
      <c r="AE21" s="120">
        <v>7.9439596508048356E-8</v>
      </c>
      <c r="AF21" s="120">
        <v>2.5980880458259212E-7</v>
      </c>
      <c r="AG21" s="120">
        <v>1.5939370666040925E-7</v>
      </c>
      <c r="AH21" s="120">
        <v>1.0233058748314267E-8</v>
      </c>
      <c r="AI21" s="120">
        <v>9.8508404814861929E-8</v>
      </c>
      <c r="AJ21" s="120">
        <v>1.8473421089800814E-11</v>
      </c>
      <c r="AK21" s="120">
        <v>6.6917084983660927E-8</v>
      </c>
      <c r="AL21" s="120">
        <v>1.217235388927473E-8</v>
      </c>
      <c r="AM21" s="120">
        <v>1.7232943584906803E-12</v>
      </c>
      <c r="AN21" s="120">
        <v>3.8244687118902727E-9</v>
      </c>
      <c r="AO21" s="120">
        <v>1.3427255631251909E-11</v>
      </c>
      <c r="AP21" s="120">
        <v>1.3667787870717801E-6</v>
      </c>
      <c r="AQ21" s="120"/>
      <c r="AR21" s="120">
        <v>234.94648659473251</v>
      </c>
      <c r="AS21" s="120">
        <v>0.15463801547258715</v>
      </c>
      <c r="AT21" s="120">
        <v>1.3506075973276799</v>
      </c>
      <c r="AU21" s="120">
        <v>0</v>
      </c>
      <c r="AV21" s="120">
        <v>0.98937799584336839</v>
      </c>
      <c r="AW21" s="120">
        <v>10.69593939891335</v>
      </c>
      <c r="AX21" s="120">
        <v>234.94648659473251</v>
      </c>
      <c r="AY21" s="120">
        <v>6.5804525773637032E-2</v>
      </c>
      <c r="AZ21" s="120">
        <v>3.0310455496859721</v>
      </c>
      <c r="BA21" s="120">
        <v>0.98937799584336839</v>
      </c>
      <c r="BB21" s="120">
        <v>0</v>
      </c>
      <c r="BC21" s="120">
        <v>0.24329793574298711</v>
      </c>
      <c r="BD21" s="120"/>
      <c r="BE21" s="120">
        <v>6.5797884279606687E-7</v>
      </c>
      <c r="BF21" s="120">
        <v>1.9947884978484315E-8</v>
      </c>
      <c r="BG21" s="120">
        <v>2.8631478548481145E-7</v>
      </c>
      <c r="BH21" s="120">
        <v>0</v>
      </c>
      <c r="BI21" s="120">
        <v>1.3356602943885476E-8</v>
      </c>
      <c r="BJ21" s="120">
        <v>9.4904982248398264E-8</v>
      </c>
      <c r="BK21" s="120">
        <v>1.7970155897275616E-11</v>
      </c>
      <c r="BL21" s="120">
        <v>4.4099894689489415E-8</v>
      </c>
      <c r="BM21" s="120">
        <v>2.099656251450382E-9</v>
      </c>
      <c r="BN21" s="120">
        <v>5.975843094893946E-13</v>
      </c>
      <c r="BO21" s="120">
        <v>0</v>
      </c>
      <c r="BP21" s="120">
        <v>4.1360277562492301E-10</v>
      </c>
      <c r="BQ21" s="120">
        <v>1.1191348199084176E-6</v>
      </c>
      <c r="BR21" s="120"/>
      <c r="BS21" s="120">
        <v>6.641927149950785E-7</v>
      </c>
      <c r="BT21" s="120">
        <v>9.9776128305939097E-10</v>
      </c>
      <c r="BU21" s="120">
        <v>1.304085433498408E-7</v>
      </c>
      <c r="BV21" s="120"/>
      <c r="BW21" s="120">
        <v>0</v>
      </c>
      <c r="BX21" s="120">
        <v>5.5459261794551621E-8</v>
      </c>
      <c r="BY21" s="120">
        <v>1.2901946184544929E-8</v>
      </c>
      <c r="BZ21" s="120">
        <v>1.7872240757206023E-8</v>
      </c>
      <c r="CA21" s="120"/>
      <c r="CB21" s="120">
        <v>1.4836542492386911E-8</v>
      </c>
      <c r="CC21" s="120"/>
      <c r="CD21" s="120">
        <v>6.0057325245647818E-12</v>
      </c>
      <c r="CE21" s="368">
        <v>8.9667501658919276E-7</v>
      </c>
    </row>
    <row r="22" spans="1:83" ht="15" customHeight="1" x14ac:dyDescent="0.3">
      <c r="B22" s="605"/>
      <c r="C22" s="68" t="s">
        <v>194</v>
      </c>
      <c r="D22" s="121" t="s">
        <v>186</v>
      </c>
      <c r="E22" s="33" t="s">
        <v>12</v>
      </c>
      <c r="F22" s="69">
        <v>80</v>
      </c>
      <c r="G22" s="69" t="s">
        <v>271</v>
      </c>
      <c r="H22" s="33" t="s">
        <v>79</v>
      </c>
      <c r="I22" s="71">
        <v>1</v>
      </c>
      <c r="J22" s="39">
        <v>16.3462</v>
      </c>
      <c r="K22" s="39" t="s">
        <v>193</v>
      </c>
      <c r="N22" s="72">
        <f t="shared" ref="N22:N29" si="0">J22</f>
        <v>16.3462</v>
      </c>
      <c r="O22" s="73" t="s">
        <v>71</v>
      </c>
      <c r="Q22" s="75"/>
      <c r="R22" s="75"/>
      <c r="S22" s="75"/>
      <c r="T22" s="75"/>
      <c r="U22" s="75"/>
      <c r="V22" s="75"/>
      <c r="W22" s="75"/>
      <c r="X22" s="75"/>
      <c r="Y22" s="75"/>
      <c r="Z22" s="75"/>
      <c r="AA22" s="75"/>
      <c r="AB22" s="75"/>
      <c r="AC22" s="75"/>
      <c r="AD22" s="75"/>
      <c r="AE22" s="75"/>
      <c r="AF22" s="75"/>
      <c r="AG22" s="75"/>
      <c r="AH22" s="75"/>
      <c r="AI22" s="75"/>
      <c r="AJ22" s="75"/>
      <c r="AK22" s="75"/>
      <c r="AL22" s="75"/>
      <c r="AM22" s="75"/>
      <c r="AN22" s="75"/>
      <c r="AO22" s="75"/>
      <c r="AP22" s="75"/>
      <c r="AQ22" s="75"/>
      <c r="AR22" s="75"/>
      <c r="AS22" s="75"/>
      <c r="AT22" s="75"/>
      <c r="AU22" s="75"/>
      <c r="AV22" s="75"/>
      <c r="AW22" s="75"/>
      <c r="AX22" s="75"/>
      <c r="AY22" s="75"/>
      <c r="AZ22" s="75"/>
      <c r="BA22" s="75"/>
      <c r="BB22" s="75"/>
      <c r="BC22" s="75"/>
      <c r="BD22" s="75"/>
      <c r="BE22" s="75"/>
      <c r="BF22" s="75"/>
      <c r="BG22" s="75"/>
      <c r="BH22" s="75"/>
      <c r="BI22" s="75"/>
      <c r="BJ22" s="75"/>
      <c r="BK22" s="75"/>
      <c r="BL22" s="75"/>
      <c r="BM22" s="75"/>
      <c r="BN22" s="75"/>
      <c r="BO22" s="75"/>
      <c r="BP22" s="75"/>
      <c r="BQ22" s="75"/>
      <c r="BR22" s="75"/>
      <c r="BS22" s="75"/>
      <c r="BT22" s="75"/>
      <c r="BU22" s="75"/>
      <c r="BV22" s="75"/>
      <c r="BW22" s="75"/>
      <c r="BX22" s="75"/>
      <c r="BY22" s="75"/>
      <c r="BZ22" s="75"/>
      <c r="CA22" s="75"/>
      <c r="CB22" s="75"/>
      <c r="CC22" s="75"/>
      <c r="CD22" s="75"/>
      <c r="CE22" s="369"/>
    </row>
    <row r="23" spans="1:83" ht="15" customHeight="1" x14ac:dyDescent="0.3">
      <c r="B23" s="605"/>
      <c r="C23" s="68" t="s">
        <v>192</v>
      </c>
      <c r="D23" s="121" t="s">
        <v>186</v>
      </c>
      <c r="E23" s="33" t="s">
        <v>13</v>
      </c>
      <c r="F23" s="69"/>
      <c r="G23" s="69"/>
      <c r="H23" s="33" t="s">
        <v>79</v>
      </c>
      <c r="I23" s="71">
        <v>1</v>
      </c>
      <c r="J23" s="39">
        <v>16.3462</v>
      </c>
      <c r="K23" s="39" t="s">
        <v>193</v>
      </c>
      <c r="N23" s="72">
        <f t="shared" si="0"/>
        <v>16.3462</v>
      </c>
      <c r="O23" s="73" t="s">
        <v>71</v>
      </c>
      <c r="Q23" s="75"/>
      <c r="R23" s="75"/>
      <c r="S23" s="75"/>
      <c r="T23" s="75"/>
      <c r="U23" s="75"/>
      <c r="V23" s="75"/>
      <c r="W23" s="75"/>
      <c r="X23" s="75"/>
      <c r="Y23" s="75"/>
      <c r="Z23" s="75"/>
      <c r="AA23" s="75"/>
      <c r="AB23" s="75"/>
      <c r="AC23" s="75"/>
      <c r="AD23" s="75"/>
      <c r="AE23" s="75"/>
      <c r="AF23" s="75"/>
      <c r="AG23" s="75"/>
      <c r="AH23" s="75"/>
      <c r="AI23" s="75"/>
      <c r="AJ23" s="75"/>
      <c r="AK23" s="75"/>
      <c r="AL23" s="75"/>
      <c r="AM23" s="75"/>
      <c r="AN23" s="75"/>
      <c r="AO23" s="75"/>
      <c r="AP23" s="75"/>
      <c r="AQ23" s="75"/>
      <c r="AR23" s="75"/>
      <c r="AS23" s="75"/>
      <c r="AT23" s="75"/>
      <c r="AU23" s="75"/>
      <c r="AV23" s="75"/>
      <c r="AW23" s="75"/>
      <c r="AX23" s="75"/>
      <c r="AY23" s="75"/>
      <c r="AZ23" s="75"/>
      <c r="BA23" s="75"/>
      <c r="BB23" s="75"/>
      <c r="BC23" s="75"/>
      <c r="BD23" s="75"/>
      <c r="BE23" s="75"/>
      <c r="BF23" s="75"/>
      <c r="BG23" s="75"/>
      <c r="BH23" s="75"/>
      <c r="BI23" s="75"/>
      <c r="BJ23" s="75"/>
      <c r="BK23" s="75"/>
      <c r="BL23" s="75"/>
      <c r="BM23" s="75"/>
      <c r="BN23" s="75"/>
      <c r="BO23" s="75"/>
      <c r="BP23" s="75"/>
      <c r="BQ23" s="75"/>
      <c r="BR23" s="75"/>
      <c r="BS23" s="75"/>
      <c r="BT23" s="75"/>
      <c r="BU23" s="75"/>
      <c r="BV23" s="75"/>
      <c r="BW23" s="75"/>
      <c r="BX23" s="75"/>
      <c r="BY23" s="75"/>
      <c r="BZ23" s="75"/>
      <c r="CA23" s="75"/>
      <c r="CB23" s="75"/>
      <c r="CC23" s="75"/>
      <c r="CD23" s="75"/>
      <c r="CE23" s="369"/>
    </row>
    <row r="24" spans="1:83" ht="15" customHeight="1" x14ac:dyDescent="0.3">
      <c r="B24" s="605"/>
      <c r="C24" s="68" t="s">
        <v>194</v>
      </c>
      <c r="D24" s="121" t="s">
        <v>205</v>
      </c>
      <c r="E24" s="33" t="s">
        <v>14</v>
      </c>
      <c r="F24" s="69">
        <v>120</v>
      </c>
      <c r="G24" s="69" t="s">
        <v>195</v>
      </c>
      <c r="H24" s="33" t="s">
        <v>75</v>
      </c>
      <c r="I24" s="71">
        <v>1</v>
      </c>
      <c r="J24" s="144">
        <f>1.15+6.45+1.15</f>
        <v>8.75</v>
      </c>
      <c r="K24" s="39" t="s">
        <v>193</v>
      </c>
      <c r="N24" s="72">
        <f t="shared" si="0"/>
        <v>8.75</v>
      </c>
      <c r="O24" s="73" t="s">
        <v>71</v>
      </c>
      <c r="Q24" s="75"/>
      <c r="R24" s="75"/>
      <c r="S24" s="75"/>
      <c r="T24" s="75"/>
      <c r="U24" s="75"/>
      <c r="V24" s="75"/>
      <c r="W24" s="75"/>
      <c r="X24" s="75"/>
      <c r="Y24" s="75"/>
      <c r="Z24" s="75"/>
      <c r="AA24" s="75"/>
      <c r="AB24" s="75"/>
      <c r="AC24" s="75"/>
      <c r="AD24" s="75"/>
      <c r="AE24" s="75"/>
      <c r="AF24" s="75"/>
      <c r="AG24" s="75"/>
      <c r="AH24" s="75"/>
      <c r="AI24" s="75"/>
      <c r="AJ24" s="75"/>
      <c r="AK24" s="75"/>
      <c r="AL24" s="75"/>
      <c r="AM24" s="75"/>
      <c r="AN24" s="75"/>
      <c r="AO24" s="75"/>
      <c r="AP24" s="75"/>
      <c r="AQ24" s="75"/>
      <c r="AR24" s="75"/>
      <c r="AS24" s="75"/>
      <c r="AT24" s="75"/>
      <c r="AU24" s="75"/>
      <c r="AV24" s="75"/>
      <c r="AW24" s="75"/>
      <c r="AX24" s="75"/>
      <c r="AY24" s="75"/>
      <c r="AZ24" s="75"/>
      <c r="BA24" s="75"/>
      <c r="BB24" s="75"/>
      <c r="BC24" s="75"/>
      <c r="BD24" s="75"/>
      <c r="BE24" s="75"/>
      <c r="BF24" s="75"/>
      <c r="BG24" s="75"/>
      <c r="BH24" s="75"/>
      <c r="BI24" s="75"/>
      <c r="BJ24" s="75"/>
      <c r="BK24" s="75"/>
      <c r="BL24" s="75"/>
      <c r="BM24" s="75"/>
      <c r="BN24" s="75"/>
      <c r="BO24" s="75"/>
      <c r="BP24" s="75"/>
      <c r="BQ24" s="75"/>
      <c r="BR24" s="75"/>
      <c r="BS24" s="75"/>
      <c r="BT24" s="75"/>
      <c r="BU24" s="75"/>
      <c r="BV24" s="75"/>
      <c r="BW24" s="75"/>
      <c r="BX24" s="75"/>
      <c r="BY24" s="75"/>
      <c r="BZ24" s="75"/>
      <c r="CA24" s="75"/>
      <c r="CB24" s="75"/>
      <c r="CC24" s="75"/>
      <c r="CD24" s="75"/>
      <c r="CE24" s="369"/>
    </row>
    <row r="25" spans="1:83" ht="15" customHeight="1" x14ac:dyDescent="0.3">
      <c r="B25" s="605"/>
      <c r="C25" s="68" t="s">
        <v>194</v>
      </c>
      <c r="D25" s="121" t="s">
        <v>186</v>
      </c>
      <c r="E25" s="33" t="s">
        <v>15</v>
      </c>
      <c r="F25" s="69">
        <v>50</v>
      </c>
      <c r="G25" s="69" t="s">
        <v>271</v>
      </c>
      <c r="H25" s="33" t="s">
        <v>81</v>
      </c>
      <c r="I25" s="71">
        <v>1</v>
      </c>
      <c r="J25" s="39">
        <v>13</v>
      </c>
      <c r="K25" s="39" t="s">
        <v>193</v>
      </c>
      <c r="N25" s="72">
        <f t="shared" si="0"/>
        <v>13</v>
      </c>
      <c r="O25" s="73" t="s">
        <v>71</v>
      </c>
      <c r="Q25" s="75"/>
      <c r="R25" s="75"/>
      <c r="S25" s="75"/>
      <c r="T25" s="75"/>
      <c r="U25" s="75"/>
      <c r="V25" s="75"/>
      <c r="W25" s="75"/>
      <c r="X25" s="75"/>
      <c r="Y25" s="75"/>
      <c r="Z25" s="75"/>
      <c r="AA25" s="75"/>
      <c r="AB25" s="75"/>
      <c r="AC25" s="75"/>
      <c r="AD25" s="75"/>
      <c r="AE25" s="75"/>
      <c r="AF25" s="75"/>
      <c r="AG25" s="75"/>
      <c r="AH25" s="75"/>
      <c r="AI25" s="75"/>
      <c r="AJ25" s="75"/>
      <c r="AK25" s="75"/>
      <c r="AL25" s="75"/>
      <c r="AM25" s="75"/>
      <c r="AN25" s="75"/>
      <c r="AO25" s="75"/>
      <c r="AP25" s="75"/>
      <c r="AQ25" s="75"/>
      <c r="AR25" s="75"/>
      <c r="AS25" s="75"/>
      <c r="AT25" s="75"/>
      <c r="AU25" s="75"/>
      <c r="AV25" s="75"/>
      <c r="AW25" s="75"/>
      <c r="AX25" s="75"/>
      <c r="AY25" s="75"/>
      <c r="AZ25" s="75"/>
      <c r="BA25" s="75"/>
      <c r="BB25" s="75"/>
      <c r="BC25" s="75"/>
      <c r="BD25" s="75"/>
      <c r="BE25" s="75"/>
      <c r="BF25" s="75"/>
      <c r="BG25" s="75"/>
      <c r="BH25" s="75"/>
      <c r="BI25" s="75"/>
      <c r="BJ25" s="75"/>
      <c r="BK25" s="75"/>
      <c r="BL25" s="75"/>
      <c r="BM25" s="75"/>
      <c r="BN25" s="75"/>
      <c r="BO25" s="75"/>
      <c r="BP25" s="75"/>
      <c r="BQ25" s="75"/>
      <c r="BR25" s="75"/>
      <c r="BS25" s="75"/>
      <c r="BT25" s="75"/>
      <c r="BU25" s="75"/>
      <c r="BV25" s="75"/>
      <c r="BW25" s="75"/>
      <c r="BX25" s="75"/>
      <c r="BY25" s="75"/>
      <c r="BZ25" s="75"/>
      <c r="CA25" s="75"/>
      <c r="CB25" s="75"/>
      <c r="CC25" s="75"/>
      <c r="CD25" s="75"/>
      <c r="CE25" s="369"/>
    </row>
    <row r="26" spans="1:83" ht="15" customHeight="1" x14ac:dyDescent="0.3">
      <c r="B26" s="605"/>
      <c r="C26" s="68" t="s">
        <v>192</v>
      </c>
      <c r="D26" s="121" t="s">
        <v>186</v>
      </c>
      <c r="E26" s="33" t="s">
        <v>16</v>
      </c>
      <c r="F26" s="69"/>
      <c r="G26" s="69"/>
      <c r="H26" s="33" t="s">
        <v>81</v>
      </c>
      <c r="I26" s="71">
        <v>1</v>
      </c>
      <c r="J26" s="39">
        <v>13</v>
      </c>
      <c r="K26" s="39" t="s">
        <v>193</v>
      </c>
      <c r="N26" s="72">
        <f t="shared" si="0"/>
        <v>13</v>
      </c>
      <c r="O26" s="73" t="s">
        <v>71</v>
      </c>
      <c r="Q26" s="75"/>
      <c r="R26" s="75"/>
      <c r="S26" s="75"/>
      <c r="T26" s="75"/>
      <c r="U26" s="75"/>
      <c r="V26" s="75"/>
      <c r="W26" s="75"/>
      <c r="X26" s="75"/>
      <c r="Y26" s="75"/>
      <c r="Z26" s="75"/>
      <c r="AA26" s="75"/>
      <c r="AB26" s="75"/>
      <c r="AC26" s="75"/>
      <c r="AD26" s="75"/>
      <c r="AE26" s="75"/>
      <c r="AF26" s="75"/>
      <c r="AG26" s="75"/>
      <c r="AH26" s="75"/>
      <c r="AI26" s="75"/>
      <c r="AJ26" s="75"/>
      <c r="AK26" s="75"/>
      <c r="AL26" s="75"/>
      <c r="AM26" s="75"/>
      <c r="AN26" s="75"/>
      <c r="AO26" s="75"/>
      <c r="AP26" s="75"/>
      <c r="AQ26" s="75"/>
      <c r="AR26" s="75"/>
      <c r="AS26" s="75"/>
      <c r="AT26" s="75"/>
      <c r="AU26" s="75"/>
      <c r="AV26" s="75"/>
      <c r="AW26" s="75"/>
      <c r="AX26" s="75"/>
      <c r="AY26" s="75"/>
      <c r="AZ26" s="75"/>
      <c r="BA26" s="75"/>
      <c r="BB26" s="75"/>
      <c r="BC26" s="75"/>
      <c r="BD26" s="75"/>
      <c r="BE26" s="75"/>
      <c r="BF26" s="75"/>
      <c r="BG26" s="75"/>
      <c r="BH26" s="75"/>
      <c r="BI26" s="75"/>
      <c r="BJ26" s="75"/>
      <c r="BK26" s="75"/>
      <c r="BL26" s="75"/>
      <c r="BM26" s="75"/>
      <c r="BN26" s="75"/>
      <c r="BO26" s="75"/>
      <c r="BP26" s="75"/>
      <c r="BQ26" s="75"/>
      <c r="BR26" s="75"/>
      <c r="BS26" s="75"/>
      <c r="BT26" s="75"/>
      <c r="BU26" s="75"/>
      <c r="BV26" s="75"/>
      <c r="BW26" s="75"/>
      <c r="BX26" s="75"/>
      <c r="BY26" s="75"/>
      <c r="BZ26" s="75"/>
      <c r="CA26" s="75"/>
      <c r="CB26" s="75"/>
      <c r="CC26" s="75"/>
      <c r="CD26" s="75"/>
      <c r="CE26" s="369"/>
    </row>
    <row r="27" spans="1:83" ht="15" customHeight="1" x14ac:dyDescent="0.3">
      <c r="B27" s="605"/>
      <c r="C27" s="68" t="s">
        <v>194</v>
      </c>
      <c r="D27" s="121" t="s">
        <v>205</v>
      </c>
      <c r="E27" s="33" t="s">
        <v>17</v>
      </c>
      <c r="F27" s="69">
        <v>120</v>
      </c>
      <c r="G27" s="69" t="s">
        <v>195</v>
      </c>
      <c r="H27" s="33" t="s">
        <v>84</v>
      </c>
      <c r="I27" s="71">
        <v>1</v>
      </c>
      <c r="J27" s="39">
        <v>8.1</v>
      </c>
      <c r="K27" s="39" t="s">
        <v>193</v>
      </c>
      <c r="N27" s="72">
        <f t="shared" si="0"/>
        <v>8.1</v>
      </c>
      <c r="O27" s="73" t="s">
        <v>71</v>
      </c>
      <c r="Q27" s="75"/>
      <c r="R27" s="75"/>
      <c r="S27" s="75"/>
      <c r="T27" s="75"/>
      <c r="U27" s="75"/>
      <c r="V27" s="75"/>
      <c r="W27" s="75"/>
      <c r="X27" s="75"/>
      <c r="Y27" s="75"/>
      <c r="Z27" s="75"/>
      <c r="AA27" s="75"/>
      <c r="AB27" s="75"/>
      <c r="AC27" s="75"/>
      <c r="AD27" s="75"/>
      <c r="AE27" s="75"/>
      <c r="AF27" s="75"/>
      <c r="AG27" s="75"/>
      <c r="AH27" s="75"/>
      <c r="AI27" s="75"/>
      <c r="AJ27" s="75"/>
      <c r="AK27" s="75"/>
      <c r="AL27" s="75"/>
      <c r="AM27" s="75"/>
      <c r="AN27" s="75"/>
      <c r="AO27" s="75"/>
      <c r="AP27" s="75"/>
      <c r="AQ27" s="75"/>
      <c r="AR27" s="75"/>
      <c r="AS27" s="75"/>
      <c r="AT27" s="75"/>
      <c r="AU27" s="75"/>
      <c r="AV27" s="75"/>
      <c r="AW27" s="75"/>
      <c r="AX27" s="75"/>
      <c r="AY27" s="75"/>
      <c r="AZ27" s="75"/>
      <c r="BA27" s="75"/>
      <c r="BB27" s="75"/>
      <c r="BC27" s="75"/>
      <c r="BD27" s="75"/>
      <c r="BE27" s="75"/>
      <c r="BF27" s="75"/>
      <c r="BG27" s="75"/>
      <c r="BH27" s="75"/>
      <c r="BI27" s="75"/>
      <c r="BJ27" s="75"/>
      <c r="BK27" s="75"/>
      <c r="BL27" s="75"/>
      <c r="BM27" s="75"/>
      <c r="BN27" s="75"/>
      <c r="BO27" s="75"/>
      <c r="BP27" s="75"/>
      <c r="BQ27" s="75"/>
      <c r="BR27" s="75"/>
      <c r="BS27" s="75"/>
      <c r="BT27" s="75"/>
      <c r="BU27" s="75"/>
      <c r="BV27" s="75"/>
      <c r="BW27" s="75"/>
      <c r="BX27" s="75"/>
      <c r="BY27" s="75"/>
      <c r="BZ27" s="75"/>
      <c r="CA27" s="75"/>
      <c r="CB27" s="75"/>
      <c r="CC27" s="75"/>
      <c r="CD27" s="75"/>
      <c r="CE27" s="369"/>
    </row>
    <row r="28" spans="1:83" ht="15" customHeight="1" x14ac:dyDescent="0.3">
      <c r="B28" s="605"/>
      <c r="C28" s="68" t="s">
        <v>194</v>
      </c>
      <c r="D28" s="121" t="s">
        <v>187</v>
      </c>
      <c r="E28" s="33" t="s">
        <v>3</v>
      </c>
      <c r="F28" s="69">
        <v>80</v>
      </c>
      <c r="G28" s="69" t="s">
        <v>271</v>
      </c>
      <c r="H28" s="33" t="s">
        <v>73</v>
      </c>
      <c r="I28" s="71">
        <v>1</v>
      </c>
      <c r="J28" s="39">
        <v>16.1875</v>
      </c>
      <c r="K28" s="39" t="s">
        <v>193</v>
      </c>
      <c r="N28" s="72">
        <f t="shared" si="0"/>
        <v>16.1875</v>
      </c>
      <c r="O28" s="73" t="s">
        <v>71</v>
      </c>
      <c r="Q28" s="75"/>
      <c r="R28" s="75"/>
      <c r="S28" s="75"/>
      <c r="T28" s="75"/>
      <c r="U28" s="75"/>
      <c r="V28" s="75"/>
      <c r="W28" s="75"/>
      <c r="X28" s="75"/>
      <c r="Y28" s="75"/>
      <c r="Z28" s="75"/>
      <c r="AA28" s="75"/>
      <c r="AB28" s="75"/>
      <c r="AC28" s="75"/>
      <c r="AD28" s="75"/>
      <c r="AE28" s="75"/>
      <c r="AF28" s="75"/>
      <c r="AG28" s="75"/>
      <c r="AH28" s="75"/>
      <c r="AI28" s="75"/>
      <c r="AJ28" s="75"/>
      <c r="AK28" s="75"/>
      <c r="AL28" s="75"/>
      <c r="AM28" s="75"/>
      <c r="AN28" s="75"/>
      <c r="AO28" s="75"/>
      <c r="AP28" s="75"/>
      <c r="AQ28" s="75"/>
      <c r="AR28" s="75"/>
      <c r="AS28" s="75"/>
      <c r="AT28" s="75"/>
      <c r="AU28" s="75"/>
      <c r="AV28" s="75"/>
      <c r="AW28" s="75"/>
      <c r="AX28" s="75"/>
      <c r="AY28" s="75"/>
      <c r="AZ28" s="75"/>
      <c r="BA28" s="75"/>
      <c r="BB28" s="75"/>
      <c r="BC28" s="75"/>
      <c r="BD28" s="75"/>
      <c r="BE28" s="75"/>
      <c r="BF28" s="75"/>
      <c r="BG28" s="75"/>
      <c r="BH28" s="75"/>
      <c r="BI28" s="75"/>
      <c r="BJ28" s="75"/>
      <c r="BK28" s="75"/>
      <c r="BL28" s="75"/>
      <c r="BM28" s="75"/>
      <c r="BN28" s="75"/>
      <c r="BO28" s="75"/>
      <c r="BP28" s="75"/>
      <c r="BQ28" s="75"/>
      <c r="BR28" s="75"/>
      <c r="BS28" s="75"/>
      <c r="BT28" s="75"/>
      <c r="BU28" s="75"/>
      <c r="BV28" s="75"/>
      <c r="BW28" s="75"/>
      <c r="BX28" s="75"/>
      <c r="BY28" s="75"/>
      <c r="BZ28" s="75"/>
      <c r="CA28" s="75"/>
      <c r="CB28" s="75"/>
      <c r="CC28" s="75"/>
      <c r="CD28" s="75"/>
      <c r="CE28" s="369"/>
    </row>
    <row r="29" spans="1:83" ht="15" customHeight="1" x14ac:dyDescent="0.3">
      <c r="B29" s="605"/>
      <c r="C29" s="68" t="s">
        <v>192</v>
      </c>
      <c r="D29" s="121" t="s">
        <v>187</v>
      </c>
      <c r="E29" s="33" t="s">
        <v>4</v>
      </c>
      <c r="F29" s="69"/>
      <c r="G29" s="69"/>
      <c r="H29" s="33" t="s">
        <v>73</v>
      </c>
      <c r="I29" s="71">
        <v>1</v>
      </c>
      <c r="J29" s="39">
        <v>16.1875</v>
      </c>
      <c r="K29" s="39" t="s">
        <v>193</v>
      </c>
      <c r="N29" s="72">
        <f t="shared" si="0"/>
        <v>16.1875</v>
      </c>
      <c r="O29" s="73" t="s">
        <v>71</v>
      </c>
      <c r="Q29" s="75"/>
      <c r="R29" s="75"/>
      <c r="S29" s="75"/>
      <c r="T29" s="75"/>
      <c r="U29" s="75"/>
      <c r="V29" s="75"/>
      <c r="W29" s="75"/>
      <c r="X29" s="75"/>
      <c r="Y29" s="75"/>
      <c r="Z29" s="75"/>
      <c r="AA29" s="75"/>
      <c r="AB29" s="75"/>
      <c r="AC29" s="75"/>
      <c r="AD29" s="75"/>
      <c r="AE29" s="75"/>
      <c r="AF29" s="75"/>
      <c r="AG29" s="75"/>
      <c r="AH29" s="75"/>
      <c r="AI29" s="75"/>
      <c r="AJ29" s="75"/>
      <c r="AK29" s="75"/>
      <c r="AL29" s="75"/>
      <c r="AM29" s="75"/>
      <c r="AN29" s="75"/>
      <c r="AO29" s="75"/>
      <c r="AP29" s="75"/>
      <c r="AQ29" s="75"/>
      <c r="AR29" s="75"/>
      <c r="AS29" s="75"/>
      <c r="AT29" s="75"/>
      <c r="AU29" s="75"/>
      <c r="AV29" s="75"/>
      <c r="AW29" s="75"/>
      <c r="AX29" s="75"/>
      <c r="AY29" s="75"/>
      <c r="AZ29" s="75"/>
      <c r="BA29" s="75"/>
      <c r="BB29" s="75"/>
      <c r="BC29" s="75"/>
      <c r="BD29" s="75"/>
      <c r="BE29" s="75"/>
      <c r="BF29" s="75"/>
      <c r="BG29" s="75"/>
      <c r="BH29" s="75"/>
      <c r="BI29" s="75"/>
      <c r="BJ29" s="75"/>
      <c r="BK29" s="75"/>
      <c r="BL29" s="75"/>
      <c r="BM29" s="75"/>
      <c r="BN29" s="75"/>
      <c r="BO29" s="75"/>
      <c r="BP29" s="75"/>
      <c r="BQ29" s="75"/>
      <c r="BR29" s="75"/>
      <c r="BS29" s="75"/>
      <c r="BT29" s="75"/>
      <c r="BU29" s="75"/>
      <c r="BV29" s="75"/>
      <c r="BW29" s="75"/>
      <c r="BX29" s="75"/>
      <c r="BY29" s="75"/>
      <c r="BZ29" s="75"/>
      <c r="CA29" s="75"/>
      <c r="CB29" s="75"/>
      <c r="CC29" s="75"/>
      <c r="CD29" s="75"/>
      <c r="CE29" s="369"/>
    </row>
    <row r="30" spans="1:83" s="135" customFormat="1" ht="15" customHeight="1" x14ac:dyDescent="0.3">
      <c r="A30" s="33"/>
      <c r="B30" s="605"/>
      <c r="C30" s="133" t="s">
        <v>199</v>
      </c>
      <c r="D30" s="134"/>
      <c r="F30" s="136"/>
      <c r="G30" s="136"/>
      <c r="I30" s="137"/>
      <c r="J30" s="138"/>
      <c r="K30" s="138"/>
      <c r="L30" s="138"/>
      <c r="N30" s="139"/>
      <c r="O30" s="140"/>
      <c r="Q30" s="141"/>
      <c r="R30" s="141"/>
      <c r="S30" s="141"/>
      <c r="T30" s="141"/>
      <c r="U30" s="141"/>
      <c r="V30" s="141"/>
      <c r="W30" s="141"/>
      <c r="X30" s="141"/>
      <c r="Y30" s="141"/>
      <c r="Z30" s="141"/>
      <c r="AA30" s="141"/>
      <c r="AB30" s="141"/>
      <c r="AC30" s="141"/>
      <c r="AD30" s="141"/>
      <c r="AE30" s="141"/>
      <c r="AF30" s="141"/>
      <c r="AG30" s="141"/>
      <c r="AH30" s="141"/>
      <c r="AI30" s="141"/>
      <c r="AJ30" s="141"/>
      <c r="AK30" s="141"/>
      <c r="AL30" s="141"/>
      <c r="AM30" s="141"/>
      <c r="AN30" s="141"/>
      <c r="AO30" s="141"/>
      <c r="AP30" s="141"/>
      <c r="AQ30" s="141"/>
      <c r="AR30" s="141"/>
      <c r="AS30" s="141"/>
      <c r="AT30" s="141"/>
      <c r="AU30" s="141"/>
      <c r="AV30" s="141"/>
      <c r="AW30" s="141"/>
      <c r="AX30" s="141"/>
      <c r="AY30" s="141"/>
      <c r="AZ30" s="141"/>
      <c r="BA30" s="141"/>
      <c r="BB30" s="141"/>
      <c r="BC30" s="141"/>
      <c r="BD30" s="141"/>
      <c r="BE30" s="141"/>
      <c r="BF30" s="141"/>
      <c r="BG30" s="141"/>
      <c r="BH30" s="141"/>
      <c r="BI30" s="141"/>
      <c r="BJ30" s="141"/>
      <c r="BK30" s="141"/>
      <c r="BL30" s="141"/>
      <c r="BM30" s="141"/>
      <c r="BN30" s="141"/>
      <c r="BO30" s="141"/>
      <c r="BP30" s="141"/>
      <c r="BQ30" s="141"/>
      <c r="BR30" s="141"/>
      <c r="BS30" s="141"/>
      <c r="BT30" s="141"/>
      <c r="BU30" s="141"/>
      <c r="BV30" s="141"/>
      <c r="BW30" s="141"/>
      <c r="BX30" s="141"/>
      <c r="BY30" s="141"/>
      <c r="BZ30" s="141"/>
      <c r="CA30" s="141"/>
      <c r="CB30" s="141"/>
      <c r="CC30" s="141"/>
      <c r="CD30" s="141"/>
      <c r="CE30" s="370"/>
    </row>
    <row r="31" spans="1:83" ht="15" customHeight="1" x14ac:dyDescent="0.3">
      <c r="B31" s="605"/>
      <c r="C31" s="77" t="s">
        <v>189</v>
      </c>
      <c r="D31" s="142"/>
      <c r="E31" s="79"/>
      <c r="F31" s="80"/>
      <c r="G31" s="80"/>
      <c r="H31" s="79"/>
      <c r="I31" s="81"/>
      <c r="J31" s="78"/>
      <c r="K31" s="78"/>
      <c r="L31" s="78"/>
      <c r="M31" s="79"/>
      <c r="N31" s="82"/>
      <c r="O31" s="83"/>
      <c r="P31" s="79"/>
      <c r="Q31" s="85"/>
      <c r="R31" s="85"/>
      <c r="S31" s="85"/>
      <c r="T31" s="85"/>
      <c r="U31" s="85"/>
      <c r="V31" s="85"/>
      <c r="W31" s="85"/>
      <c r="X31" s="85"/>
      <c r="Y31" s="85"/>
      <c r="Z31" s="85"/>
      <c r="AA31" s="85"/>
      <c r="AB31" s="85"/>
      <c r="AC31" s="85"/>
      <c r="AD31" s="85"/>
      <c r="AE31" s="85"/>
      <c r="AF31" s="85"/>
      <c r="AG31" s="85"/>
      <c r="AH31" s="85"/>
      <c r="AI31" s="85"/>
      <c r="AJ31" s="85"/>
      <c r="AK31" s="85"/>
      <c r="AL31" s="85"/>
      <c r="AM31" s="85"/>
      <c r="AN31" s="85"/>
      <c r="AO31" s="85"/>
      <c r="AP31" s="85"/>
      <c r="AQ31" s="85"/>
      <c r="AR31" s="85"/>
      <c r="AS31" s="85"/>
      <c r="AT31" s="85"/>
      <c r="AU31" s="85"/>
      <c r="AV31" s="85"/>
      <c r="AW31" s="85"/>
      <c r="AX31" s="85"/>
      <c r="AY31" s="85"/>
      <c r="AZ31" s="85"/>
      <c r="BA31" s="85"/>
      <c r="BB31" s="85"/>
      <c r="BC31" s="85"/>
      <c r="BD31" s="85"/>
      <c r="BE31" s="85"/>
      <c r="BF31" s="85"/>
      <c r="BG31" s="85"/>
      <c r="BH31" s="85"/>
      <c r="BI31" s="85"/>
      <c r="BJ31" s="85"/>
      <c r="BK31" s="85"/>
      <c r="BL31" s="85"/>
      <c r="BM31" s="85"/>
      <c r="BN31" s="85"/>
      <c r="BO31" s="85"/>
      <c r="BP31" s="85"/>
      <c r="BQ31" s="85"/>
      <c r="BR31" s="85"/>
      <c r="BS31" s="85"/>
      <c r="BT31" s="85"/>
      <c r="BU31" s="85"/>
      <c r="BV31" s="85"/>
      <c r="BW31" s="85"/>
      <c r="BX31" s="85"/>
      <c r="BY31" s="85"/>
      <c r="BZ31" s="85"/>
      <c r="CA31" s="85"/>
      <c r="CB31" s="85"/>
      <c r="CC31" s="85"/>
      <c r="CD31" s="85"/>
      <c r="CE31" s="373"/>
    </row>
    <row r="32" spans="1:83" ht="15" customHeight="1" x14ac:dyDescent="0.3">
      <c r="B32" s="605"/>
      <c r="C32" s="145" t="s">
        <v>108</v>
      </c>
      <c r="D32" s="121" t="s">
        <v>186</v>
      </c>
      <c r="E32" s="33" t="s">
        <v>18</v>
      </c>
      <c r="F32" s="69"/>
      <c r="G32" s="69"/>
      <c r="H32" s="33" t="s">
        <v>80</v>
      </c>
      <c r="I32" s="71">
        <v>1</v>
      </c>
      <c r="N32" s="72">
        <f t="shared" ref="N32:N39" si="1">N22</f>
        <v>16.3462</v>
      </c>
      <c r="O32" s="73" t="s">
        <v>71</v>
      </c>
      <c r="Q32" s="75"/>
      <c r="R32" s="75"/>
      <c r="S32" s="75"/>
      <c r="T32" s="75"/>
      <c r="U32" s="75"/>
      <c r="V32" s="75"/>
      <c r="W32" s="75"/>
      <c r="X32" s="75"/>
      <c r="Y32" s="75"/>
      <c r="Z32" s="75"/>
      <c r="AA32" s="75"/>
      <c r="AB32" s="75"/>
      <c r="AC32" s="75"/>
      <c r="AD32" s="75"/>
      <c r="AE32" s="75"/>
      <c r="AF32" s="75"/>
      <c r="AG32" s="75"/>
      <c r="AH32" s="75"/>
      <c r="AI32" s="75"/>
      <c r="AJ32" s="75"/>
      <c r="AK32" s="75"/>
      <c r="AL32" s="75"/>
      <c r="AM32" s="75"/>
      <c r="AN32" s="75"/>
      <c r="AO32" s="75"/>
      <c r="AP32" s="75"/>
      <c r="AQ32" s="75"/>
      <c r="AR32" s="75"/>
      <c r="AS32" s="75"/>
      <c r="AT32" s="75"/>
      <c r="AU32" s="75"/>
      <c r="AV32" s="75"/>
      <c r="AW32" s="75"/>
      <c r="AX32" s="75"/>
      <c r="AY32" s="75"/>
      <c r="AZ32" s="75"/>
      <c r="BA32" s="75"/>
      <c r="BB32" s="75"/>
      <c r="BC32" s="75"/>
      <c r="BD32" s="75"/>
      <c r="BE32" s="75"/>
      <c r="BF32" s="75"/>
      <c r="BG32" s="75"/>
      <c r="BH32" s="75"/>
      <c r="BI32" s="75"/>
      <c r="BJ32" s="75"/>
      <c r="BK32" s="75"/>
      <c r="BL32" s="75"/>
      <c r="BM32" s="75"/>
      <c r="BN32" s="75"/>
      <c r="BO32" s="75"/>
      <c r="BP32" s="75"/>
      <c r="BQ32" s="75"/>
      <c r="BR32" s="75"/>
      <c r="BS32" s="75"/>
      <c r="BT32" s="75"/>
      <c r="BU32" s="75"/>
      <c r="BV32" s="75"/>
      <c r="BW32" s="75"/>
      <c r="BX32" s="75"/>
      <c r="BY32" s="75"/>
      <c r="BZ32" s="75"/>
      <c r="CA32" s="75"/>
      <c r="CB32" s="75"/>
      <c r="CC32" s="75"/>
      <c r="CD32" s="75"/>
      <c r="CE32" s="369"/>
    </row>
    <row r="33" spans="2:83" ht="15" customHeight="1" x14ac:dyDescent="0.3">
      <c r="B33" s="605"/>
      <c r="C33" s="145" t="s">
        <v>108</v>
      </c>
      <c r="D33" s="121" t="s">
        <v>186</v>
      </c>
      <c r="E33" s="33" t="s">
        <v>19</v>
      </c>
      <c r="F33" s="69"/>
      <c r="G33" s="69"/>
      <c r="H33" s="33" t="s">
        <v>80</v>
      </c>
      <c r="I33" s="71">
        <v>1</v>
      </c>
      <c r="N33" s="72">
        <f t="shared" si="1"/>
        <v>16.3462</v>
      </c>
      <c r="O33" s="73" t="s">
        <v>71</v>
      </c>
      <c r="Q33" s="75"/>
      <c r="R33" s="75"/>
      <c r="S33" s="75"/>
      <c r="T33" s="75"/>
      <c r="U33" s="75"/>
      <c r="V33" s="75"/>
      <c r="W33" s="75"/>
      <c r="X33" s="75"/>
      <c r="Y33" s="75"/>
      <c r="Z33" s="75"/>
      <c r="AA33" s="75"/>
      <c r="AB33" s="75"/>
      <c r="AC33" s="75"/>
      <c r="AD33" s="75"/>
      <c r="AE33" s="75"/>
      <c r="AF33" s="75"/>
      <c r="AG33" s="75"/>
      <c r="AH33" s="75"/>
      <c r="AI33" s="75"/>
      <c r="AJ33" s="75"/>
      <c r="AK33" s="75"/>
      <c r="AL33" s="75"/>
      <c r="AM33" s="75"/>
      <c r="AN33" s="75"/>
      <c r="AO33" s="75"/>
      <c r="AP33" s="75"/>
      <c r="AQ33" s="75"/>
      <c r="AR33" s="75"/>
      <c r="AS33" s="75"/>
      <c r="AT33" s="75"/>
      <c r="AU33" s="75"/>
      <c r="AV33" s="75"/>
      <c r="AW33" s="75"/>
      <c r="AX33" s="75"/>
      <c r="AY33" s="75"/>
      <c r="AZ33" s="75"/>
      <c r="BA33" s="75"/>
      <c r="BB33" s="75"/>
      <c r="BC33" s="75"/>
      <c r="BD33" s="75"/>
      <c r="BE33" s="75"/>
      <c r="BF33" s="75"/>
      <c r="BG33" s="75"/>
      <c r="BH33" s="75"/>
      <c r="BI33" s="75"/>
      <c r="BJ33" s="75"/>
      <c r="BK33" s="75"/>
      <c r="BL33" s="75"/>
      <c r="BM33" s="75"/>
      <c r="BN33" s="75"/>
      <c r="BO33" s="75"/>
      <c r="BP33" s="75"/>
      <c r="BQ33" s="75"/>
      <c r="BR33" s="75"/>
      <c r="BS33" s="75"/>
      <c r="BT33" s="75"/>
      <c r="BU33" s="75"/>
      <c r="BV33" s="75"/>
      <c r="BW33" s="75"/>
      <c r="BX33" s="75"/>
      <c r="BY33" s="75"/>
      <c r="BZ33" s="75"/>
      <c r="CA33" s="75"/>
      <c r="CB33" s="75"/>
      <c r="CC33" s="75"/>
      <c r="CD33" s="75"/>
      <c r="CE33" s="369"/>
    </row>
    <row r="34" spans="2:83" ht="15" customHeight="1" x14ac:dyDescent="0.3">
      <c r="B34" s="605"/>
      <c r="C34" s="68" t="s">
        <v>108</v>
      </c>
      <c r="D34" s="121" t="s">
        <v>205</v>
      </c>
      <c r="E34" s="33" t="s">
        <v>20</v>
      </c>
      <c r="F34" s="69"/>
      <c r="G34" s="69"/>
      <c r="H34" s="33" t="s">
        <v>76</v>
      </c>
      <c r="I34" s="71">
        <v>1</v>
      </c>
      <c r="N34" s="72">
        <f t="shared" si="1"/>
        <v>8.75</v>
      </c>
      <c r="O34" s="73" t="s">
        <v>71</v>
      </c>
      <c r="Q34" s="75"/>
      <c r="R34" s="75"/>
      <c r="S34" s="75"/>
      <c r="T34" s="75"/>
      <c r="U34" s="75"/>
      <c r="V34" s="75"/>
      <c r="W34" s="75"/>
      <c r="X34" s="75"/>
      <c r="Y34" s="75"/>
      <c r="Z34" s="75"/>
      <c r="AA34" s="75"/>
      <c r="AB34" s="75"/>
      <c r="AC34" s="75"/>
      <c r="AD34" s="75"/>
      <c r="AE34" s="75"/>
      <c r="AF34" s="75"/>
      <c r="AG34" s="75"/>
      <c r="AH34" s="75"/>
      <c r="AI34" s="75"/>
      <c r="AJ34" s="75"/>
      <c r="AK34" s="75"/>
      <c r="AL34" s="75"/>
      <c r="AM34" s="75"/>
      <c r="AN34" s="75"/>
      <c r="AO34" s="75"/>
      <c r="AP34" s="75"/>
      <c r="AQ34" s="75"/>
      <c r="AR34" s="75"/>
      <c r="AS34" s="75"/>
      <c r="AT34" s="75"/>
      <c r="AU34" s="75"/>
      <c r="AV34" s="75"/>
      <c r="AW34" s="75"/>
      <c r="AX34" s="75"/>
      <c r="AY34" s="75"/>
      <c r="AZ34" s="75"/>
      <c r="BA34" s="75"/>
      <c r="BB34" s="75"/>
      <c r="BC34" s="75"/>
      <c r="BD34" s="75"/>
      <c r="BE34" s="75"/>
      <c r="BF34" s="75"/>
      <c r="BG34" s="75"/>
      <c r="BH34" s="75"/>
      <c r="BI34" s="75"/>
      <c r="BJ34" s="75"/>
      <c r="BK34" s="75"/>
      <c r="BL34" s="75"/>
      <c r="BM34" s="75"/>
      <c r="BN34" s="75"/>
      <c r="BO34" s="75"/>
      <c r="BP34" s="75"/>
      <c r="BQ34" s="75"/>
      <c r="BR34" s="75"/>
      <c r="BS34" s="75"/>
      <c r="BT34" s="75"/>
      <c r="BU34" s="75"/>
      <c r="BV34" s="75"/>
      <c r="BW34" s="75"/>
      <c r="BX34" s="75"/>
      <c r="BY34" s="75"/>
      <c r="BZ34" s="75"/>
      <c r="CA34" s="75"/>
      <c r="CB34" s="75"/>
      <c r="CC34" s="75"/>
      <c r="CD34" s="75"/>
      <c r="CE34" s="369"/>
    </row>
    <row r="35" spans="2:83" ht="15" customHeight="1" x14ac:dyDescent="0.3">
      <c r="B35" s="605"/>
      <c r="C35" s="68" t="s">
        <v>108</v>
      </c>
      <c r="D35" s="121" t="s">
        <v>186</v>
      </c>
      <c r="E35" s="33" t="s">
        <v>21</v>
      </c>
      <c r="F35" s="69"/>
      <c r="G35" s="69"/>
      <c r="H35" s="33" t="s">
        <v>82</v>
      </c>
      <c r="I35" s="71">
        <v>1</v>
      </c>
      <c r="N35" s="72">
        <f t="shared" si="1"/>
        <v>13</v>
      </c>
      <c r="O35" s="73" t="s">
        <v>71</v>
      </c>
      <c r="Q35" s="75"/>
      <c r="R35" s="75"/>
      <c r="S35" s="75"/>
      <c r="T35" s="75"/>
      <c r="U35" s="75"/>
      <c r="V35" s="75"/>
      <c r="W35" s="75"/>
      <c r="X35" s="75"/>
      <c r="Y35" s="75"/>
      <c r="Z35" s="75"/>
      <c r="AA35" s="75"/>
      <c r="AB35" s="75"/>
      <c r="AC35" s="75"/>
      <c r="AD35" s="75"/>
      <c r="AE35" s="75"/>
      <c r="AF35" s="75"/>
      <c r="AG35" s="75"/>
      <c r="AH35" s="75"/>
      <c r="AI35" s="75"/>
      <c r="AJ35" s="75"/>
      <c r="AK35" s="75"/>
      <c r="AL35" s="75"/>
      <c r="AM35" s="75"/>
      <c r="AN35" s="75"/>
      <c r="AO35" s="75"/>
      <c r="AP35" s="75"/>
      <c r="AQ35" s="75"/>
      <c r="AR35" s="75"/>
      <c r="AS35" s="75"/>
      <c r="AT35" s="75"/>
      <c r="AU35" s="75"/>
      <c r="AV35" s="75"/>
      <c r="AW35" s="75"/>
      <c r="AX35" s="75"/>
      <c r="AY35" s="75"/>
      <c r="AZ35" s="75"/>
      <c r="BA35" s="75"/>
      <c r="BB35" s="75"/>
      <c r="BC35" s="75"/>
      <c r="BD35" s="75"/>
      <c r="BE35" s="75"/>
      <c r="BF35" s="75"/>
      <c r="BG35" s="75"/>
      <c r="BH35" s="75"/>
      <c r="BI35" s="75"/>
      <c r="BJ35" s="75"/>
      <c r="BK35" s="75"/>
      <c r="BL35" s="75"/>
      <c r="BM35" s="75"/>
      <c r="BN35" s="75"/>
      <c r="BO35" s="75"/>
      <c r="BP35" s="75"/>
      <c r="BQ35" s="75"/>
      <c r="BR35" s="75"/>
      <c r="BS35" s="75"/>
      <c r="BT35" s="75"/>
      <c r="BU35" s="75"/>
      <c r="BV35" s="75"/>
      <c r="BW35" s="75"/>
      <c r="BX35" s="75"/>
      <c r="BY35" s="75"/>
      <c r="BZ35" s="75"/>
      <c r="CA35" s="75"/>
      <c r="CB35" s="75"/>
      <c r="CC35" s="75"/>
      <c r="CD35" s="75"/>
      <c r="CE35" s="369"/>
    </row>
    <row r="36" spans="2:83" ht="15" customHeight="1" x14ac:dyDescent="0.3">
      <c r="B36" s="605"/>
      <c r="C36" s="68" t="s">
        <v>108</v>
      </c>
      <c r="D36" s="121" t="s">
        <v>186</v>
      </c>
      <c r="E36" s="33" t="s">
        <v>22</v>
      </c>
      <c r="F36" s="69"/>
      <c r="G36" s="69"/>
      <c r="H36" s="33" t="s">
        <v>82</v>
      </c>
      <c r="I36" s="71">
        <v>1</v>
      </c>
      <c r="N36" s="72">
        <f t="shared" si="1"/>
        <v>13</v>
      </c>
      <c r="O36" s="73" t="s">
        <v>71</v>
      </c>
      <c r="Q36" s="75"/>
      <c r="R36" s="75"/>
      <c r="S36" s="75"/>
      <c r="T36" s="75"/>
      <c r="U36" s="75"/>
      <c r="V36" s="75"/>
      <c r="W36" s="75"/>
      <c r="X36" s="75"/>
      <c r="Y36" s="75"/>
      <c r="Z36" s="75"/>
      <c r="AA36" s="75"/>
      <c r="AB36" s="75"/>
      <c r="AC36" s="75"/>
      <c r="AD36" s="75"/>
      <c r="AE36" s="75"/>
      <c r="AF36" s="75"/>
      <c r="AG36" s="75"/>
      <c r="AH36" s="75"/>
      <c r="AI36" s="75"/>
      <c r="AJ36" s="75"/>
      <c r="AK36" s="75"/>
      <c r="AL36" s="75"/>
      <c r="AM36" s="75"/>
      <c r="AN36" s="75"/>
      <c r="AO36" s="75"/>
      <c r="AP36" s="75"/>
      <c r="AQ36" s="75"/>
      <c r="AR36" s="75"/>
      <c r="AS36" s="75"/>
      <c r="AT36" s="75"/>
      <c r="AU36" s="75"/>
      <c r="AV36" s="75"/>
      <c r="AW36" s="75"/>
      <c r="AX36" s="75"/>
      <c r="AY36" s="75"/>
      <c r="AZ36" s="75"/>
      <c r="BA36" s="75"/>
      <c r="BB36" s="75"/>
      <c r="BC36" s="75"/>
      <c r="BD36" s="75"/>
      <c r="BE36" s="75"/>
      <c r="BF36" s="75"/>
      <c r="BG36" s="75"/>
      <c r="BH36" s="75"/>
      <c r="BI36" s="75"/>
      <c r="BJ36" s="75"/>
      <c r="BK36" s="75"/>
      <c r="BL36" s="75"/>
      <c r="BM36" s="75"/>
      <c r="BN36" s="75"/>
      <c r="BO36" s="75"/>
      <c r="BP36" s="75"/>
      <c r="BQ36" s="75"/>
      <c r="BR36" s="75"/>
      <c r="BS36" s="75"/>
      <c r="BT36" s="75"/>
      <c r="BU36" s="75"/>
      <c r="BV36" s="75"/>
      <c r="BW36" s="75"/>
      <c r="BX36" s="75"/>
      <c r="BY36" s="75"/>
      <c r="BZ36" s="75"/>
      <c r="CA36" s="75"/>
      <c r="CB36" s="75"/>
      <c r="CC36" s="75"/>
      <c r="CD36" s="75"/>
      <c r="CE36" s="369"/>
    </row>
    <row r="37" spans="2:83" ht="15" customHeight="1" x14ac:dyDescent="0.3">
      <c r="B37" s="605"/>
      <c r="C37" s="68" t="s">
        <v>108</v>
      </c>
      <c r="D37" s="121" t="s">
        <v>205</v>
      </c>
      <c r="E37" s="33" t="s">
        <v>23</v>
      </c>
      <c r="F37" s="69"/>
      <c r="G37" s="69"/>
      <c r="H37" s="33" t="s">
        <v>85</v>
      </c>
      <c r="I37" s="71">
        <v>1</v>
      </c>
      <c r="N37" s="72">
        <f t="shared" si="1"/>
        <v>8.1</v>
      </c>
      <c r="O37" s="73" t="s">
        <v>71</v>
      </c>
      <c r="Q37" s="75"/>
      <c r="R37" s="75"/>
      <c r="S37" s="75"/>
      <c r="T37" s="75"/>
      <c r="U37" s="75"/>
      <c r="V37" s="75"/>
      <c r="W37" s="75"/>
      <c r="X37" s="75"/>
      <c r="Y37" s="75"/>
      <c r="Z37" s="75"/>
      <c r="AA37" s="75"/>
      <c r="AB37" s="75"/>
      <c r="AC37" s="75"/>
      <c r="AD37" s="75"/>
      <c r="AE37" s="75"/>
      <c r="AF37" s="75"/>
      <c r="AG37" s="75"/>
      <c r="AH37" s="75"/>
      <c r="AI37" s="75"/>
      <c r="AJ37" s="75"/>
      <c r="AK37" s="75"/>
      <c r="AL37" s="75"/>
      <c r="AM37" s="75"/>
      <c r="AN37" s="75"/>
      <c r="AO37" s="75"/>
      <c r="AP37" s="75"/>
      <c r="AQ37" s="75"/>
      <c r="AR37" s="75"/>
      <c r="AS37" s="75"/>
      <c r="AT37" s="75"/>
      <c r="AU37" s="75"/>
      <c r="AV37" s="75"/>
      <c r="AW37" s="75"/>
      <c r="AX37" s="75"/>
      <c r="AY37" s="75"/>
      <c r="AZ37" s="75"/>
      <c r="BA37" s="75"/>
      <c r="BB37" s="75"/>
      <c r="BC37" s="75"/>
      <c r="BD37" s="75"/>
      <c r="BE37" s="75"/>
      <c r="BF37" s="75"/>
      <c r="BG37" s="75"/>
      <c r="BH37" s="75"/>
      <c r="BI37" s="75"/>
      <c r="BJ37" s="75"/>
      <c r="BK37" s="75"/>
      <c r="BL37" s="75"/>
      <c r="BM37" s="75"/>
      <c r="BN37" s="75"/>
      <c r="BO37" s="75"/>
      <c r="BP37" s="75"/>
      <c r="BQ37" s="75"/>
      <c r="BR37" s="75"/>
      <c r="BS37" s="75"/>
      <c r="BT37" s="75"/>
      <c r="BU37" s="75"/>
      <c r="BV37" s="75"/>
      <c r="BW37" s="75"/>
      <c r="BX37" s="75"/>
      <c r="BY37" s="75"/>
      <c r="BZ37" s="75"/>
      <c r="CA37" s="75"/>
      <c r="CB37" s="75"/>
      <c r="CC37" s="75"/>
      <c r="CD37" s="75"/>
      <c r="CE37" s="369"/>
    </row>
    <row r="38" spans="2:83" ht="15" customHeight="1" x14ac:dyDescent="0.3">
      <c r="B38" s="605"/>
      <c r="C38" s="68" t="s">
        <v>108</v>
      </c>
      <c r="D38" s="121" t="s">
        <v>187</v>
      </c>
      <c r="E38" s="33" t="s">
        <v>10</v>
      </c>
      <c r="F38" s="69"/>
      <c r="G38" s="69"/>
      <c r="H38" s="33" t="s">
        <v>74</v>
      </c>
      <c r="I38" s="71">
        <v>1</v>
      </c>
      <c r="N38" s="72">
        <f t="shared" si="1"/>
        <v>16.1875</v>
      </c>
      <c r="O38" s="73" t="s">
        <v>71</v>
      </c>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5"/>
      <c r="BM38" s="75"/>
      <c r="BN38" s="75"/>
      <c r="BO38" s="75"/>
      <c r="BP38" s="75"/>
      <c r="BQ38" s="75"/>
      <c r="BR38" s="75"/>
      <c r="BS38" s="75"/>
      <c r="BT38" s="75"/>
      <c r="BU38" s="75"/>
      <c r="BV38" s="75"/>
      <c r="BW38" s="75"/>
      <c r="BX38" s="75"/>
      <c r="BY38" s="75"/>
      <c r="BZ38" s="75"/>
      <c r="CA38" s="75"/>
      <c r="CB38" s="75"/>
      <c r="CC38" s="75"/>
      <c r="CD38" s="75"/>
      <c r="CE38" s="369"/>
    </row>
    <row r="39" spans="2:83" ht="15" customHeight="1" x14ac:dyDescent="0.3">
      <c r="B39" s="605"/>
      <c r="C39" s="68" t="s">
        <v>108</v>
      </c>
      <c r="D39" s="121" t="s">
        <v>187</v>
      </c>
      <c r="E39" s="33" t="s">
        <v>24</v>
      </c>
      <c r="F39" s="69"/>
      <c r="G39" s="69"/>
      <c r="H39" s="33" t="s">
        <v>74</v>
      </c>
      <c r="I39" s="71">
        <v>1</v>
      </c>
      <c r="N39" s="72">
        <f t="shared" si="1"/>
        <v>16.1875</v>
      </c>
      <c r="O39" s="73" t="s">
        <v>71</v>
      </c>
      <c r="Q39" s="75"/>
      <c r="R39" s="75"/>
      <c r="S39" s="75"/>
      <c r="T39" s="75"/>
      <c r="U39" s="75"/>
      <c r="V39" s="75"/>
      <c r="W39" s="75"/>
      <c r="X39" s="75"/>
      <c r="Y39" s="75"/>
      <c r="Z39" s="75"/>
      <c r="AA39" s="75"/>
      <c r="AB39" s="75"/>
      <c r="AC39" s="75"/>
      <c r="AD39" s="75"/>
      <c r="AE39" s="75"/>
      <c r="AF39" s="75"/>
      <c r="AG39" s="75"/>
      <c r="AH39" s="75"/>
      <c r="AI39" s="75"/>
      <c r="AJ39" s="75"/>
      <c r="AK39" s="75"/>
      <c r="AL39" s="75"/>
      <c r="AM39" s="75"/>
      <c r="AN39" s="75"/>
      <c r="AO39" s="75"/>
      <c r="AP39" s="75"/>
      <c r="AQ39" s="75"/>
      <c r="AR39" s="75"/>
      <c r="AS39" s="75"/>
      <c r="AT39" s="75"/>
      <c r="AU39" s="75"/>
      <c r="AV39" s="75"/>
      <c r="AW39" s="75"/>
      <c r="AX39" s="75"/>
      <c r="AY39" s="75"/>
      <c r="AZ39" s="75"/>
      <c r="BA39" s="75"/>
      <c r="BB39" s="75"/>
      <c r="BC39" s="75"/>
      <c r="BD39" s="75"/>
      <c r="BE39" s="75"/>
      <c r="BF39" s="75"/>
      <c r="BG39" s="75"/>
      <c r="BH39" s="75"/>
      <c r="BI39" s="75"/>
      <c r="BJ39" s="75"/>
      <c r="BK39" s="75"/>
      <c r="BL39" s="75"/>
      <c r="BM39" s="75"/>
      <c r="BN39" s="75"/>
      <c r="BO39" s="75"/>
      <c r="BP39" s="75"/>
      <c r="BQ39" s="75"/>
      <c r="BR39" s="75"/>
      <c r="BS39" s="75"/>
      <c r="BT39" s="75"/>
      <c r="BU39" s="75"/>
      <c r="BV39" s="75"/>
      <c r="BW39" s="75"/>
      <c r="BX39" s="75"/>
      <c r="BY39" s="75"/>
      <c r="BZ39" s="75"/>
      <c r="CA39" s="75"/>
      <c r="CB39" s="75"/>
      <c r="CC39" s="75"/>
      <c r="CD39" s="75"/>
      <c r="CE39" s="369"/>
    </row>
    <row r="40" spans="2:83" ht="15" customHeight="1" x14ac:dyDescent="0.3">
      <c r="B40" s="606"/>
      <c r="C40" s="86" t="s">
        <v>183</v>
      </c>
      <c r="D40" s="143"/>
      <c r="E40" s="88"/>
      <c r="F40" s="89"/>
      <c r="G40" s="89"/>
      <c r="H40" s="88"/>
      <c r="I40" s="90"/>
      <c r="J40" s="91"/>
      <c r="K40" s="91"/>
      <c r="L40" s="91"/>
      <c r="M40" s="88"/>
      <c r="N40" s="92"/>
      <c r="O40" s="93"/>
      <c r="P40" s="94"/>
      <c r="Q40" s="96"/>
      <c r="R40" s="96"/>
      <c r="S40" s="96"/>
      <c r="T40" s="96"/>
      <c r="U40" s="96"/>
      <c r="V40" s="96"/>
      <c r="W40" s="96"/>
      <c r="X40" s="96"/>
      <c r="Y40" s="96"/>
      <c r="Z40" s="96"/>
      <c r="AA40" s="96"/>
      <c r="AB40" s="96"/>
      <c r="AC40" s="96"/>
      <c r="AD40" s="96"/>
      <c r="AE40" s="96"/>
      <c r="AF40" s="96"/>
      <c r="AG40" s="96"/>
      <c r="AH40" s="96"/>
      <c r="AI40" s="96"/>
      <c r="AJ40" s="96"/>
      <c r="AK40" s="96"/>
      <c r="AL40" s="96"/>
      <c r="AM40" s="96"/>
      <c r="AN40" s="96"/>
      <c r="AO40" s="96"/>
      <c r="AP40" s="96"/>
      <c r="AQ40" s="96"/>
      <c r="AR40" s="96"/>
      <c r="AS40" s="96"/>
      <c r="AT40" s="96"/>
      <c r="AU40" s="96"/>
      <c r="AV40" s="96"/>
      <c r="AW40" s="96"/>
      <c r="AX40" s="96"/>
      <c r="AY40" s="96"/>
      <c r="AZ40" s="96"/>
      <c r="BA40" s="96"/>
      <c r="BB40" s="96"/>
      <c r="BC40" s="96"/>
      <c r="BD40" s="96"/>
      <c r="BE40" s="96"/>
      <c r="BF40" s="96"/>
      <c r="BG40" s="96"/>
      <c r="BH40" s="96"/>
      <c r="BI40" s="96"/>
      <c r="BJ40" s="96"/>
      <c r="BK40" s="96"/>
      <c r="BL40" s="96"/>
      <c r="BM40" s="96"/>
      <c r="BN40" s="96"/>
      <c r="BO40" s="96"/>
      <c r="BP40" s="96"/>
      <c r="BQ40" s="96"/>
      <c r="BR40" s="96"/>
      <c r="BS40" s="96"/>
      <c r="BT40" s="96"/>
      <c r="BU40" s="96"/>
      <c r="BV40" s="96"/>
      <c r="BW40" s="96"/>
      <c r="BX40" s="96"/>
      <c r="BY40" s="96"/>
      <c r="BZ40" s="96"/>
      <c r="CA40" s="96"/>
      <c r="CB40" s="96"/>
      <c r="CC40" s="96"/>
      <c r="CD40" s="96"/>
      <c r="CE40" s="372"/>
    </row>
    <row r="41" spans="2:83" x14ac:dyDescent="0.3">
      <c r="C41" s="105"/>
      <c r="D41" s="121"/>
      <c r="F41" s="69"/>
      <c r="G41" s="69"/>
      <c r="I41" s="71"/>
      <c r="N41" s="72"/>
    </row>
    <row r="42" spans="2:83" ht="15" customHeight="1" x14ac:dyDescent="0.3">
      <c r="B42" s="604" t="s">
        <v>343</v>
      </c>
      <c r="C42" s="58" t="s">
        <v>196</v>
      </c>
      <c r="D42" s="60"/>
      <c r="E42" s="106"/>
      <c r="F42" s="61"/>
      <c r="G42" s="61"/>
      <c r="H42" s="106"/>
      <c r="I42" s="108"/>
      <c r="J42" s="59"/>
      <c r="K42" s="59"/>
      <c r="L42" s="59"/>
      <c r="M42" s="106"/>
      <c r="N42" s="109"/>
      <c r="O42" s="65"/>
      <c r="P42" s="132"/>
      <c r="Q42" s="120">
        <v>73.476174736854347</v>
      </c>
      <c r="R42" s="120">
        <v>0.27781927607604384</v>
      </c>
      <c r="S42" s="120">
        <v>0.59749097454638744</v>
      </c>
      <c r="T42" s="120">
        <v>5041.2318074511377</v>
      </c>
      <c r="U42" s="120">
        <v>0.67606989242537074</v>
      </c>
      <c r="V42" s="120">
        <v>51.493998244492715</v>
      </c>
      <c r="W42" s="120">
        <v>73.476174736854347</v>
      </c>
      <c r="X42" s="120">
        <v>3.0521778742536001E-2</v>
      </c>
      <c r="Y42" s="120">
        <v>2.4362115581189348</v>
      </c>
      <c r="Z42" s="120">
        <v>0.67606989242537074</v>
      </c>
      <c r="AA42" s="120">
        <v>7.8360630028362097</v>
      </c>
      <c r="AB42" s="120">
        <v>4.361102342889272E-3</v>
      </c>
      <c r="AC42" s="120"/>
      <c r="AD42" s="120">
        <v>2.0578177727590695E-7</v>
      </c>
      <c r="AE42" s="120">
        <v>3.5838032774026784E-8</v>
      </c>
      <c r="AF42" s="120">
        <v>1.266697174555859E-7</v>
      </c>
      <c r="AG42" s="120">
        <v>5.7479838307843858E-8</v>
      </c>
      <c r="AH42" s="120">
        <v>6.532996589239297E-9</v>
      </c>
      <c r="AI42" s="120">
        <v>4.566160642313529E-7</v>
      </c>
      <c r="AJ42" s="120">
        <v>5.6199042165337526E-12</v>
      </c>
      <c r="AK42" s="120">
        <v>2.0451070426857865E-8</v>
      </c>
      <c r="AL42" s="120">
        <v>1.6872553100514844E-9</v>
      </c>
      <c r="AM42" s="120">
        <v>7.2369059935653917E-13</v>
      </c>
      <c r="AN42" s="120">
        <v>8.2330231063849388E-10</v>
      </c>
      <c r="AO42" s="120">
        <v>7.4127348128402039E-12</v>
      </c>
      <c r="AP42" s="120">
        <v>9.1189381101113224E-7</v>
      </c>
      <c r="AQ42" s="120"/>
      <c r="AR42" s="120">
        <v>71.297673006166193</v>
      </c>
      <c r="AS42" s="120">
        <v>6.9575418551542187E-2</v>
      </c>
      <c r="AT42" s="120">
        <v>0.6537588578321093</v>
      </c>
      <c r="AU42" s="120">
        <v>0</v>
      </c>
      <c r="AV42" s="120">
        <v>0.59214419051619815</v>
      </c>
      <c r="AW42" s="120">
        <v>56.040084503820808</v>
      </c>
      <c r="AX42" s="120">
        <v>71.297673006166193</v>
      </c>
      <c r="AY42" s="120">
        <v>2.1746197846763623E-2</v>
      </c>
      <c r="AZ42" s="120">
        <v>0.83803606760422289</v>
      </c>
      <c r="BA42" s="120">
        <v>0.59214419051619815</v>
      </c>
      <c r="BB42" s="120">
        <v>0</v>
      </c>
      <c r="BC42" s="120">
        <v>0.10965621868895284</v>
      </c>
      <c r="BD42" s="120"/>
      <c r="BE42" s="120">
        <v>1.9967253419528844E-7</v>
      </c>
      <c r="BF42" s="120">
        <v>8.9750404669548995E-9</v>
      </c>
      <c r="BG42" s="120">
        <v>1.3859008901575318E-7</v>
      </c>
      <c r="BH42" s="120">
        <v>0</v>
      </c>
      <c r="BI42" s="120">
        <v>7.993946571968672E-9</v>
      </c>
      <c r="BJ42" s="120">
        <v>4.9724320853708116E-7</v>
      </c>
      <c r="BK42" s="120">
        <v>5.4532856294370788E-12</v>
      </c>
      <c r="BL42" s="120">
        <v>1.4573542224709395E-8</v>
      </c>
      <c r="BM42" s="120">
        <v>5.8052168449543796E-10</v>
      </c>
      <c r="BN42" s="120">
        <v>3.5765509107178356E-13</v>
      </c>
      <c r="BO42" s="120">
        <v>0</v>
      </c>
      <c r="BP42" s="120">
        <v>1.8641389733037121E-10</v>
      </c>
      <c r="BQ42" s="120">
        <v>8.6782110753430202E-7</v>
      </c>
      <c r="BR42" s="120"/>
      <c r="BS42" s="120">
        <v>2.0213425669083343E-7</v>
      </c>
      <c r="BT42" s="120">
        <v>4.4842011549024868E-10</v>
      </c>
      <c r="BU42" s="120">
        <v>6.3139603269175792E-8</v>
      </c>
      <c r="BV42" s="120"/>
      <c r="BW42" s="120">
        <v>0</v>
      </c>
      <c r="BX42" s="120">
        <v>3.0107432514056893E-7</v>
      </c>
      <c r="BY42" s="120">
        <v>3.926463862741865E-9</v>
      </c>
      <c r="BZ42" s="120">
        <v>5.4636142553727222E-9</v>
      </c>
      <c r="CA42" s="120"/>
      <c r="CB42" s="120">
        <v>5.9933935188589718E-9</v>
      </c>
      <c r="CC42" s="120"/>
      <c r="CD42" s="120">
        <v>3.3118021928104621E-12</v>
      </c>
      <c r="CE42" s="368">
        <v>5.8218338865523483E-7</v>
      </c>
    </row>
    <row r="43" spans="2:83" ht="15" customHeight="1" x14ac:dyDescent="0.3">
      <c r="B43" s="605"/>
      <c r="C43" s="105" t="s">
        <v>194</v>
      </c>
      <c r="D43" s="121" t="s">
        <v>186</v>
      </c>
      <c r="E43" s="33" t="s">
        <v>12</v>
      </c>
      <c r="F43" s="69">
        <v>80</v>
      </c>
      <c r="G43" s="69" t="s">
        <v>271</v>
      </c>
      <c r="H43" s="33" t="s">
        <v>79</v>
      </c>
      <c r="I43" s="71">
        <v>1</v>
      </c>
      <c r="J43" s="39">
        <v>20</v>
      </c>
      <c r="K43" s="39" t="s">
        <v>193</v>
      </c>
      <c r="N43" s="72">
        <f>J43</f>
        <v>20</v>
      </c>
      <c r="O43" s="73" t="s">
        <v>71</v>
      </c>
      <c r="Q43" s="75"/>
      <c r="R43" s="75"/>
      <c r="S43" s="75"/>
      <c r="T43" s="75"/>
      <c r="U43" s="75"/>
      <c r="V43" s="75"/>
      <c r="W43" s="75"/>
      <c r="X43" s="75"/>
      <c r="Y43" s="75"/>
      <c r="Z43" s="75"/>
      <c r="AA43" s="75"/>
      <c r="AB43" s="75"/>
      <c r="AC43" s="75"/>
      <c r="AD43" s="75"/>
      <c r="AE43" s="75"/>
      <c r="AF43" s="75"/>
      <c r="AG43" s="75"/>
      <c r="AH43" s="75"/>
      <c r="AI43" s="75"/>
      <c r="AJ43" s="75"/>
      <c r="AK43" s="75"/>
      <c r="AL43" s="75"/>
      <c r="AM43" s="75"/>
      <c r="AN43" s="75"/>
      <c r="AO43" s="75"/>
      <c r="AP43" s="75"/>
      <c r="AQ43" s="75"/>
      <c r="AR43" s="75"/>
      <c r="AS43" s="75"/>
      <c r="AT43" s="75"/>
      <c r="AU43" s="75"/>
      <c r="AV43" s="75"/>
      <c r="AW43" s="75"/>
      <c r="AX43" s="75"/>
      <c r="AY43" s="75"/>
      <c r="AZ43" s="75"/>
      <c r="BA43" s="75"/>
      <c r="BB43" s="75"/>
      <c r="BC43" s="75"/>
      <c r="BD43" s="75"/>
      <c r="BE43" s="75"/>
      <c r="BF43" s="75"/>
      <c r="BG43" s="75"/>
      <c r="BH43" s="75"/>
      <c r="BI43" s="75"/>
      <c r="BJ43" s="75"/>
      <c r="BK43" s="75"/>
      <c r="BL43" s="75"/>
      <c r="BM43" s="75"/>
      <c r="BN43" s="75"/>
      <c r="BO43" s="75"/>
      <c r="BP43" s="75"/>
      <c r="BQ43" s="75"/>
      <c r="BR43" s="75"/>
      <c r="BS43" s="75"/>
      <c r="BT43" s="75"/>
      <c r="BU43" s="75"/>
      <c r="BV43" s="75"/>
      <c r="BW43" s="75"/>
      <c r="BX43" s="75"/>
      <c r="BY43" s="75"/>
      <c r="BZ43" s="75"/>
      <c r="CA43" s="75"/>
      <c r="CB43" s="75"/>
      <c r="CC43" s="75"/>
      <c r="CD43" s="75"/>
      <c r="CE43" s="369"/>
    </row>
    <row r="44" spans="2:83" ht="15" customHeight="1" x14ac:dyDescent="0.3">
      <c r="B44" s="605"/>
      <c r="C44" s="68" t="s">
        <v>192</v>
      </c>
      <c r="D44" s="121" t="s">
        <v>186</v>
      </c>
      <c r="E44" s="33" t="s">
        <v>13</v>
      </c>
      <c r="F44" s="69"/>
      <c r="G44" s="69"/>
      <c r="H44" s="33" t="s">
        <v>79</v>
      </c>
      <c r="I44" s="71">
        <v>1</v>
      </c>
      <c r="J44" s="39">
        <v>20</v>
      </c>
      <c r="K44" s="39" t="s">
        <v>193</v>
      </c>
      <c r="N44" s="72">
        <v>20</v>
      </c>
      <c r="O44" s="73" t="s">
        <v>71</v>
      </c>
      <c r="Q44" s="75"/>
      <c r="R44" s="75"/>
      <c r="S44" s="75"/>
      <c r="T44" s="75"/>
      <c r="U44" s="75"/>
      <c r="V44" s="75"/>
      <c r="W44" s="75"/>
      <c r="X44" s="75"/>
      <c r="Y44" s="75"/>
      <c r="Z44" s="75"/>
      <c r="AA44" s="75"/>
      <c r="AB44" s="75"/>
      <c r="AC44" s="75"/>
      <c r="AD44" s="75"/>
      <c r="AE44" s="75"/>
      <c r="AF44" s="75"/>
      <c r="AG44" s="75"/>
      <c r="AH44" s="75"/>
      <c r="AI44" s="75"/>
      <c r="AJ44" s="75"/>
      <c r="AK44" s="75"/>
      <c r="AL44" s="75"/>
      <c r="AM44" s="75"/>
      <c r="AN44" s="75"/>
      <c r="AO44" s="75"/>
      <c r="AP44" s="75"/>
      <c r="AQ44" s="75"/>
      <c r="AR44" s="75"/>
      <c r="AS44" s="75"/>
      <c r="AT44" s="75"/>
      <c r="AU44" s="75"/>
      <c r="AV44" s="75"/>
      <c r="AW44" s="75"/>
      <c r="AX44" s="75"/>
      <c r="AY44" s="75"/>
      <c r="AZ44" s="75"/>
      <c r="BA44" s="75"/>
      <c r="BB44" s="75"/>
      <c r="BC44" s="75"/>
      <c r="BD44" s="75"/>
      <c r="BE44" s="75"/>
      <c r="BF44" s="75"/>
      <c r="BG44" s="75"/>
      <c r="BH44" s="75"/>
      <c r="BI44" s="75"/>
      <c r="BJ44" s="75"/>
      <c r="BK44" s="75"/>
      <c r="BL44" s="75"/>
      <c r="BM44" s="75"/>
      <c r="BN44" s="75"/>
      <c r="BO44" s="75"/>
      <c r="BP44" s="75"/>
      <c r="BQ44" s="75"/>
      <c r="BR44" s="75"/>
      <c r="BS44" s="75"/>
      <c r="BT44" s="75"/>
      <c r="BU44" s="75"/>
      <c r="BV44" s="75"/>
      <c r="BW44" s="75"/>
      <c r="BX44" s="75"/>
      <c r="BY44" s="75"/>
      <c r="BZ44" s="75"/>
      <c r="CA44" s="75"/>
      <c r="CB44" s="75"/>
      <c r="CC44" s="75"/>
      <c r="CD44" s="75"/>
      <c r="CE44" s="369"/>
    </row>
    <row r="45" spans="2:83" ht="15" customHeight="1" x14ac:dyDescent="0.3">
      <c r="B45" s="605"/>
      <c r="C45" s="105" t="s">
        <v>194</v>
      </c>
      <c r="D45" s="121" t="s">
        <v>187</v>
      </c>
      <c r="E45" s="33" t="s">
        <v>3</v>
      </c>
      <c r="F45" s="69">
        <v>80</v>
      </c>
      <c r="G45" s="69" t="s">
        <v>271</v>
      </c>
      <c r="H45" s="122" t="s">
        <v>73</v>
      </c>
      <c r="I45" s="71">
        <v>1</v>
      </c>
      <c r="J45" s="39">
        <v>8.3000000000000007</v>
      </c>
      <c r="K45" s="39" t="s">
        <v>193</v>
      </c>
      <c r="N45" s="72">
        <f>J45</f>
        <v>8.3000000000000007</v>
      </c>
      <c r="O45" s="73" t="s">
        <v>71</v>
      </c>
      <c r="Q45" s="75"/>
      <c r="R45" s="75"/>
      <c r="S45" s="75"/>
      <c r="T45" s="75"/>
      <c r="U45" s="75"/>
      <c r="V45" s="75"/>
      <c r="W45" s="75"/>
      <c r="X45" s="75"/>
      <c r="Y45" s="75"/>
      <c r="Z45" s="75"/>
      <c r="AA45" s="75"/>
      <c r="AB45" s="75"/>
      <c r="AC45" s="75"/>
      <c r="AD45" s="75"/>
      <c r="AE45" s="75"/>
      <c r="AF45" s="75"/>
      <c r="AG45" s="75"/>
      <c r="AH45" s="75"/>
      <c r="AI45" s="75"/>
      <c r="AJ45" s="75"/>
      <c r="AK45" s="75"/>
      <c r="AL45" s="75"/>
      <c r="AM45" s="75"/>
      <c r="AN45" s="75"/>
      <c r="AO45" s="75"/>
      <c r="AP45" s="75"/>
      <c r="AQ45" s="75"/>
      <c r="AR45" s="75"/>
      <c r="AS45" s="75"/>
      <c r="AT45" s="75"/>
      <c r="AU45" s="75"/>
      <c r="AV45" s="75"/>
      <c r="AW45" s="75"/>
      <c r="AX45" s="75"/>
      <c r="AY45" s="75"/>
      <c r="AZ45" s="75"/>
      <c r="BA45" s="75"/>
      <c r="BB45" s="75"/>
      <c r="BC45" s="75"/>
      <c r="BD45" s="75"/>
      <c r="BE45" s="75"/>
      <c r="BF45" s="75"/>
      <c r="BG45" s="75"/>
      <c r="BH45" s="75"/>
      <c r="BI45" s="75"/>
      <c r="BJ45" s="75"/>
      <c r="BK45" s="75"/>
      <c r="BL45" s="75"/>
      <c r="BM45" s="75"/>
      <c r="BN45" s="75"/>
      <c r="BO45" s="75"/>
      <c r="BP45" s="75"/>
      <c r="BQ45" s="75"/>
      <c r="BR45" s="75"/>
      <c r="BS45" s="75"/>
      <c r="BT45" s="75"/>
      <c r="BU45" s="75"/>
      <c r="BV45" s="75"/>
      <c r="BW45" s="75"/>
      <c r="BX45" s="75"/>
      <c r="BY45" s="75"/>
      <c r="BZ45" s="75"/>
      <c r="CA45" s="75"/>
      <c r="CB45" s="75"/>
      <c r="CC45" s="75"/>
      <c r="CD45" s="75"/>
      <c r="CE45" s="369"/>
    </row>
    <row r="46" spans="2:83" ht="15" customHeight="1" x14ac:dyDescent="0.3">
      <c r="B46" s="605"/>
      <c r="C46" s="68" t="s">
        <v>192</v>
      </c>
      <c r="D46" s="121" t="s">
        <v>187</v>
      </c>
      <c r="E46" s="33" t="s">
        <v>4</v>
      </c>
      <c r="F46" s="69"/>
      <c r="G46" s="69"/>
      <c r="H46" s="122" t="s">
        <v>73</v>
      </c>
      <c r="I46" s="71">
        <v>1</v>
      </c>
      <c r="J46" s="39">
        <v>8.3000000000000007</v>
      </c>
      <c r="K46" s="39" t="s">
        <v>193</v>
      </c>
      <c r="N46" s="72">
        <v>8.3000000000000007</v>
      </c>
      <c r="O46" s="73" t="s">
        <v>71</v>
      </c>
      <c r="Q46" s="75"/>
      <c r="R46" s="75"/>
      <c r="S46" s="75"/>
      <c r="T46" s="75"/>
      <c r="U46" s="75"/>
      <c r="V46" s="75"/>
      <c r="W46" s="75"/>
      <c r="X46" s="75"/>
      <c r="Y46" s="75"/>
      <c r="Z46" s="75"/>
      <c r="AA46" s="75"/>
      <c r="AB46" s="75"/>
      <c r="AC46" s="75"/>
      <c r="AD46" s="75"/>
      <c r="AE46" s="75"/>
      <c r="AF46" s="75"/>
      <c r="AG46" s="75"/>
      <c r="AH46" s="75"/>
      <c r="AI46" s="75"/>
      <c r="AJ46" s="75"/>
      <c r="AK46" s="75"/>
      <c r="AL46" s="75"/>
      <c r="AM46" s="75"/>
      <c r="AN46" s="75"/>
      <c r="AO46" s="75"/>
      <c r="AP46" s="75"/>
      <c r="AQ46" s="75"/>
      <c r="AR46" s="75"/>
      <c r="AS46" s="75"/>
      <c r="AT46" s="75"/>
      <c r="AU46" s="75"/>
      <c r="AV46" s="75"/>
      <c r="AW46" s="75"/>
      <c r="AX46" s="75"/>
      <c r="AY46" s="75"/>
      <c r="AZ46" s="75"/>
      <c r="BA46" s="75"/>
      <c r="BB46" s="75"/>
      <c r="BC46" s="75"/>
      <c r="BD46" s="75"/>
      <c r="BE46" s="75"/>
      <c r="BF46" s="75"/>
      <c r="BG46" s="75"/>
      <c r="BH46" s="75"/>
      <c r="BI46" s="75"/>
      <c r="BJ46" s="75"/>
      <c r="BK46" s="75"/>
      <c r="BL46" s="75"/>
      <c r="BM46" s="75"/>
      <c r="BN46" s="75"/>
      <c r="BO46" s="75"/>
      <c r="BP46" s="75"/>
      <c r="BQ46" s="75"/>
      <c r="BR46" s="75"/>
      <c r="BS46" s="75"/>
      <c r="BT46" s="75"/>
      <c r="BU46" s="75"/>
      <c r="BV46" s="75"/>
      <c r="BW46" s="75"/>
      <c r="BX46" s="75"/>
      <c r="BY46" s="75"/>
      <c r="BZ46" s="75"/>
      <c r="CA46" s="75"/>
      <c r="CB46" s="75"/>
      <c r="CC46" s="75"/>
      <c r="CD46" s="75"/>
      <c r="CE46" s="369"/>
    </row>
    <row r="47" spans="2:83" ht="15" customHeight="1" x14ac:dyDescent="0.3">
      <c r="B47" s="605"/>
      <c r="C47" s="105" t="s">
        <v>194</v>
      </c>
      <c r="D47" s="121" t="s">
        <v>186</v>
      </c>
      <c r="E47" s="33" t="s">
        <v>25</v>
      </c>
      <c r="F47" s="69">
        <v>120</v>
      </c>
      <c r="G47" s="69" t="s">
        <v>195</v>
      </c>
      <c r="H47" s="98" t="s">
        <v>86</v>
      </c>
      <c r="I47" s="71">
        <v>1</v>
      </c>
      <c r="J47" s="39">
        <v>30</v>
      </c>
      <c r="K47" s="39" t="s">
        <v>193</v>
      </c>
      <c r="N47" s="72">
        <f>J47</f>
        <v>30</v>
      </c>
      <c r="O47" s="73" t="s">
        <v>71</v>
      </c>
      <c r="Q47" s="75"/>
      <c r="R47" s="75"/>
      <c r="S47" s="75"/>
      <c r="T47" s="75"/>
      <c r="U47" s="75"/>
      <c r="V47" s="75"/>
      <c r="W47" s="75"/>
      <c r="X47" s="75"/>
      <c r="Y47" s="75"/>
      <c r="Z47" s="75"/>
      <c r="AA47" s="75"/>
      <c r="AB47" s="75"/>
      <c r="AC47" s="75"/>
      <c r="AD47" s="75"/>
      <c r="AE47" s="75"/>
      <c r="AF47" s="75"/>
      <c r="AG47" s="75"/>
      <c r="AH47" s="75"/>
      <c r="AI47" s="75"/>
      <c r="AJ47" s="75"/>
      <c r="AK47" s="75"/>
      <c r="AL47" s="75"/>
      <c r="AM47" s="75"/>
      <c r="AN47" s="75"/>
      <c r="AO47" s="75"/>
      <c r="AP47" s="75"/>
      <c r="AQ47" s="75"/>
      <c r="AR47" s="75"/>
      <c r="AS47" s="75"/>
      <c r="AT47" s="75"/>
      <c r="AU47" s="75"/>
      <c r="AV47" s="75"/>
      <c r="AW47" s="75"/>
      <c r="AX47" s="75"/>
      <c r="AY47" s="75"/>
      <c r="AZ47" s="75"/>
      <c r="BA47" s="75"/>
      <c r="BB47" s="75"/>
      <c r="BC47" s="75"/>
      <c r="BD47" s="75"/>
      <c r="BE47" s="75"/>
      <c r="BF47" s="75"/>
      <c r="BG47" s="75"/>
      <c r="BH47" s="75"/>
      <c r="BI47" s="75"/>
      <c r="BJ47" s="75"/>
      <c r="BK47" s="75"/>
      <c r="BL47" s="75"/>
      <c r="BM47" s="75"/>
      <c r="BN47" s="75"/>
      <c r="BO47" s="75"/>
      <c r="BP47" s="75"/>
      <c r="BQ47" s="75"/>
      <c r="BR47" s="75"/>
      <c r="BS47" s="75"/>
      <c r="BT47" s="75"/>
      <c r="BU47" s="75"/>
      <c r="BV47" s="75"/>
      <c r="BW47" s="75"/>
      <c r="BX47" s="75"/>
      <c r="BY47" s="75"/>
      <c r="BZ47" s="75"/>
      <c r="CA47" s="75"/>
      <c r="CB47" s="75"/>
      <c r="CC47" s="75"/>
      <c r="CD47" s="75"/>
      <c r="CE47" s="369"/>
    </row>
    <row r="48" spans="2:83" ht="15" customHeight="1" x14ac:dyDescent="0.3">
      <c r="B48" s="605"/>
      <c r="C48" s="105" t="s">
        <v>194</v>
      </c>
      <c r="D48" s="51" t="s">
        <v>184</v>
      </c>
      <c r="E48" s="33" t="s">
        <v>26</v>
      </c>
      <c r="F48" s="69">
        <v>60</v>
      </c>
      <c r="G48" s="69" t="s">
        <v>271</v>
      </c>
      <c r="H48" s="33" t="s">
        <v>88</v>
      </c>
      <c r="I48" s="71">
        <v>1</v>
      </c>
      <c r="J48" s="39">
        <v>8.0000000000000002E-3</v>
      </c>
      <c r="K48" s="39" t="s">
        <v>191</v>
      </c>
      <c r="N48" s="72">
        <f>J48</f>
        <v>8.0000000000000002E-3</v>
      </c>
      <c r="O48" s="73" t="s">
        <v>67</v>
      </c>
      <c r="Q48" s="75"/>
      <c r="R48" s="75"/>
      <c r="S48" s="75"/>
      <c r="T48" s="75"/>
      <c r="U48" s="75"/>
      <c r="V48" s="75"/>
      <c r="W48" s="75"/>
      <c r="X48" s="75"/>
      <c r="Y48" s="75"/>
      <c r="Z48" s="75"/>
      <c r="AA48" s="75"/>
      <c r="AB48" s="75"/>
      <c r="AC48" s="75"/>
      <c r="AD48" s="75"/>
      <c r="AE48" s="75"/>
      <c r="AF48" s="75"/>
      <c r="AG48" s="75"/>
      <c r="AH48" s="75"/>
      <c r="AI48" s="75"/>
      <c r="AJ48" s="75"/>
      <c r="AK48" s="75"/>
      <c r="AL48" s="75"/>
      <c r="AM48" s="75"/>
      <c r="AN48" s="75"/>
      <c r="AO48" s="75"/>
      <c r="AP48" s="75"/>
      <c r="AQ48" s="75"/>
      <c r="AR48" s="75"/>
      <c r="AS48" s="75"/>
      <c r="AT48" s="75"/>
      <c r="AU48" s="75"/>
      <c r="AV48" s="75"/>
      <c r="AW48" s="75"/>
      <c r="AX48" s="75"/>
      <c r="AY48" s="75"/>
      <c r="AZ48" s="75"/>
      <c r="BA48" s="75"/>
      <c r="BB48" s="75"/>
      <c r="BC48" s="75"/>
      <c r="BD48" s="75"/>
      <c r="BE48" s="75"/>
      <c r="BF48" s="75"/>
      <c r="BG48" s="75"/>
      <c r="BH48" s="75"/>
      <c r="BI48" s="75"/>
      <c r="BJ48" s="75"/>
      <c r="BK48" s="75"/>
      <c r="BL48" s="75"/>
      <c r="BM48" s="75"/>
      <c r="BN48" s="75"/>
      <c r="BO48" s="75"/>
      <c r="BP48" s="75"/>
      <c r="BQ48" s="75"/>
      <c r="BR48" s="75"/>
      <c r="BS48" s="75"/>
      <c r="BT48" s="75"/>
      <c r="BU48" s="75"/>
      <c r="BV48" s="75"/>
      <c r="BW48" s="75"/>
      <c r="BX48" s="75"/>
      <c r="BY48" s="75"/>
      <c r="BZ48" s="75"/>
      <c r="CA48" s="75"/>
      <c r="CB48" s="75"/>
      <c r="CC48" s="75"/>
      <c r="CD48" s="75"/>
      <c r="CE48" s="369"/>
    </row>
    <row r="49" spans="1:83" ht="15" customHeight="1" x14ac:dyDescent="0.3">
      <c r="B49" s="605"/>
      <c r="C49" s="68" t="s">
        <v>192</v>
      </c>
      <c r="D49" s="51" t="s">
        <v>184</v>
      </c>
      <c r="E49" s="33" t="s">
        <v>27</v>
      </c>
      <c r="F49" s="69"/>
      <c r="G49" s="69"/>
      <c r="H49" s="33" t="s">
        <v>88</v>
      </c>
      <c r="I49" s="71">
        <v>1</v>
      </c>
      <c r="J49" s="39">
        <v>8.0000000000000002E-3</v>
      </c>
      <c r="K49" s="39" t="s">
        <v>191</v>
      </c>
      <c r="N49" s="72">
        <v>8.0000000000000002E-3</v>
      </c>
      <c r="O49" s="73" t="s">
        <v>67</v>
      </c>
      <c r="Q49" s="75"/>
      <c r="R49" s="75"/>
      <c r="S49" s="75"/>
      <c r="T49" s="75"/>
      <c r="U49" s="75"/>
      <c r="V49" s="75"/>
      <c r="W49" s="75"/>
      <c r="X49" s="75"/>
      <c r="Y49" s="75"/>
      <c r="Z49" s="75"/>
      <c r="AA49" s="75"/>
      <c r="AB49" s="75"/>
      <c r="AC49" s="75"/>
      <c r="AD49" s="75"/>
      <c r="AE49" s="75"/>
      <c r="AF49" s="75"/>
      <c r="AG49" s="75"/>
      <c r="AH49" s="75"/>
      <c r="AI49" s="75"/>
      <c r="AJ49" s="75"/>
      <c r="AK49" s="75"/>
      <c r="AL49" s="75"/>
      <c r="AM49" s="75"/>
      <c r="AN49" s="75"/>
      <c r="AO49" s="75"/>
      <c r="AP49" s="75"/>
      <c r="AQ49" s="75"/>
      <c r="AR49" s="75"/>
      <c r="AS49" s="75"/>
      <c r="AT49" s="75"/>
      <c r="AU49" s="75"/>
      <c r="AV49" s="75"/>
      <c r="AW49" s="75"/>
      <c r="AX49" s="75"/>
      <c r="AY49" s="75"/>
      <c r="AZ49" s="75"/>
      <c r="BA49" s="75"/>
      <c r="BB49" s="75"/>
      <c r="BC49" s="75"/>
      <c r="BD49" s="75"/>
      <c r="BE49" s="75"/>
      <c r="BF49" s="75"/>
      <c r="BG49" s="75"/>
      <c r="BH49" s="75"/>
      <c r="BI49" s="75"/>
      <c r="BJ49" s="75"/>
      <c r="BK49" s="75"/>
      <c r="BL49" s="75"/>
      <c r="BM49" s="75"/>
      <c r="BN49" s="75"/>
      <c r="BO49" s="75"/>
      <c r="BP49" s="75"/>
      <c r="BQ49" s="75"/>
      <c r="BR49" s="75"/>
      <c r="BS49" s="75"/>
      <c r="BT49" s="75"/>
      <c r="BU49" s="75"/>
      <c r="BV49" s="75"/>
      <c r="BW49" s="75"/>
      <c r="BX49" s="75"/>
      <c r="BY49" s="75"/>
      <c r="BZ49" s="75"/>
      <c r="CA49" s="75"/>
      <c r="CB49" s="75"/>
      <c r="CC49" s="75"/>
      <c r="CD49" s="75"/>
      <c r="CE49" s="369"/>
    </row>
    <row r="50" spans="1:83" ht="15" customHeight="1" x14ac:dyDescent="0.3">
      <c r="B50" s="605"/>
      <c r="C50" s="105" t="s">
        <v>194</v>
      </c>
      <c r="D50" s="51" t="s">
        <v>184</v>
      </c>
      <c r="E50" s="33" t="s">
        <v>28</v>
      </c>
      <c r="F50" s="69">
        <v>120</v>
      </c>
      <c r="G50" s="69" t="s">
        <v>195</v>
      </c>
      <c r="H50" s="33" t="s">
        <v>91</v>
      </c>
      <c r="I50" s="71">
        <v>1</v>
      </c>
      <c r="J50" s="39">
        <v>3.0499999999999999E-2</v>
      </c>
      <c r="K50" s="39" t="s">
        <v>191</v>
      </c>
      <c r="N50" s="72">
        <f>J50</f>
        <v>3.0499999999999999E-2</v>
      </c>
      <c r="O50" s="73" t="s">
        <v>67</v>
      </c>
      <c r="Q50" s="75"/>
      <c r="R50" s="75"/>
      <c r="S50" s="75"/>
      <c r="T50" s="75"/>
      <c r="U50" s="75"/>
      <c r="V50" s="75"/>
      <c r="W50" s="75"/>
      <c r="X50" s="75"/>
      <c r="Y50" s="75"/>
      <c r="Z50" s="75"/>
      <c r="AA50" s="75"/>
      <c r="AB50" s="75"/>
      <c r="AC50" s="75"/>
      <c r="AD50" s="75"/>
      <c r="AE50" s="75"/>
      <c r="AF50" s="75"/>
      <c r="AG50" s="75"/>
      <c r="AH50" s="75"/>
      <c r="AI50" s="75"/>
      <c r="AJ50" s="75"/>
      <c r="AK50" s="75"/>
      <c r="AL50" s="75"/>
      <c r="AM50" s="75"/>
      <c r="AN50" s="75"/>
      <c r="AO50" s="75"/>
      <c r="AP50" s="75"/>
      <c r="AQ50" s="75"/>
      <c r="AR50" s="75"/>
      <c r="AS50" s="75"/>
      <c r="AT50" s="75"/>
      <c r="AU50" s="75"/>
      <c r="AV50" s="75"/>
      <c r="AW50" s="75"/>
      <c r="AX50" s="75"/>
      <c r="AY50" s="75"/>
      <c r="AZ50" s="75"/>
      <c r="BA50" s="75"/>
      <c r="BB50" s="75"/>
      <c r="BC50" s="75"/>
      <c r="BD50" s="75"/>
      <c r="BE50" s="75"/>
      <c r="BF50" s="75"/>
      <c r="BG50" s="75"/>
      <c r="BH50" s="75"/>
      <c r="BI50" s="75"/>
      <c r="BJ50" s="75"/>
      <c r="BK50" s="75"/>
      <c r="BL50" s="75"/>
      <c r="BM50" s="75"/>
      <c r="BN50" s="75"/>
      <c r="BO50" s="75"/>
      <c r="BP50" s="75"/>
      <c r="BQ50" s="75"/>
      <c r="BR50" s="75"/>
      <c r="BS50" s="75"/>
      <c r="BT50" s="75"/>
      <c r="BU50" s="75"/>
      <c r="BV50" s="75"/>
      <c r="BW50" s="75"/>
      <c r="BX50" s="75"/>
      <c r="BY50" s="75"/>
      <c r="BZ50" s="75"/>
      <c r="CA50" s="75"/>
      <c r="CB50" s="75"/>
      <c r="CC50" s="75"/>
      <c r="CD50" s="75"/>
      <c r="CE50" s="369"/>
    </row>
    <row r="51" spans="1:83" s="135" customFormat="1" ht="15" customHeight="1" x14ac:dyDescent="0.3">
      <c r="A51" s="33"/>
      <c r="B51" s="605"/>
      <c r="C51" s="146" t="s">
        <v>199</v>
      </c>
      <c r="D51" s="134"/>
      <c r="F51" s="136"/>
      <c r="G51" s="136"/>
      <c r="I51" s="137"/>
      <c r="J51" s="138"/>
      <c r="K51" s="138"/>
      <c r="L51" s="138"/>
      <c r="N51" s="139"/>
      <c r="O51" s="140"/>
      <c r="Q51" s="141"/>
      <c r="R51" s="141"/>
      <c r="S51" s="141"/>
      <c r="T51" s="141"/>
      <c r="U51" s="141"/>
      <c r="V51" s="141"/>
      <c r="W51" s="141"/>
      <c r="X51" s="141"/>
      <c r="Y51" s="141"/>
      <c r="Z51" s="141"/>
      <c r="AA51" s="141"/>
      <c r="AB51" s="141"/>
      <c r="AC51" s="141"/>
      <c r="AD51" s="141"/>
      <c r="AE51" s="141"/>
      <c r="AF51" s="141"/>
      <c r="AG51" s="141"/>
      <c r="AH51" s="141"/>
      <c r="AI51" s="141"/>
      <c r="AJ51" s="141"/>
      <c r="AK51" s="141"/>
      <c r="AL51" s="141"/>
      <c r="AM51" s="141"/>
      <c r="AN51" s="141"/>
      <c r="AO51" s="141"/>
      <c r="AP51" s="141"/>
      <c r="AQ51" s="141"/>
      <c r="AR51" s="141"/>
      <c r="AS51" s="141"/>
      <c r="AT51" s="141"/>
      <c r="AU51" s="141"/>
      <c r="AV51" s="141"/>
      <c r="AW51" s="141"/>
      <c r="AX51" s="141"/>
      <c r="AY51" s="141"/>
      <c r="AZ51" s="141"/>
      <c r="BA51" s="141"/>
      <c r="BB51" s="141"/>
      <c r="BC51" s="141"/>
      <c r="BD51" s="141"/>
      <c r="BE51" s="141"/>
      <c r="BF51" s="141"/>
      <c r="BG51" s="141"/>
      <c r="BH51" s="141"/>
      <c r="BI51" s="141"/>
      <c r="BJ51" s="141"/>
      <c r="BK51" s="141"/>
      <c r="BL51" s="141"/>
      <c r="BM51" s="141"/>
      <c r="BN51" s="141"/>
      <c r="BO51" s="141"/>
      <c r="BP51" s="141"/>
      <c r="BQ51" s="141"/>
      <c r="BR51" s="141"/>
      <c r="BS51" s="141"/>
      <c r="BT51" s="141"/>
      <c r="BU51" s="141"/>
      <c r="BV51" s="141"/>
      <c r="BW51" s="141"/>
      <c r="BX51" s="141"/>
      <c r="BY51" s="141"/>
      <c r="BZ51" s="141"/>
      <c r="CA51" s="141"/>
      <c r="CB51" s="141"/>
      <c r="CC51" s="141"/>
      <c r="CD51" s="141"/>
      <c r="CE51" s="370"/>
    </row>
    <row r="52" spans="1:83" ht="15" customHeight="1" x14ac:dyDescent="0.3">
      <c r="B52" s="605"/>
      <c r="C52" s="79" t="s">
        <v>189</v>
      </c>
      <c r="D52" s="147"/>
      <c r="E52" s="79"/>
      <c r="F52" s="80"/>
      <c r="G52" s="80"/>
      <c r="H52" s="79"/>
      <c r="I52" s="81"/>
      <c r="J52" s="78"/>
      <c r="K52" s="78"/>
      <c r="L52" s="78"/>
      <c r="M52" s="79"/>
      <c r="N52" s="82"/>
      <c r="O52" s="83"/>
      <c r="P52" s="79"/>
      <c r="Q52" s="85"/>
      <c r="R52" s="85"/>
      <c r="S52" s="85"/>
      <c r="T52" s="85"/>
      <c r="U52" s="85"/>
      <c r="V52" s="85"/>
      <c r="W52" s="85"/>
      <c r="X52" s="85"/>
      <c r="Y52" s="85"/>
      <c r="Z52" s="85"/>
      <c r="AA52" s="85"/>
      <c r="AB52" s="85"/>
      <c r="AC52" s="85"/>
      <c r="AD52" s="85"/>
      <c r="AE52" s="85"/>
      <c r="AF52" s="85"/>
      <c r="AG52" s="85"/>
      <c r="AH52" s="85"/>
      <c r="AI52" s="85"/>
      <c r="AJ52" s="85"/>
      <c r="AK52" s="85"/>
      <c r="AL52" s="85"/>
      <c r="AM52" s="85"/>
      <c r="AN52" s="85"/>
      <c r="AO52" s="85"/>
      <c r="AP52" s="85"/>
      <c r="AQ52" s="85"/>
      <c r="AR52" s="85"/>
      <c r="AS52" s="85"/>
      <c r="AT52" s="85"/>
      <c r="AU52" s="85"/>
      <c r="AV52" s="85"/>
      <c r="AW52" s="85"/>
      <c r="AX52" s="85"/>
      <c r="AY52" s="85"/>
      <c r="AZ52" s="85"/>
      <c r="BA52" s="85"/>
      <c r="BB52" s="85"/>
      <c r="BC52" s="85"/>
      <c r="BD52" s="85"/>
      <c r="BE52" s="85"/>
      <c r="BF52" s="85"/>
      <c r="BG52" s="85"/>
      <c r="BH52" s="85"/>
      <c r="BI52" s="85"/>
      <c r="BJ52" s="85"/>
      <c r="BK52" s="85"/>
      <c r="BL52" s="85"/>
      <c r="BM52" s="85"/>
      <c r="BN52" s="85"/>
      <c r="BO52" s="85"/>
      <c r="BP52" s="85"/>
      <c r="BQ52" s="85"/>
      <c r="BR52" s="85"/>
      <c r="BS52" s="85"/>
      <c r="BT52" s="85"/>
      <c r="BU52" s="85"/>
      <c r="BV52" s="85"/>
      <c r="BW52" s="85"/>
      <c r="BX52" s="85"/>
      <c r="BY52" s="85"/>
      <c r="BZ52" s="85"/>
      <c r="CA52" s="85"/>
      <c r="CB52" s="85"/>
      <c r="CC52" s="85"/>
      <c r="CD52" s="85"/>
      <c r="CE52" s="373"/>
    </row>
    <row r="53" spans="1:83" ht="15" customHeight="1" x14ac:dyDescent="0.3">
      <c r="B53" s="605"/>
      <c r="C53" s="105" t="s">
        <v>108</v>
      </c>
      <c r="D53" s="121" t="s">
        <v>186</v>
      </c>
      <c r="E53" s="33" t="s">
        <v>18</v>
      </c>
      <c r="F53" s="69"/>
      <c r="G53" s="69"/>
      <c r="H53" s="33" t="s">
        <v>80</v>
      </c>
      <c r="I53" s="71">
        <v>1</v>
      </c>
      <c r="N53" s="72">
        <f>N43</f>
        <v>20</v>
      </c>
      <c r="O53" s="73" t="s">
        <v>71</v>
      </c>
      <c r="Q53" s="75"/>
      <c r="R53" s="75"/>
      <c r="S53" s="75"/>
      <c r="T53" s="75"/>
      <c r="U53" s="75"/>
      <c r="V53" s="75"/>
      <c r="W53" s="75"/>
      <c r="X53" s="75"/>
      <c r="Y53" s="75"/>
      <c r="Z53" s="75"/>
      <c r="AA53" s="75"/>
      <c r="AB53" s="75"/>
      <c r="AC53" s="75"/>
      <c r="AD53" s="75"/>
      <c r="AE53" s="75"/>
      <c r="AF53" s="75"/>
      <c r="AG53" s="75"/>
      <c r="AH53" s="75"/>
      <c r="AI53" s="75"/>
      <c r="AJ53" s="75"/>
      <c r="AK53" s="75"/>
      <c r="AL53" s="75"/>
      <c r="AM53" s="75"/>
      <c r="AN53" s="75"/>
      <c r="AO53" s="75"/>
      <c r="AP53" s="75"/>
      <c r="AQ53" s="75"/>
      <c r="AR53" s="75"/>
      <c r="AS53" s="75"/>
      <c r="AT53" s="75"/>
      <c r="AU53" s="75"/>
      <c r="AV53" s="75"/>
      <c r="AW53" s="75"/>
      <c r="AX53" s="75"/>
      <c r="AY53" s="75"/>
      <c r="AZ53" s="75"/>
      <c r="BA53" s="75"/>
      <c r="BB53" s="75"/>
      <c r="BC53" s="75"/>
      <c r="BD53" s="75"/>
      <c r="BE53" s="75"/>
      <c r="BF53" s="75"/>
      <c r="BG53" s="75"/>
      <c r="BH53" s="75"/>
      <c r="BI53" s="75"/>
      <c r="BJ53" s="75"/>
      <c r="BK53" s="75"/>
      <c r="BL53" s="75"/>
      <c r="BM53" s="75"/>
      <c r="BN53" s="75"/>
      <c r="BO53" s="75"/>
      <c r="BP53" s="75"/>
      <c r="BQ53" s="75"/>
      <c r="BR53" s="75"/>
      <c r="BS53" s="75"/>
      <c r="BT53" s="75"/>
      <c r="BU53" s="75"/>
      <c r="BV53" s="75"/>
      <c r="BW53" s="75"/>
      <c r="BX53" s="75"/>
      <c r="BY53" s="75"/>
      <c r="BZ53" s="75"/>
      <c r="CA53" s="75"/>
      <c r="CB53" s="75"/>
      <c r="CC53" s="75"/>
      <c r="CD53" s="75"/>
      <c r="CE53" s="369"/>
    </row>
    <row r="54" spans="1:83" ht="15" customHeight="1" x14ac:dyDescent="0.3">
      <c r="B54" s="605"/>
      <c r="C54" s="105" t="s">
        <v>108</v>
      </c>
      <c r="D54" s="121" t="s">
        <v>186</v>
      </c>
      <c r="E54" s="33" t="s">
        <v>19</v>
      </c>
      <c r="F54" s="69"/>
      <c r="G54" s="69"/>
      <c r="H54" s="33" t="s">
        <v>80</v>
      </c>
      <c r="I54" s="71">
        <v>1</v>
      </c>
      <c r="N54" s="72">
        <v>20</v>
      </c>
      <c r="O54" s="73" t="s">
        <v>71</v>
      </c>
      <c r="Q54" s="75"/>
      <c r="R54" s="75"/>
      <c r="S54" s="75"/>
      <c r="T54" s="75"/>
      <c r="U54" s="75"/>
      <c r="V54" s="75"/>
      <c r="W54" s="75"/>
      <c r="X54" s="75"/>
      <c r="Y54" s="75"/>
      <c r="Z54" s="75"/>
      <c r="AA54" s="75"/>
      <c r="AB54" s="75"/>
      <c r="AC54" s="75"/>
      <c r="AD54" s="75"/>
      <c r="AE54" s="75"/>
      <c r="AF54" s="75"/>
      <c r="AG54" s="75"/>
      <c r="AH54" s="75"/>
      <c r="AI54" s="75"/>
      <c r="AJ54" s="75"/>
      <c r="AK54" s="75"/>
      <c r="AL54" s="75"/>
      <c r="AM54" s="75"/>
      <c r="AN54" s="75"/>
      <c r="AO54" s="75"/>
      <c r="AP54" s="75"/>
      <c r="AQ54" s="75"/>
      <c r="AR54" s="75"/>
      <c r="AS54" s="75"/>
      <c r="AT54" s="75"/>
      <c r="AU54" s="75"/>
      <c r="AV54" s="75"/>
      <c r="AW54" s="75"/>
      <c r="AX54" s="75"/>
      <c r="AY54" s="75"/>
      <c r="AZ54" s="75"/>
      <c r="BA54" s="75"/>
      <c r="BB54" s="75"/>
      <c r="BC54" s="75"/>
      <c r="BD54" s="75"/>
      <c r="BE54" s="75"/>
      <c r="BF54" s="75"/>
      <c r="BG54" s="75"/>
      <c r="BH54" s="75"/>
      <c r="BI54" s="75"/>
      <c r="BJ54" s="75"/>
      <c r="BK54" s="75"/>
      <c r="BL54" s="75"/>
      <c r="BM54" s="75"/>
      <c r="BN54" s="75"/>
      <c r="BO54" s="75"/>
      <c r="BP54" s="75"/>
      <c r="BQ54" s="75"/>
      <c r="BR54" s="75"/>
      <c r="BS54" s="75"/>
      <c r="BT54" s="75"/>
      <c r="BU54" s="75"/>
      <c r="BV54" s="75"/>
      <c r="BW54" s="75"/>
      <c r="BX54" s="75"/>
      <c r="BY54" s="75"/>
      <c r="BZ54" s="75"/>
      <c r="CA54" s="75"/>
      <c r="CB54" s="75"/>
      <c r="CC54" s="75"/>
      <c r="CD54" s="75"/>
      <c r="CE54" s="369"/>
    </row>
    <row r="55" spans="1:83" ht="15" customHeight="1" x14ac:dyDescent="0.3">
      <c r="B55" s="605"/>
      <c r="C55" s="105" t="s">
        <v>108</v>
      </c>
      <c r="D55" s="121" t="s">
        <v>187</v>
      </c>
      <c r="E55" s="33" t="s">
        <v>29</v>
      </c>
      <c r="F55" s="69"/>
      <c r="G55" s="69"/>
      <c r="H55" s="33" t="s">
        <v>74</v>
      </c>
      <c r="I55" s="71">
        <v>1</v>
      </c>
      <c r="N55" s="72">
        <f>N45</f>
        <v>8.3000000000000007</v>
      </c>
      <c r="O55" s="73" t="s">
        <v>71</v>
      </c>
      <c r="Q55" s="75"/>
      <c r="R55" s="75"/>
      <c r="S55" s="75"/>
      <c r="T55" s="75"/>
      <c r="U55" s="75"/>
      <c r="V55" s="75"/>
      <c r="W55" s="75"/>
      <c r="X55" s="75"/>
      <c r="Y55" s="75"/>
      <c r="Z55" s="75"/>
      <c r="AA55" s="75"/>
      <c r="AB55" s="75"/>
      <c r="AC55" s="75"/>
      <c r="AD55" s="75"/>
      <c r="AE55" s="75"/>
      <c r="AF55" s="75"/>
      <c r="AG55" s="75"/>
      <c r="AH55" s="75"/>
      <c r="AI55" s="75"/>
      <c r="AJ55" s="75"/>
      <c r="AK55" s="75"/>
      <c r="AL55" s="75"/>
      <c r="AM55" s="75"/>
      <c r="AN55" s="75"/>
      <c r="AO55" s="75"/>
      <c r="AP55" s="75"/>
      <c r="AQ55" s="75"/>
      <c r="AR55" s="75"/>
      <c r="AS55" s="75"/>
      <c r="AT55" s="75"/>
      <c r="AU55" s="75"/>
      <c r="AV55" s="75"/>
      <c r="AW55" s="75"/>
      <c r="AX55" s="75"/>
      <c r="AY55" s="75"/>
      <c r="AZ55" s="75"/>
      <c r="BA55" s="75"/>
      <c r="BB55" s="75"/>
      <c r="BC55" s="75"/>
      <c r="BD55" s="75"/>
      <c r="BE55" s="75"/>
      <c r="BF55" s="75"/>
      <c r="BG55" s="75"/>
      <c r="BH55" s="75"/>
      <c r="BI55" s="75"/>
      <c r="BJ55" s="75"/>
      <c r="BK55" s="75"/>
      <c r="BL55" s="75"/>
      <c r="BM55" s="75"/>
      <c r="BN55" s="75"/>
      <c r="BO55" s="75"/>
      <c r="BP55" s="75"/>
      <c r="BQ55" s="75"/>
      <c r="BR55" s="75"/>
      <c r="BS55" s="75"/>
      <c r="BT55" s="75"/>
      <c r="BU55" s="75"/>
      <c r="BV55" s="75"/>
      <c r="BW55" s="75"/>
      <c r="BX55" s="75"/>
      <c r="BY55" s="75"/>
      <c r="BZ55" s="75"/>
      <c r="CA55" s="75"/>
      <c r="CB55" s="75"/>
      <c r="CC55" s="75"/>
      <c r="CD55" s="75"/>
      <c r="CE55" s="369"/>
    </row>
    <row r="56" spans="1:83" ht="15" customHeight="1" x14ac:dyDescent="0.3">
      <c r="B56" s="605"/>
      <c r="C56" s="105" t="s">
        <v>108</v>
      </c>
      <c r="D56" s="121" t="s">
        <v>187</v>
      </c>
      <c r="E56" s="33" t="s">
        <v>30</v>
      </c>
      <c r="F56" s="69"/>
      <c r="G56" s="69"/>
      <c r="H56" s="33" t="s">
        <v>74</v>
      </c>
      <c r="I56" s="71">
        <v>1</v>
      </c>
      <c r="N56" s="72">
        <v>8.3000000000000007</v>
      </c>
      <c r="O56" s="73" t="s">
        <v>71</v>
      </c>
      <c r="Q56" s="75"/>
      <c r="R56" s="75"/>
      <c r="S56" s="75"/>
      <c r="T56" s="75"/>
      <c r="U56" s="75"/>
      <c r="V56" s="75"/>
      <c r="W56" s="75"/>
      <c r="X56" s="75"/>
      <c r="Y56" s="75"/>
      <c r="Z56" s="75"/>
      <c r="AA56" s="75"/>
      <c r="AB56" s="75"/>
      <c r="AC56" s="75"/>
      <c r="AD56" s="75"/>
      <c r="AE56" s="75"/>
      <c r="AF56" s="75"/>
      <c r="AG56" s="75"/>
      <c r="AH56" s="75"/>
      <c r="AI56" s="75"/>
      <c r="AJ56" s="75"/>
      <c r="AK56" s="75"/>
      <c r="AL56" s="75"/>
      <c r="AM56" s="75"/>
      <c r="AN56" s="75"/>
      <c r="AO56" s="75"/>
      <c r="AP56" s="75"/>
      <c r="AQ56" s="75"/>
      <c r="AR56" s="75"/>
      <c r="AS56" s="75"/>
      <c r="AT56" s="75"/>
      <c r="AU56" s="75"/>
      <c r="AV56" s="75"/>
      <c r="AW56" s="75"/>
      <c r="AX56" s="75"/>
      <c r="AY56" s="75"/>
      <c r="AZ56" s="75"/>
      <c r="BA56" s="75"/>
      <c r="BB56" s="75"/>
      <c r="BC56" s="75"/>
      <c r="BD56" s="75"/>
      <c r="BE56" s="75"/>
      <c r="BF56" s="75"/>
      <c r="BG56" s="75"/>
      <c r="BH56" s="75"/>
      <c r="BI56" s="75"/>
      <c r="BJ56" s="75"/>
      <c r="BK56" s="75"/>
      <c r="BL56" s="75"/>
      <c r="BM56" s="75"/>
      <c r="BN56" s="75"/>
      <c r="BO56" s="75"/>
      <c r="BP56" s="75"/>
      <c r="BQ56" s="75"/>
      <c r="BR56" s="75"/>
      <c r="BS56" s="75"/>
      <c r="BT56" s="75"/>
      <c r="BU56" s="75"/>
      <c r="BV56" s="75"/>
      <c r="BW56" s="75"/>
      <c r="BX56" s="75"/>
      <c r="BY56" s="75"/>
      <c r="BZ56" s="75"/>
      <c r="CA56" s="75"/>
      <c r="CB56" s="75"/>
      <c r="CC56" s="75"/>
      <c r="CD56" s="75"/>
      <c r="CE56" s="369"/>
    </row>
    <row r="57" spans="1:83" ht="15" customHeight="1" x14ac:dyDescent="0.3">
      <c r="B57" s="605"/>
      <c r="C57" s="105" t="s">
        <v>108</v>
      </c>
      <c r="D57" s="121" t="s">
        <v>186</v>
      </c>
      <c r="E57" s="33" t="s">
        <v>31</v>
      </c>
      <c r="F57" s="69"/>
      <c r="G57" s="69"/>
      <c r="H57" s="33" t="s">
        <v>87</v>
      </c>
      <c r="I57" s="71">
        <v>1</v>
      </c>
      <c r="N57" s="72">
        <f>N47</f>
        <v>30</v>
      </c>
      <c r="O57" s="73" t="s">
        <v>71</v>
      </c>
      <c r="Q57" s="75"/>
      <c r="R57" s="75"/>
      <c r="S57" s="75"/>
      <c r="T57" s="75"/>
      <c r="U57" s="75"/>
      <c r="V57" s="75"/>
      <c r="W57" s="75"/>
      <c r="X57" s="75"/>
      <c r="Y57" s="75"/>
      <c r="Z57" s="75"/>
      <c r="AA57" s="75"/>
      <c r="AB57" s="75"/>
      <c r="AC57" s="75"/>
      <c r="AD57" s="75"/>
      <c r="AE57" s="75"/>
      <c r="AF57" s="75"/>
      <c r="AG57" s="75"/>
      <c r="AH57" s="75"/>
      <c r="AI57" s="75"/>
      <c r="AJ57" s="75"/>
      <c r="AK57" s="75"/>
      <c r="AL57" s="75"/>
      <c r="AM57" s="75"/>
      <c r="AN57" s="75"/>
      <c r="AO57" s="75"/>
      <c r="AP57" s="75"/>
      <c r="AQ57" s="75"/>
      <c r="AR57" s="75"/>
      <c r="AS57" s="75"/>
      <c r="AT57" s="75"/>
      <c r="AU57" s="75"/>
      <c r="AV57" s="75"/>
      <c r="AW57" s="75"/>
      <c r="AX57" s="75"/>
      <c r="AY57" s="75"/>
      <c r="AZ57" s="75"/>
      <c r="BA57" s="75"/>
      <c r="BB57" s="75"/>
      <c r="BC57" s="75"/>
      <c r="BD57" s="75"/>
      <c r="BE57" s="75"/>
      <c r="BF57" s="75"/>
      <c r="BG57" s="75"/>
      <c r="BH57" s="75"/>
      <c r="BI57" s="75"/>
      <c r="BJ57" s="75"/>
      <c r="BK57" s="75"/>
      <c r="BL57" s="75"/>
      <c r="BM57" s="75"/>
      <c r="BN57" s="75"/>
      <c r="BO57" s="75"/>
      <c r="BP57" s="75"/>
      <c r="BQ57" s="75"/>
      <c r="BR57" s="75"/>
      <c r="BS57" s="75"/>
      <c r="BT57" s="75"/>
      <c r="BU57" s="75"/>
      <c r="BV57" s="75"/>
      <c r="BW57" s="75"/>
      <c r="BX57" s="75"/>
      <c r="BY57" s="75"/>
      <c r="BZ57" s="75"/>
      <c r="CA57" s="75"/>
      <c r="CB57" s="75"/>
      <c r="CC57" s="75"/>
      <c r="CD57" s="75"/>
      <c r="CE57" s="369"/>
    </row>
    <row r="58" spans="1:83" ht="15" customHeight="1" x14ac:dyDescent="0.3">
      <c r="B58" s="605"/>
      <c r="C58" s="105" t="s">
        <v>108</v>
      </c>
      <c r="D58" s="51" t="s">
        <v>184</v>
      </c>
      <c r="E58" s="33" t="s">
        <v>32</v>
      </c>
      <c r="F58" s="69"/>
      <c r="G58" s="69"/>
      <c r="H58" s="33" t="s">
        <v>89</v>
      </c>
      <c r="I58" s="71">
        <v>1</v>
      </c>
      <c r="N58" s="72">
        <f>3.8</f>
        <v>3.8</v>
      </c>
      <c r="O58" s="73" t="s">
        <v>71</v>
      </c>
      <c r="Q58" s="75"/>
      <c r="R58" s="75"/>
      <c r="S58" s="75"/>
      <c r="T58" s="75"/>
      <c r="U58" s="75"/>
      <c r="V58" s="75"/>
      <c r="W58" s="75"/>
      <c r="X58" s="75"/>
      <c r="Y58" s="75"/>
      <c r="Z58" s="75"/>
      <c r="AA58" s="75"/>
      <c r="AB58" s="75"/>
      <c r="AC58" s="75"/>
      <c r="AD58" s="75"/>
      <c r="AE58" s="75"/>
      <c r="AF58" s="75"/>
      <c r="AG58" s="75"/>
      <c r="AH58" s="75"/>
      <c r="AI58" s="75"/>
      <c r="AJ58" s="75"/>
      <c r="AK58" s="75"/>
      <c r="AL58" s="75"/>
      <c r="AM58" s="75"/>
      <c r="AN58" s="75"/>
      <c r="AO58" s="75"/>
      <c r="AP58" s="75"/>
      <c r="AQ58" s="75"/>
      <c r="AR58" s="75"/>
      <c r="AS58" s="75"/>
      <c r="AT58" s="75"/>
      <c r="AU58" s="75"/>
      <c r="AV58" s="75"/>
      <c r="AW58" s="75"/>
      <c r="AX58" s="75"/>
      <c r="AY58" s="75"/>
      <c r="AZ58" s="75"/>
      <c r="BA58" s="75"/>
      <c r="BB58" s="75"/>
      <c r="BC58" s="75"/>
      <c r="BD58" s="75"/>
      <c r="BE58" s="75"/>
      <c r="BF58" s="75"/>
      <c r="BG58" s="75"/>
      <c r="BH58" s="75"/>
      <c r="BI58" s="75"/>
      <c r="BJ58" s="75"/>
      <c r="BK58" s="75"/>
      <c r="BL58" s="75"/>
      <c r="BM58" s="75"/>
      <c r="BN58" s="75"/>
      <c r="BO58" s="75"/>
      <c r="BP58" s="75"/>
      <c r="BQ58" s="75"/>
      <c r="BR58" s="75"/>
      <c r="BS58" s="75"/>
      <c r="BT58" s="75"/>
      <c r="BU58" s="75"/>
      <c r="BV58" s="75"/>
      <c r="BW58" s="75"/>
      <c r="BX58" s="75"/>
      <c r="BY58" s="75"/>
      <c r="BZ58" s="75"/>
      <c r="CA58" s="75"/>
      <c r="CB58" s="75"/>
      <c r="CC58" s="75"/>
      <c r="CD58" s="75"/>
      <c r="CE58" s="369"/>
    </row>
    <row r="59" spans="1:83" ht="15" customHeight="1" x14ac:dyDescent="0.3">
      <c r="B59" s="605"/>
      <c r="C59" s="105" t="s">
        <v>108</v>
      </c>
      <c r="D59" s="51" t="s">
        <v>184</v>
      </c>
      <c r="E59" s="33" t="s">
        <v>33</v>
      </c>
      <c r="F59" s="69"/>
      <c r="G59" s="69"/>
      <c r="H59" s="33" t="s">
        <v>89</v>
      </c>
      <c r="I59" s="71">
        <v>1</v>
      </c>
      <c r="N59" s="72">
        <v>3.8</v>
      </c>
      <c r="O59" s="73" t="s">
        <v>71</v>
      </c>
      <c r="Q59" s="75"/>
      <c r="R59" s="75"/>
      <c r="S59" s="75"/>
      <c r="T59" s="75"/>
      <c r="U59" s="75"/>
      <c r="V59" s="75"/>
      <c r="W59" s="75"/>
      <c r="X59" s="75"/>
      <c r="Y59" s="75"/>
      <c r="Z59" s="75"/>
      <c r="AA59" s="75"/>
      <c r="AB59" s="75"/>
      <c r="AC59" s="75"/>
      <c r="AD59" s="75"/>
      <c r="AE59" s="75"/>
      <c r="AF59" s="75"/>
      <c r="AG59" s="75"/>
      <c r="AH59" s="75"/>
      <c r="AI59" s="75"/>
      <c r="AJ59" s="75"/>
      <c r="AK59" s="75"/>
      <c r="AL59" s="75"/>
      <c r="AM59" s="75"/>
      <c r="AN59" s="75"/>
      <c r="AO59" s="75"/>
      <c r="AP59" s="75"/>
      <c r="AQ59" s="75"/>
      <c r="AR59" s="75"/>
      <c r="AS59" s="75"/>
      <c r="AT59" s="75"/>
      <c r="AU59" s="75"/>
      <c r="AV59" s="75"/>
      <c r="AW59" s="75"/>
      <c r="AX59" s="75"/>
      <c r="AY59" s="75"/>
      <c r="AZ59" s="75"/>
      <c r="BA59" s="75"/>
      <c r="BB59" s="75"/>
      <c r="BC59" s="75"/>
      <c r="BD59" s="75"/>
      <c r="BE59" s="75"/>
      <c r="BF59" s="75"/>
      <c r="BG59" s="75"/>
      <c r="BH59" s="75"/>
      <c r="BI59" s="75"/>
      <c r="BJ59" s="75"/>
      <c r="BK59" s="75"/>
      <c r="BL59" s="75"/>
      <c r="BM59" s="75"/>
      <c r="BN59" s="75"/>
      <c r="BO59" s="75"/>
      <c r="BP59" s="75"/>
      <c r="BQ59" s="75"/>
      <c r="BR59" s="75"/>
      <c r="BS59" s="75"/>
      <c r="BT59" s="75"/>
      <c r="BU59" s="75"/>
      <c r="BV59" s="75"/>
      <c r="BW59" s="75"/>
      <c r="BX59" s="75"/>
      <c r="BY59" s="75"/>
      <c r="BZ59" s="75"/>
      <c r="CA59" s="75"/>
      <c r="CB59" s="75"/>
      <c r="CC59" s="75"/>
      <c r="CD59" s="75"/>
      <c r="CE59" s="369"/>
    </row>
    <row r="60" spans="1:83" ht="15" customHeight="1" x14ac:dyDescent="0.3">
      <c r="B60" s="605"/>
      <c r="C60" s="105" t="s">
        <v>108</v>
      </c>
      <c r="D60" s="51" t="s">
        <v>184</v>
      </c>
      <c r="E60" s="33" t="s">
        <v>34</v>
      </c>
      <c r="H60" s="33" t="s">
        <v>92</v>
      </c>
      <c r="I60" s="71">
        <v>1</v>
      </c>
      <c r="N60" s="72">
        <f>13.9</f>
        <v>13.9</v>
      </c>
      <c r="O60" s="73" t="s">
        <v>71</v>
      </c>
      <c r="Q60" s="75"/>
      <c r="R60" s="75"/>
      <c r="S60" s="75"/>
      <c r="T60" s="75"/>
      <c r="U60" s="75"/>
      <c r="V60" s="75"/>
      <c r="W60" s="75"/>
      <c r="X60" s="75"/>
      <c r="Y60" s="75"/>
      <c r="Z60" s="75"/>
      <c r="AA60" s="75"/>
      <c r="AB60" s="75"/>
      <c r="AC60" s="75"/>
      <c r="AD60" s="75"/>
      <c r="AE60" s="75"/>
      <c r="AF60" s="75"/>
      <c r="AG60" s="75"/>
      <c r="AH60" s="75"/>
      <c r="AI60" s="75"/>
      <c r="AJ60" s="75"/>
      <c r="AK60" s="75"/>
      <c r="AL60" s="75"/>
      <c r="AM60" s="75"/>
      <c r="AN60" s="75"/>
      <c r="AO60" s="75"/>
      <c r="AP60" s="75"/>
      <c r="AQ60" s="75"/>
      <c r="AR60" s="75"/>
      <c r="AS60" s="75"/>
      <c r="AT60" s="75"/>
      <c r="AU60" s="75"/>
      <c r="AV60" s="75"/>
      <c r="AW60" s="75"/>
      <c r="AX60" s="75"/>
      <c r="AY60" s="75"/>
      <c r="AZ60" s="75"/>
      <c r="BA60" s="75"/>
      <c r="BB60" s="75"/>
      <c r="BC60" s="75"/>
      <c r="BD60" s="75"/>
      <c r="BE60" s="75"/>
      <c r="BF60" s="75"/>
      <c r="BG60" s="75"/>
      <c r="BH60" s="75"/>
      <c r="BI60" s="75"/>
      <c r="BJ60" s="75"/>
      <c r="BK60" s="75"/>
      <c r="BL60" s="75"/>
      <c r="BM60" s="75"/>
      <c r="BN60" s="75"/>
      <c r="BO60" s="75"/>
      <c r="BP60" s="75"/>
      <c r="BQ60" s="75"/>
      <c r="BR60" s="75"/>
      <c r="BS60" s="75"/>
      <c r="BT60" s="75"/>
      <c r="BU60" s="75"/>
      <c r="BV60" s="75"/>
      <c r="BW60" s="75"/>
      <c r="BX60" s="75"/>
      <c r="BY60" s="75"/>
      <c r="BZ60" s="75"/>
      <c r="CA60" s="75"/>
      <c r="CB60" s="75"/>
      <c r="CC60" s="75"/>
      <c r="CD60" s="75"/>
      <c r="CE60" s="369"/>
    </row>
    <row r="61" spans="1:83" ht="15" customHeight="1" x14ac:dyDescent="0.3">
      <c r="B61" s="606"/>
      <c r="C61" s="87" t="s">
        <v>183</v>
      </c>
      <c r="D61" s="143"/>
      <c r="E61" s="88"/>
      <c r="F61" s="88"/>
      <c r="G61" s="88"/>
      <c r="H61" s="88"/>
      <c r="I61" s="90"/>
      <c r="J61" s="91"/>
      <c r="K61" s="91"/>
      <c r="L61" s="91"/>
      <c r="M61" s="88"/>
      <c r="N61" s="92"/>
      <c r="O61" s="93"/>
      <c r="P61" s="94"/>
      <c r="Q61" s="96"/>
      <c r="R61" s="96"/>
      <c r="S61" s="96"/>
      <c r="T61" s="96"/>
      <c r="U61" s="96"/>
      <c r="V61" s="96"/>
      <c r="W61" s="96"/>
      <c r="X61" s="96"/>
      <c r="Y61" s="96"/>
      <c r="Z61" s="96"/>
      <c r="AA61" s="96"/>
      <c r="AB61" s="96"/>
      <c r="AC61" s="96"/>
      <c r="AD61" s="96"/>
      <c r="AE61" s="96"/>
      <c r="AF61" s="96"/>
      <c r="AG61" s="96"/>
      <c r="AH61" s="96"/>
      <c r="AI61" s="96"/>
      <c r="AJ61" s="96"/>
      <c r="AK61" s="96"/>
      <c r="AL61" s="96"/>
      <c r="AM61" s="96"/>
      <c r="AN61" s="96"/>
      <c r="AO61" s="96"/>
      <c r="AP61" s="96"/>
      <c r="AQ61" s="96"/>
      <c r="AR61" s="96"/>
      <c r="AS61" s="96"/>
      <c r="AT61" s="96"/>
      <c r="AU61" s="96"/>
      <c r="AV61" s="96"/>
      <c r="AW61" s="96"/>
      <c r="AX61" s="96"/>
      <c r="AY61" s="96"/>
      <c r="AZ61" s="96"/>
      <c r="BA61" s="96"/>
      <c r="BB61" s="96"/>
      <c r="BC61" s="96"/>
      <c r="BD61" s="96"/>
      <c r="BE61" s="96"/>
      <c r="BF61" s="96"/>
      <c r="BG61" s="96"/>
      <c r="BH61" s="96"/>
      <c r="BI61" s="96"/>
      <c r="BJ61" s="96"/>
      <c r="BK61" s="96"/>
      <c r="BL61" s="96"/>
      <c r="BM61" s="96"/>
      <c r="BN61" s="96"/>
      <c r="BO61" s="96"/>
      <c r="BP61" s="96"/>
      <c r="BQ61" s="96"/>
      <c r="BR61" s="96"/>
      <c r="BS61" s="96"/>
      <c r="BT61" s="96"/>
      <c r="BU61" s="96"/>
      <c r="BV61" s="96"/>
      <c r="BW61" s="96"/>
      <c r="BX61" s="96"/>
      <c r="BY61" s="96"/>
      <c r="BZ61" s="96"/>
      <c r="CA61" s="96"/>
      <c r="CB61" s="96"/>
      <c r="CC61" s="96"/>
      <c r="CD61" s="96"/>
      <c r="CE61" s="372"/>
    </row>
    <row r="62" spans="1:83" x14ac:dyDescent="0.3">
      <c r="F62" s="69"/>
      <c r="G62" s="69"/>
      <c r="I62" s="71"/>
      <c r="N62" s="72"/>
    </row>
    <row r="63" spans="1:83" ht="15" customHeight="1" x14ac:dyDescent="0.3">
      <c r="B63" s="604" t="s">
        <v>344</v>
      </c>
      <c r="C63" s="113" t="s">
        <v>196</v>
      </c>
      <c r="D63" s="63"/>
      <c r="E63" s="107"/>
      <c r="F63" s="114"/>
      <c r="G63" s="114"/>
      <c r="H63" s="107"/>
      <c r="I63" s="115"/>
      <c r="J63" s="113"/>
      <c r="K63" s="113"/>
      <c r="L63" s="113"/>
      <c r="M63" s="107"/>
      <c r="N63" s="116"/>
      <c r="O63" s="117"/>
      <c r="P63" s="132"/>
      <c r="Q63" s="120">
        <v>87.080345709333727</v>
      </c>
      <c r="R63" s="120">
        <v>0.3091738951494778</v>
      </c>
      <c r="S63" s="120">
        <v>0.63676770836067931</v>
      </c>
      <c r="T63" s="120">
        <v>898.02758143396807</v>
      </c>
      <c r="U63" s="120">
        <v>1.038670093614491</v>
      </c>
      <c r="V63" s="120">
        <v>108.97547550672255</v>
      </c>
      <c r="W63" s="120">
        <v>87.080345709333727</v>
      </c>
      <c r="X63" s="120">
        <v>3.242449665270563E-2</v>
      </c>
      <c r="Y63" s="120">
        <v>3.9743476045909016</v>
      </c>
      <c r="Z63" s="120">
        <v>1.038670093614491</v>
      </c>
      <c r="AA63" s="120">
        <v>6.1458564171092558</v>
      </c>
      <c r="AB63" s="120">
        <v>2.6898674647126107E-2</v>
      </c>
      <c r="AC63" s="120"/>
      <c r="AD63" s="120">
        <v>2.4387366015954275E-7</v>
      </c>
      <c r="AE63" s="120">
        <v>3.9882379849911706E-8</v>
      </c>
      <c r="AF63" s="120">
        <v>1.3501097893135867E-7</v>
      </c>
      <c r="AG63" s="120">
        <v>1.0238242208015354E-8</v>
      </c>
      <c r="AH63" s="120">
        <v>3.5694688273767659E-9</v>
      </c>
      <c r="AI63" s="120">
        <v>9.6677741093745182E-7</v>
      </c>
      <c r="AJ63" s="120">
        <v>6.6603032489970088E-12</v>
      </c>
      <c r="AK63" s="120">
        <v>2.1728597199071512E-8</v>
      </c>
      <c r="AL63" s="120">
        <v>2.7555199661183624E-9</v>
      </c>
      <c r="AM63" s="120">
        <v>8.9298694301189909E-13</v>
      </c>
      <c r="AN63" s="120">
        <v>6.4600303806363351E-10</v>
      </c>
      <c r="AO63" s="120">
        <v>4.5702824122159619E-11</v>
      </c>
      <c r="AP63" s="120">
        <v>1.4245355172312248E-6</v>
      </c>
      <c r="AQ63" s="120"/>
      <c r="AR63" s="120">
        <v>82.113069957719603</v>
      </c>
      <c r="AS63" s="120">
        <v>8.1178298625405793E-2</v>
      </c>
      <c r="AT63" s="120">
        <v>0.7073096120793112</v>
      </c>
      <c r="AU63" s="120">
        <v>0</v>
      </c>
      <c r="AV63" s="120">
        <v>1.480800322991829</v>
      </c>
      <c r="AW63" s="120">
        <v>110.63646884768764</v>
      </c>
      <c r="AX63" s="120">
        <v>82.113069957719603</v>
      </c>
      <c r="AY63" s="120">
        <v>2.1351662780212371E-2</v>
      </c>
      <c r="AZ63" s="120">
        <v>0.98608902232456352</v>
      </c>
      <c r="BA63" s="120">
        <v>1.480800322991829</v>
      </c>
      <c r="BB63" s="120">
        <v>0</v>
      </c>
      <c r="BC63" s="120">
        <v>0.19718153838807975</v>
      </c>
      <c r="BD63" s="120"/>
      <c r="BE63" s="120">
        <v>2.2996156925899798E-7</v>
      </c>
      <c r="BF63" s="120">
        <v>1.0471780556545665E-8</v>
      </c>
      <c r="BG63" s="120">
        <v>1.4994229282770729E-7</v>
      </c>
      <c r="BH63" s="120">
        <v>0</v>
      </c>
      <c r="BI63" s="120">
        <v>1.9990804360389683E-8</v>
      </c>
      <c r="BJ63" s="120">
        <v>9.8167647743797084E-7</v>
      </c>
      <c r="BK63" s="120">
        <v>6.2805138724607042E-12</v>
      </c>
      <c r="BL63" s="120">
        <v>1.4309138603808428E-8</v>
      </c>
      <c r="BM63" s="120">
        <v>6.8308045731113192E-10</v>
      </c>
      <c r="BN63" s="120">
        <v>8.944033950870644E-13</v>
      </c>
      <c r="BO63" s="120">
        <v>0</v>
      </c>
      <c r="BP63" s="120">
        <v>3.3520560431492626E-10</v>
      </c>
      <c r="BQ63" s="120">
        <v>1.4073775240243135E-6</v>
      </c>
      <c r="BR63" s="120"/>
      <c r="BS63" s="120">
        <v>2.1192740863757527E-7</v>
      </c>
      <c r="BT63" s="120">
        <v>5.0158109007012065E-10</v>
      </c>
      <c r="BU63" s="120">
        <v>6.1898329928130415E-8</v>
      </c>
      <c r="BV63" s="120"/>
      <c r="BW63" s="120">
        <v>0</v>
      </c>
      <c r="BX63" s="120">
        <v>9.7652106550494044E-7</v>
      </c>
      <c r="BY63" s="120">
        <v>4.1166747316986226E-9</v>
      </c>
      <c r="BZ63" s="120">
        <v>5.8594250578767517E-9</v>
      </c>
      <c r="CA63" s="120"/>
      <c r="CB63" s="120">
        <v>6.3173508209030217E-9</v>
      </c>
      <c r="CC63" s="120"/>
      <c r="CD63" s="120">
        <v>2.0262903281107979E-11</v>
      </c>
      <c r="CE63" s="368">
        <v>1.2671620986744757E-6</v>
      </c>
    </row>
    <row r="64" spans="1:83" ht="15" customHeight="1" x14ac:dyDescent="0.3">
      <c r="B64" s="605"/>
      <c r="C64" s="603" t="s">
        <v>194</v>
      </c>
      <c r="D64" s="121" t="s">
        <v>186</v>
      </c>
      <c r="E64" s="51" t="s">
        <v>35</v>
      </c>
      <c r="F64" s="69">
        <v>50</v>
      </c>
      <c r="G64" s="69" t="s">
        <v>271</v>
      </c>
      <c r="H64" s="98" t="s">
        <v>163</v>
      </c>
      <c r="I64" s="71">
        <v>0.96</v>
      </c>
      <c r="J64" s="39">
        <f>18*0.96</f>
        <v>17.28</v>
      </c>
      <c r="K64" s="39" t="s">
        <v>193</v>
      </c>
      <c r="N64" s="72">
        <f t="shared" ref="N64:N77" si="2">J64</f>
        <v>17.28</v>
      </c>
      <c r="O64" s="73" t="s">
        <v>71</v>
      </c>
      <c r="Q64" s="75"/>
      <c r="R64" s="75"/>
      <c r="S64" s="75"/>
      <c r="T64" s="75"/>
      <c r="U64" s="75"/>
      <c r="V64" s="75"/>
      <c r="W64" s="75"/>
      <c r="X64" s="75"/>
      <c r="Y64" s="75"/>
      <c r="Z64" s="75"/>
      <c r="AA64" s="75"/>
      <c r="AB64" s="75"/>
      <c r="AC64" s="75"/>
      <c r="AD64" s="75"/>
      <c r="AE64" s="75"/>
      <c r="AF64" s="75"/>
      <c r="AG64" s="75"/>
      <c r="AH64" s="75"/>
      <c r="AI64" s="75"/>
      <c r="AJ64" s="75"/>
      <c r="AK64" s="75"/>
      <c r="AL64" s="75"/>
      <c r="AM64" s="75"/>
      <c r="AN64" s="75"/>
      <c r="AO64" s="75"/>
      <c r="AP64" s="75"/>
      <c r="AQ64" s="75"/>
      <c r="AR64" s="75"/>
      <c r="AS64" s="75"/>
      <c r="AT64" s="75"/>
      <c r="AU64" s="75"/>
      <c r="AV64" s="75"/>
      <c r="AW64" s="75"/>
      <c r="AX64" s="75"/>
      <c r="AY64" s="75"/>
      <c r="AZ64" s="75"/>
      <c r="BA64" s="75"/>
      <c r="BB64" s="75"/>
      <c r="BC64" s="75"/>
      <c r="BD64" s="75"/>
      <c r="BE64" s="75"/>
      <c r="BF64" s="75"/>
      <c r="BG64" s="75"/>
      <c r="BH64" s="75"/>
      <c r="BI64" s="75"/>
      <c r="BJ64" s="75"/>
      <c r="BK64" s="75"/>
      <c r="BL64" s="75"/>
      <c r="BM64" s="75"/>
      <c r="BN64" s="75"/>
      <c r="BO64" s="75"/>
      <c r="BP64" s="75"/>
      <c r="BQ64" s="75"/>
      <c r="BR64" s="75"/>
      <c r="BS64" s="75"/>
      <c r="BT64" s="75"/>
      <c r="BU64" s="75"/>
      <c r="BV64" s="75"/>
      <c r="BW64" s="75"/>
      <c r="BX64" s="75"/>
      <c r="BY64" s="75"/>
      <c r="BZ64" s="75"/>
      <c r="CA64" s="75"/>
      <c r="CB64" s="75"/>
      <c r="CC64" s="75"/>
      <c r="CD64" s="75"/>
      <c r="CE64" s="369"/>
    </row>
    <row r="65" spans="1:83" ht="15" customHeight="1" x14ac:dyDescent="0.3">
      <c r="B65" s="605"/>
      <c r="C65" s="603"/>
      <c r="D65" s="51" t="s">
        <v>184</v>
      </c>
      <c r="E65" s="51"/>
      <c r="F65" s="69">
        <v>50</v>
      </c>
      <c r="G65" s="69" t="s">
        <v>271</v>
      </c>
      <c r="H65" s="33" t="s">
        <v>94</v>
      </c>
      <c r="I65" s="71">
        <v>0.04</v>
      </c>
      <c r="J65" s="39">
        <f>18*0.04</f>
        <v>0.72</v>
      </c>
      <c r="K65" s="39" t="s">
        <v>193</v>
      </c>
      <c r="N65" s="72">
        <f t="shared" si="2"/>
        <v>0.72</v>
      </c>
      <c r="O65" s="73" t="s">
        <v>71</v>
      </c>
      <c r="Q65" s="75"/>
      <c r="R65" s="75"/>
      <c r="S65" s="75"/>
      <c r="T65" s="75"/>
      <c r="U65" s="75"/>
      <c r="V65" s="75"/>
      <c r="W65" s="75"/>
      <c r="X65" s="75"/>
      <c r="Y65" s="75"/>
      <c r="Z65" s="75"/>
      <c r="AA65" s="75"/>
      <c r="AB65" s="75"/>
      <c r="AC65" s="75"/>
      <c r="AD65" s="75"/>
      <c r="AE65" s="75"/>
      <c r="AF65" s="75"/>
      <c r="AG65" s="75"/>
      <c r="AH65" s="75"/>
      <c r="AI65" s="75"/>
      <c r="AJ65" s="75"/>
      <c r="AK65" s="75"/>
      <c r="AL65" s="75"/>
      <c r="AM65" s="75"/>
      <c r="AN65" s="75"/>
      <c r="AO65" s="75"/>
      <c r="AP65" s="75"/>
      <c r="AQ65" s="75"/>
      <c r="AR65" s="75"/>
      <c r="AS65" s="75"/>
      <c r="AT65" s="75"/>
      <c r="AU65" s="75"/>
      <c r="AV65" s="75"/>
      <c r="AW65" s="75"/>
      <c r="AX65" s="75"/>
      <c r="AY65" s="75"/>
      <c r="AZ65" s="75"/>
      <c r="BA65" s="75"/>
      <c r="BB65" s="75"/>
      <c r="BC65" s="75"/>
      <c r="BD65" s="75"/>
      <c r="BE65" s="75"/>
      <c r="BF65" s="75"/>
      <c r="BG65" s="75"/>
      <c r="BH65" s="75"/>
      <c r="BI65" s="75"/>
      <c r="BJ65" s="75"/>
      <c r="BK65" s="75"/>
      <c r="BL65" s="75"/>
      <c r="BM65" s="75"/>
      <c r="BN65" s="75"/>
      <c r="BO65" s="75"/>
      <c r="BP65" s="75"/>
      <c r="BQ65" s="75"/>
      <c r="BR65" s="75"/>
      <c r="BS65" s="75"/>
      <c r="BT65" s="75"/>
      <c r="BU65" s="75"/>
      <c r="BV65" s="75"/>
      <c r="BW65" s="75"/>
      <c r="BX65" s="75"/>
      <c r="BY65" s="75"/>
      <c r="BZ65" s="75"/>
      <c r="CA65" s="75"/>
      <c r="CB65" s="75"/>
      <c r="CC65" s="75"/>
      <c r="CD65" s="75"/>
      <c r="CE65" s="369"/>
    </row>
    <row r="66" spans="1:83" ht="15" customHeight="1" x14ac:dyDescent="0.3">
      <c r="B66" s="605"/>
      <c r="C66" s="603" t="s">
        <v>194</v>
      </c>
      <c r="D66" s="121" t="s">
        <v>187</v>
      </c>
      <c r="E66" s="585" t="s">
        <v>36</v>
      </c>
      <c r="F66" s="69">
        <v>80</v>
      </c>
      <c r="G66" s="69" t="s">
        <v>271</v>
      </c>
      <c r="H66" s="122" t="s">
        <v>94</v>
      </c>
      <c r="I66" s="71">
        <v>0.95</v>
      </c>
      <c r="J66" s="39">
        <f>51.4*0.95</f>
        <v>48.83</v>
      </c>
      <c r="K66" s="39" t="s">
        <v>193</v>
      </c>
      <c r="N66" s="72">
        <f t="shared" si="2"/>
        <v>48.83</v>
      </c>
      <c r="O66" s="73" t="s">
        <v>71</v>
      </c>
      <c r="Q66" s="75"/>
      <c r="R66" s="75"/>
      <c r="S66" s="75"/>
      <c r="T66" s="75"/>
      <c r="U66" s="75"/>
      <c r="V66" s="75"/>
      <c r="W66" s="75"/>
      <c r="X66" s="75"/>
      <c r="Y66" s="75"/>
      <c r="Z66" s="75"/>
      <c r="AA66" s="75"/>
      <c r="AB66" s="75"/>
      <c r="AC66" s="75"/>
      <c r="AD66" s="75"/>
      <c r="AE66" s="75"/>
      <c r="AF66" s="75"/>
      <c r="AG66" s="75"/>
      <c r="AH66" s="75"/>
      <c r="AI66" s="75"/>
      <c r="AJ66" s="75"/>
      <c r="AK66" s="75"/>
      <c r="AL66" s="75"/>
      <c r="AM66" s="75"/>
      <c r="AN66" s="75"/>
      <c r="AO66" s="75"/>
      <c r="AP66" s="75"/>
      <c r="AQ66" s="75"/>
      <c r="AR66" s="75"/>
      <c r="AS66" s="75"/>
      <c r="AT66" s="75"/>
      <c r="AU66" s="75"/>
      <c r="AV66" s="75"/>
      <c r="AW66" s="75"/>
      <c r="AX66" s="75"/>
      <c r="AY66" s="75"/>
      <c r="AZ66" s="75"/>
      <c r="BA66" s="75"/>
      <c r="BB66" s="75"/>
      <c r="BC66" s="75"/>
      <c r="BD66" s="75"/>
      <c r="BE66" s="75"/>
      <c r="BF66" s="75"/>
      <c r="BG66" s="75"/>
      <c r="BH66" s="75"/>
      <c r="BI66" s="75"/>
      <c r="BJ66" s="75"/>
      <c r="BK66" s="75"/>
      <c r="BL66" s="75"/>
      <c r="BM66" s="75"/>
      <c r="BN66" s="75"/>
      <c r="BO66" s="75"/>
      <c r="BP66" s="75"/>
      <c r="BQ66" s="75"/>
      <c r="BR66" s="75"/>
      <c r="BS66" s="75"/>
      <c r="BT66" s="75"/>
      <c r="BU66" s="75"/>
      <c r="BV66" s="75"/>
      <c r="BW66" s="75"/>
      <c r="BX66" s="75"/>
      <c r="BY66" s="75"/>
      <c r="BZ66" s="75"/>
      <c r="CA66" s="75"/>
      <c r="CB66" s="75"/>
      <c r="CC66" s="75"/>
      <c r="CD66" s="75"/>
      <c r="CE66" s="369"/>
    </row>
    <row r="67" spans="1:83" ht="15" customHeight="1" x14ac:dyDescent="0.3">
      <c r="B67" s="605"/>
      <c r="C67" s="603"/>
      <c r="D67" s="121" t="s">
        <v>187</v>
      </c>
      <c r="E67" s="585"/>
      <c r="F67" s="69">
        <v>80</v>
      </c>
      <c r="G67" s="69" t="s">
        <v>271</v>
      </c>
      <c r="H67" s="122" t="s">
        <v>97</v>
      </c>
      <c r="I67" s="71">
        <v>0.05</v>
      </c>
      <c r="J67" s="39">
        <f>51.4*0.05</f>
        <v>2.5700000000000003</v>
      </c>
      <c r="K67" s="39" t="s">
        <v>193</v>
      </c>
      <c r="N67" s="72">
        <f t="shared" si="2"/>
        <v>2.5700000000000003</v>
      </c>
      <c r="O67" s="73" t="s">
        <v>71</v>
      </c>
      <c r="Q67" s="75"/>
      <c r="R67" s="75"/>
      <c r="S67" s="75"/>
      <c r="T67" s="75"/>
      <c r="U67" s="75"/>
      <c r="V67" s="75"/>
      <c r="W67" s="75"/>
      <c r="X67" s="75"/>
      <c r="Y67" s="75"/>
      <c r="Z67" s="75"/>
      <c r="AA67" s="75"/>
      <c r="AB67" s="75"/>
      <c r="AC67" s="75"/>
      <c r="AD67" s="75"/>
      <c r="AE67" s="75"/>
      <c r="AF67" s="75"/>
      <c r="AG67" s="75"/>
      <c r="AH67" s="75"/>
      <c r="AI67" s="75"/>
      <c r="AJ67" s="75"/>
      <c r="AK67" s="75"/>
      <c r="AL67" s="75"/>
      <c r="AM67" s="75"/>
      <c r="AN67" s="75"/>
      <c r="AO67" s="75"/>
      <c r="AP67" s="75"/>
      <c r="AQ67" s="75"/>
      <c r="AR67" s="75"/>
      <c r="AS67" s="75"/>
      <c r="AT67" s="75"/>
      <c r="AU67" s="75"/>
      <c r="AV67" s="75"/>
      <c r="AW67" s="75"/>
      <c r="AX67" s="75"/>
      <c r="AY67" s="75"/>
      <c r="AZ67" s="75"/>
      <c r="BA67" s="75"/>
      <c r="BB67" s="75"/>
      <c r="BC67" s="75"/>
      <c r="BD67" s="75"/>
      <c r="BE67" s="75"/>
      <c r="BF67" s="75"/>
      <c r="BG67" s="75"/>
      <c r="BH67" s="75"/>
      <c r="BI67" s="75"/>
      <c r="BJ67" s="75"/>
      <c r="BK67" s="75"/>
      <c r="BL67" s="75"/>
      <c r="BM67" s="75"/>
      <c r="BN67" s="75"/>
      <c r="BO67" s="75"/>
      <c r="BP67" s="75"/>
      <c r="BQ67" s="75"/>
      <c r="BR67" s="75"/>
      <c r="BS67" s="75"/>
      <c r="BT67" s="75"/>
      <c r="BU67" s="75"/>
      <c r="BV67" s="75"/>
      <c r="BW67" s="75"/>
      <c r="BX67" s="75"/>
      <c r="BY67" s="75"/>
      <c r="BZ67" s="75"/>
      <c r="CA67" s="75"/>
      <c r="CB67" s="75"/>
      <c r="CC67" s="75"/>
      <c r="CD67" s="75"/>
      <c r="CE67" s="369"/>
    </row>
    <row r="68" spans="1:83" ht="15" customHeight="1" x14ac:dyDescent="0.3">
      <c r="B68" s="605"/>
      <c r="C68" s="105" t="s">
        <v>194</v>
      </c>
      <c r="D68" s="121" t="s">
        <v>186</v>
      </c>
      <c r="E68" s="33" t="s">
        <v>25</v>
      </c>
      <c r="F68" s="69">
        <v>120</v>
      </c>
      <c r="G68" s="69" t="s">
        <v>195</v>
      </c>
      <c r="H68" s="98" t="s">
        <v>86</v>
      </c>
      <c r="I68" s="71">
        <v>1</v>
      </c>
      <c r="J68" s="39">
        <v>30</v>
      </c>
      <c r="K68" s="39" t="s">
        <v>193</v>
      </c>
      <c r="N68" s="72">
        <f t="shared" si="2"/>
        <v>30</v>
      </c>
      <c r="O68" s="73" t="s">
        <v>71</v>
      </c>
      <c r="Q68" s="75"/>
      <c r="R68" s="75"/>
      <c r="S68" s="75"/>
      <c r="T68" s="75"/>
      <c r="U68" s="75"/>
      <c r="V68" s="75"/>
      <c r="W68" s="75"/>
      <c r="X68" s="75"/>
      <c r="Y68" s="75"/>
      <c r="Z68" s="75"/>
      <c r="AA68" s="75"/>
      <c r="AB68" s="75"/>
      <c r="AC68" s="75"/>
      <c r="AD68" s="75"/>
      <c r="AE68" s="75"/>
      <c r="AF68" s="75"/>
      <c r="AG68" s="75"/>
      <c r="AH68" s="75"/>
      <c r="AI68" s="75"/>
      <c r="AJ68" s="75"/>
      <c r="AK68" s="75"/>
      <c r="AL68" s="75"/>
      <c r="AM68" s="75"/>
      <c r="AN68" s="75"/>
      <c r="AO68" s="75"/>
      <c r="AP68" s="75"/>
      <c r="AQ68" s="75"/>
      <c r="AR68" s="75"/>
      <c r="AS68" s="75"/>
      <c r="AT68" s="75"/>
      <c r="AU68" s="75"/>
      <c r="AV68" s="75"/>
      <c r="AW68" s="75"/>
      <c r="AX68" s="75"/>
      <c r="AY68" s="75"/>
      <c r="AZ68" s="75"/>
      <c r="BA68" s="75"/>
      <c r="BB68" s="75"/>
      <c r="BC68" s="75"/>
      <c r="BD68" s="75"/>
      <c r="BE68" s="75"/>
      <c r="BF68" s="75"/>
      <c r="BG68" s="75"/>
      <c r="BH68" s="75"/>
      <c r="BI68" s="75"/>
      <c r="BJ68" s="75"/>
      <c r="BK68" s="75"/>
      <c r="BL68" s="75"/>
      <c r="BM68" s="75"/>
      <c r="BN68" s="75"/>
      <c r="BO68" s="75"/>
      <c r="BP68" s="75"/>
      <c r="BQ68" s="75"/>
      <c r="BR68" s="75"/>
      <c r="BS68" s="75"/>
      <c r="BT68" s="75"/>
      <c r="BU68" s="75"/>
      <c r="BV68" s="75"/>
      <c r="BW68" s="75"/>
      <c r="BX68" s="75"/>
      <c r="BY68" s="75"/>
      <c r="BZ68" s="75"/>
      <c r="CA68" s="75"/>
      <c r="CB68" s="75"/>
      <c r="CC68" s="75"/>
      <c r="CD68" s="75"/>
      <c r="CE68" s="369"/>
    </row>
    <row r="69" spans="1:83" ht="15" customHeight="1" x14ac:dyDescent="0.3">
      <c r="B69" s="605"/>
      <c r="C69" s="105" t="s">
        <v>194</v>
      </c>
      <c r="D69" s="51" t="s">
        <v>184</v>
      </c>
      <c r="E69" s="33" t="s">
        <v>37</v>
      </c>
      <c r="F69" s="69">
        <v>50</v>
      </c>
      <c r="G69" s="69" t="s">
        <v>271</v>
      </c>
      <c r="H69" s="98" t="s">
        <v>171</v>
      </c>
      <c r="I69" s="71">
        <v>1</v>
      </c>
      <c r="J69" s="39">
        <f>0.0125+0.008</f>
        <v>2.0500000000000001E-2</v>
      </c>
      <c r="K69" s="39" t="s">
        <v>191</v>
      </c>
      <c r="N69" s="72">
        <f t="shared" si="2"/>
        <v>2.0500000000000001E-2</v>
      </c>
      <c r="O69" s="73" t="s">
        <v>67</v>
      </c>
      <c r="Q69" s="75"/>
      <c r="R69" s="75"/>
      <c r="S69" s="75"/>
      <c r="T69" s="75"/>
      <c r="U69" s="75"/>
      <c r="V69" s="75"/>
      <c r="W69" s="75"/>
      <c r="X69" s="75"/>
      <c r="Y69" s="75"/>
      <c r="Z69" s="75"/>
      <c r="AA69" s="75"/>
      <c r="AB69" s="75"/>
      <c r="AC69" s="75"/>
      <c r="AD69" s="75"/>
      <c r="AE69" s="75"/>
      <c r="AF69" s="75"/>
      <c r="AG69" s="75"/>
      <c r="AH69" s="75"/>
      <c r="AI69" s="75"/>
      <c r="AJ69" s="75"/>
      <c r="AK69" s="75"/>
      <c r="AL69" s="75"/>
      <c r="AM69" s="75"/>
      <c r="AN69" s="75"/>
      <c r="AO69" s="75"/>
      <c r="AP69" s="75"/>
      <c r="AQ69" s="75"/>
      <c r="AR69" s="75"/>
      <c r="AS69" s="75"/>
      <c r="AT69" s="75"/>
      <c r="AU69" s="75"/>
      <c r="AV69" s="75"/>
      <c r="AW69" s="75"/>
      <c r="AX69" s="75"/>
      <c r="AY69" s="75"/>
      <c r="AZ69" s="75"/>
      <c r="BA69" s="75"/>
      <c r="BB69" s="75"/>
      <c r="BC69" s="75"/>
      <c r="BD69" s="75"/>
      <c r="BE69" s="75"/>
      <c r="BF69" s="75"/>
      <c r="BG69" s="75"/>
      <c r="BH69" s="75"/>
      <c r="BI69" s="75"/>
      <c r="BJ69" s="75"/>
      <c r="BK69" s="75"/>
      <c r="BL69" s="75"/>
      <c r="BM69" s="75"/>
      <c r="BN69" s="75"/>
      <c r="BO69" s="75"/>
      <c r="BP69" s="75"/>
      <c r="BQ69" s="75"/>
      <c r="BR69" s="75"/>
      <c r="BS69" s="75"/>
      <c r="BT69" s="75"/>
      <c r="BU69" s="75"/>
      <c r="BV69" s="75"/>
      <c r="BW69" s="75"/>
      <c r="BX69" s="75"/>
      <c r="BY69" s="75"/>
      <c r="BZ69" s="75"/>
      <c r="CA69" s="75"/>
      <c r="CB69" s="75"/>
      <c r="CC69" s="75"/>
      <c r="CD69" s="75"/>
      <c r="CE69" s="369"/>
    </row>
    <row r="70" spans="1:83" ht="15" customHeight="1" x14ac:dyDescent="0.3">
      <c r="B70" s="605"/>
      <c r="C70" s="105" t="s">
        <v>194</v>
      </c>
      <c r="D70" s="51" t="s">
        <v>184</v>
      </c>
      <c r="E70" s="33" t="s">
        <v>28</v>
      </c>
      <c r="F70" s="69">
        <v>120</v>
      </c>
      <c r="G70" s="69" t="s">
        <v>195</v>
      </c>
      <c r="H70" s="33" t="s">
        <v>91</v>
      </c>
      <c r="I70" s="71">
        <v>1</v>
      </c>
      <c r="J70" s="39">
        <f>0.0305+0.017</f>
        <v>4.7500000000000001E-2</v>
      </c>
      <c r="K70" s="39" t="s">
        <v>191</v>
      </c>
      <c r="N70" s="72">
        <f t="shared" si="2"/>
        <v>4.7500000000000001E-2</v>
      </c>
      <c r="O70" s="73" t="s">
        <v>67</v>
      </c>
      <c r="Q70" s="75"/>
      <c r="R70" s="75"/>
      <c r="S70" s="75"/>
      <c r="T70" s="75"/>
      <c r="U70" s="75"/>
      <c r="V70" s="75"/>
      <c r="W70" s="75"/>
      <c r="X70" s="75"/>
      <c r="Y70" s="75"/>
      <c r="Z70" s="75"/>
      <c r="AA70" s="75"/>
      <c r="AB70" s="75"/>
      <c r="AC70" s="75"/>
      <c r="AD70" s="75"/>
      <c r="AE70" s="75"/>
      <c r="AF70" s="75"/>
      <c r="AG70" s="75"/>
      <c r="AH70" s="75"/>
      <c r="AI70" s="75"/>
      <c r="AJ70" s="75"/>
      <c r="AK70" s="75"/>
      <c r="AL70" s="75"/>
      <c r="AM70" s="75"/>
      <c r="AN70" s="75"/>
      <c r="AO70" s="75"/>
      <c r="AP70" s="75"/>
      <c r="AQ70" s="75"/>
      <c r="AR70" s="75"/>
      <c r="AS70" s="75"/>
      <c r="AT70" s="75"/>
      <c r="AU70" s="75"/>
      <c r="AV70" s="75"/>
      <c r="AW70" s="75"/>
      <c r="AX70" s="75"/>
      <c r="AY70" s="75"/>
      <c r="AZ70" s="75"/>
      <c r="BA70" s="75"/>
      <c r="BB70" s="75"/>
      <c r="BC70" s="75"/>
      <c r="BD70" s="75"/>
      <c r="BE70" s="75"/>
      <c r="BF70" s="75"/>
      <c r="BG70" s="75"/>
      <c r="BH70" s="75"/>
      <c r="BI70" s="75"/>
      <c r="BJ70" s="75"/>
      <c r="BK70" s="75"/>
      <c r="BL70" s="75"/>
      <c r="BM70" s="75"/>
      <c r="BN70" s="75"/>
      <c r="BO70" s="75"/>
      <c r="BP70" s="75"/>
      <c r="BQ70" s="75"/>
      <c r="BR70" s="75"/>
      <c r="BS70" s="75"/>
      <c r="BT70" s="75"/>
      <c r="BU70" s="75"/>
      <c r="BV70" s="75"/>
      <c r="BW70" s="75"/>
      <c r="BX70" s="75"/>
      <c r="BY70" s="75"/>
      <c r="BZ70" s="75"/>
      <c r="CA70" s="75"/>
      <c r="CB70" s="75"/>
      <c r="CC70" s="75"/>
      <c r="CD70" s="75"/>
      <c r="CE70" s="369"/>
    </row>
    <row r="71" spans="1:83" ht="15" customHeight="1" x14ac:dyDescent="0.3">
      <c r="B71" s="605"/>
      <c r="C71" s="105" t="s">
        <v>194</v>
      </c>
      <c r="D71" s="51" t="s">
        <v>184</v>
      </c>
      <c r="E71" s="33" t="s">
        <v>38</v>
      </c>
      <c r="F71" s="69">
        <v>50</v>
      </c>
      <c r="G71" s="69" t="s">
        <v>271</v>
      </c>
      <c r="H71" s="33" t="s">
        <v>104</v>
      </c>
      <c r="I71" s="71">
        <v>1</v>
      </c>
      <c r="J71" s="39">
        <f>0.0045+0.0045</f>
        <v>8.9999999999999993E-3</v>
      </c>
      <c r="K71" s="39" t="s">
        <v>191</v>
      </c>
      <c r="N71" s="72">
        <f t="shared" si="2"/>
        <v>8.9999999999999993E-3</v>
      </c>
      <c r="O71" s="73" t="s">
        <v>67</v>
      </c>
      <c r="Q71" s="75"/>
      <c r="R71" s="75"/>
      <c r="S71" s="75"/>
      <c r="T71" s="75"/>
      <c r="U71" s="75"/>
      <c r="V71" s="75"/>
      <c r="W71" s="75"/>
      <c r="X71" s="75"/>
      <c r="Y71" s="75"/>
      <c r="Z71" s="75"/>
      <c r="AA71" s="75"/>
      <c r="AB71" s="75"/>
      <c r="AC71" s="75"/>
      <c r="AD71" s="75"/>
      <c r="AE71" s="75"/>
      <c r="AF71" s="75"/>
      <c r="AG71" s="75"/>
      <c r="AH71" s="75"/>
      <c r="AI71" s="75"/>
      <c r="AJ71" s="75"/>
      <c r="AK71" s="75"/>
      <c r="AL71" s="75"/>
      <c r="AM71" s="75"/>
      <c r="AN71" s="75"/>
      <c r="AO71" s="75"/>
      <c r="AP71" s="75"/>
      <c r="AQ71" s="75"/>
      <c r="AR71" s="75"/>
      <c r="AS71" s="75"/>
      <c r="AT71" s="75"/>
      <c r="AU71" s="75"/>
      <c r="AV71" s="75"/>
      <c r="AW71" s="75"/>
      <c r="AX71" s="75"/>
      <c r="AY71" s="75"/>
      <c r="AZ71" s="75"/>
      <c r="BA71" s="75"/>
      <c r="BB71" s="75"/>
      <c r="BC71" s="75"/>
      <c r="BD71" s="75"/>
      <c r="BE71" s="75"/>
      <c r="BF71" s="75"/>
      <c r="BG71" s="75"/>
      <c r="BH71" s="75"/>
      <c r="BI71" s="75"/>
      <c r="BJ71" s="75"/>
      <c r="BK71" s="75"/>
      <c r="BL71" s="75"/>
      <c r="BM71" s="75"/>
      <c r="BN71" s="75"/>
      <c r="BO71" s="75"/>
      <c r="BP71" s="75"/>
      <c r="BQ71" s="75"/>
      <c r="BR71" s="75"/>
      <c r="BS71" s="75"/>
      <c r="BT71" s="75"/>
      <c r="BU71" s="75"/>
      <c r="BV71" s="75"/>
      <c r="BW71" s="75"/>
      <c r="BX71" s="75"/>
      <c r="BY71" s="75"/>
      <c r="BZ71" s="75"/>
      <c r="CA71" s="75"/>
      <c r="CB71" s="75"/>
      <c r="CC71" s="75"/>
      <c r="CD71" s="75"/>
      <c r="CE71" s="369"/>
    </row>
    <row r="72" spans="1:83" ht="15" customHeight="1" x14ac:dyDescent="0.3">
      <c r="B72" s="605"/>
      <c r="C72" s="603" t="s">
        <v>192</v>
      </c>
      <c r="D72" s="121" t="s">
        <v>186</v>
      </c>
      <c r="E72" s="585" t="s">
        <v>35</v>
      </c>
      <c r="F72" s="69"/>
      <c r="G72" s="69"/>
      <c r="H72" s="98" t="s">
        <v>163</v>
      </c>
      <c r="I72" s="71">
        <v>0.96</v>
      </c>
      <c r="J72" s="39">
        <f>18*0.96</f>
        <v>17.28</v>
      </c>
      <c r="K72" s="39" t="s">
        <v>193</v>
      </c>
      <c r="N72" s="72">
        <f t="shared" si="2"/>
        <v>17.28</v>
      </c>
      <c r="O72" s="73" t="s">
        <v>71</v>
      </c>
      <c r="Q72" s="75"/>
      <c r="R72" s="75"/>
      <c r="S72" s="75"/>
      <c r="T72" s="75"/>
      <c r="U72" s="75"/>
      <c r="V72" s="75"/>
      <c r="W72" s="75"/>
      <c r="X72" s="75"/>
      <c r="Y72" s="75"/>
      <c r="Z72" s="75"/>
      <c r="AA72" s="75"/>
      <c r="AB72" s="75"/>
      <c r="AC72" s="75"/>
      <c r="AD72" s="75"/>
      <c r="AE72" s="75"/>
      <c r="AF72" s="75"/>
      <c r="AG72" s="75"/>
      <c r="AH72" s="75"/>
      <c r="AI72" s="75"/>
      <c r="AJ72" s="75"/>
      <c r="AK72" s="75"/>
      <c r="AL72" s="75"/>
      <c r="AM72" s="75"/>
      <c r="AN72" s="75"/>
      <c r="AO72" s="75"/>
      <c r="AP72" s="75"/>
      <c r="AQ72" s="75"/>
      <c r="AR72" s="75"/>
      <c r="AS72" s="75"/>
      <c r="AT72" s="75"/>
      <c r="AU72" s="75"/>
      <c r="AV72" s="75"/>
      <c r="AW72" s="75"/>
      <c r="AX72" s="75"/>
      <c r="AY72" s="75"/>
      <c r="AZ72" s="75"/>
      <c r="BA72" s="75"/>
      <c r="BB72" s="75"/>
      <c r="BC72" s="75"/>
      <c r="BD72" s="75"/>
      <c r="BE72" s="75"/>
      <c r="BF72" s="75"/>
      <c r="BG72" s="75"/>
      <c r="BH72" s="75"/>
      <c r="BI72" s="75"/>
      <c r="BJ72" s="75"/>
      <c r="BK72" s="75"/>
      <c r="BL72" s="75"/>
      <c r="BM72" s="75"/>
      <c r="BN72" s="75"/>
      <c r="BO72" s="75"/>
      <c r="BP72" s="75"/>
      <c r="BQ72" s="75"/>
      <c r="BR72" s="75"/>
      <c r="BS72" s="75"/>
      <c r="BT72" s="75"/>
      <c r="BU72" s="75"/>
      <c r="BV72" s="75"/>
      <c r="BW72" s="75"/>
      <c r="BX72" s="75"/>
      <c r="BY72" s="75"/>
      <c r="BZ72" s="75"/>
      <c r="CA72" s="75"/>
      <c r="CB72" s="75"/>
      <c r="CC72" s="75"/>
      <c r="CD72" s="75"/>
      <c r="CE72" s="369"/>
    </row>
    <row r="73" spans="1:83" ht="15" customHeight="1" x14ac:dyDescent="0.3">
      <c r="B73" s="605"/>
      <c r="C73" s="603"/>
      <c r="D73" s="51" t="s">
        <v>184</v>
      </c>
      <c r="E73" s="585"/>
      <c r="F73" s="69"/>
      <c r="G73" s="69"/>
      <c r="H73" s="33" t="s">
        <v>94</v>
      </c>
      <c r="I73" s="71">
        <v>0.04</v>
      </c>
      <c r="J73" s="39">
        <f>18*0.04</f>
        <v>0.72</v>
      </c>
      <c r="K73" s="39" t="s">
        <v>193</v>
      </c>
      <c r="N73" s="72">
        <f t="shared" si="2"/>
        <v>0.72</v>
      </c>
      <c r="O73" s="73" t="s">
        <v>71</v>
      </c>
      <c r="Q73" s="75"/>
      <c r="R73" s="75"/>
      <c r="S73" s="75"/>
      <c r="T73" s="75"/>
      <c r="U73" s="75"/>
      <c r="V73" s="75"/>
      <c r="W73" s="75"/>
      <c r="X73" s="75"/>
      <c r="Y73" s="75"/>
      <c r="Z73" s="75"/>
      <c r="AA73" s="75"/>
      <c r="AB73" s="75"/>
      <c r="AC73" s="75"/>
      <c r="AD73" s="75"/>
      <c r="AE73" s="75"/>
      <c r="AF73" s="75"/>
      <c r="AG73" s="75"/>
      <c r="AH73" s="75"/>
      <c r="AI73" s="75"/>
      <c r="AJ73" s="75"/>
      <c r="AK73" s="75"/>
      <c r="AL73" s="75"/>
      <c r="AM73" s="75"/>
      <c r="AN73" s="75"/>
      <c r="AO73" s="75"/>
      <c r="AP73" s="75"/>
      <c r="AQ73" s="75"/>
      <c r="AR73" s="75"/>
      <c r="AS73" s="75"/>
      <c r="AT73" s="75"/>
      <c r="AU73" s="75"/>
      <c r="AV73" s="75"/>
      <c r="AW73" s="75"/>
      <c r="AX73" s="75"/>
      <c r="AY73" s="75"/>
      <c r="AZ73" s="75"/>
      <c r="BA73" s="75"/>
      <c r="BB73" s="75"/>
      <c r="BC73" s="75"/>
      <c r="BD73" s="75"/>
      <c r="BE73" s="75"/>
      <c r="BF73" s="75"/>
      <c r="BG73" s="75"/>
      <c r="BH73" s="75"/>
      <c r="BI73" s="75"/>
      <c r="BJ73" s="75"/>
      <c r="BK73" s="75"/>
      <c r="BL73" s="75"/>
      <c r="BM73" s="75"/>
      <c r="BN73" s="75"/>
      <c r="BO73" s="75"/>
      <c r="BP73" s="75"/>
      <c r="BQ73" s="75"/>
      <c r="BR73" s="75"/>
      <c r="BS73" s="75"/>
      <c r="BT73" s="75"/>
      <c r="BU73" s="75"/>
      <c r="BV73" s="75"/>
      <c r="BW73" s="75"/>
      <c r="BX73" s="75"/>
      <c r="BY73" s="75"/>
      <c r="BZ73" s="75"/>
      <c r="CA73" s="75"/>
      <c r="CB73" s="75"/>
      <c r="CC73" s="75"/>
      <c r="CD73" s="75"/>
      <c r="CE73" s="369"/>
    </row>
    <row r="74" spans="1:83" ht="15" customHeight="1" x14ac:dyDescent="0.3">
      <c r="B74" s="605"/>
      <c r="C74" s="603" t="s">
        <v>192</v>
      </c>
      <c r="D74" s="121" t="s">
        <v>187</v>
      </c>
      <c r="E74" s="585" t="s">
        <v>36</v>
      </c>
      <c r="F74" s="69"/>
      <c r="G74" s="69"/>
      <c r="H74" s="122" t="s">
        <v>94</v>
      </c>
      <c r="I74" s="71">
        <v>0.95</v>
      </c>
      <c r="J74" s="39">
        <f>51.4*0.95</f>
        <v>48.83</v>
      </c>
      <c r="K74" s="39" t="s">
        <v>193</v>
      </c>
      <c r="N74" s="72">
        <f t="shared" si="2"/>
        <v>48.83</v>
      </c>
      <c r="O74" s="73" t="s">
        <v>71</v>
      </c>
      <c r="Q74" s="75"/>
      <c r="R74" s="75"/>
      <c r="S74" s="75"/>
      <c r="T74" s="75"/>
      <c r="U74" s="75"/>
      <c r="V74" s="75"/>
      <c r="W74" s="75"/>
      <c r="X74" s="75"/>
      <c r="Y74" s="75"/>
      <c r="Z74" s="75"/>
      <c r="AA74" s="75"/>
      <c r="AB74" s="75"/>
      <c r="AC74" s="75"/>
      <c r="AD74" s="75"/>
      <c r="AE74" s="75"/>
      <c r="AF74" s="75"/>
      <c r="AG74" s="75"/>
      <c r="AH74" s="75"/>
      <c r="AI74" s="75"/>
      <c r="AJ74" s="75"/>
      <c r="AK74" s="75"/>
      <c r="AL74" s="75"/>
      <c r="AM74" s="75"/>
      <c r="AN74" s="75"/>
      <c r="AO74" s="75"/>
      <c r="AP74" s="75"/>
      <c r="AQ74" s="75"/>
      <c r="AR74" s="75"/>
      <c r="AS74" s="75"/>
      <c r="AT74" s="75"/>
      <c r="AU74" s="75"/>
      <c r="AV74" s="75"/>
      <c r="AW74" s="75"/>
      <c r="AX74" s="75"/>
      <c r="AY74" s="75"/>
      <c r="AZ74" s="75"/>
      <c r="BA74" s="75"/>
      <c r="BB74" s="75"/>
      <c r="BC74" s="75"/>
      <c r="BD74" s="75"/>
      <c r="BE74" s="75"/>
      <c r="BF74" s="75"/>
      <c r="BG74" s="75"/>
      <c r="BH74" s="75"/>
      <c r="BI74" s="75"/>
      <c r="BJ74" s="75"/>
      <c r="BK74" s="75"/>
      <c r="BL74" s="75"/>
      <c r="BM74" s="75"/>
      <c r="BN74" s="75"/>
      <c r="BO74" s="75"/>
      <c r="BP74" s="75"/>
      <c r="BQ74" s="75"/>
      <c r="BR74" s="75"/>
      <c r="BS74" s="75"/>
      <c r="BT74" s="75"/>
      <c r="BU74" s="75"/>
      <c r="BV74" s="75"/>
      <c r="BW74" s="75"/>
      <c r="BX74" s="75"/>
      <c r="BY74" s="75"/>
      <c r="BZ74" s="75"/>
      <c r="CA74" s="75"/>
      <c r="CB74" s="75"/>
      <c r="CC74" s="75"/>
      <c r="CD74" s="75"/>
      <c r="CE74" s="369"/>
    </row>
    <row r="75" spans="1:83" ht="15" customHeight="1" x14ac:dyDescent="0.3">
      <c r="B75" s="605"/>
      <c r="C75" s="603"/>
      <c r="D75" s="121" t="s">
        <v>187</v>
      </c>
      <c r="E75" s="585"/>
      <c r="F75" s="69"/>
      <c r="G75" s="69"/>
      <c r="H75" s="122" t="s">
        <v>97</v>
      </c>
      <c r="I75" s="71">
        <v>0.05</v>
      </c>
      <c r="J75" s="39">
        <f>51.4*0.05</f>
        <v>2.5700000000000003</v>
      </c>
      <c r="K75" s="39" t="s">
        <v>193</v>
      </c>
      <c r="N75" s="72">
        <f t="shared" si="2"/>
        <v>2.5700000000000003</v>
      </c>
      <c r="O75" s="73" t="s">
        <v>71</v>
      </c>
      <c r="Q75" s="75"/>
      <c r="R75" s="75"/>
      <c r="S75" s="75"/>
      <c r="T75" s="75"/>
      <c r="U75" s="75"/>
      <c r="V75" s="75"/>
      <c r="W75" s="75"/>
      <c r="X75" s="75"/>
      <c r="Y75" s="75"/>
      <c r="Z75" s="75"/>
      <c r="AA75" s="75"/>
      <c r="AB75" s="75"/>
      <c r="AC75" s="75"/>
      <c r="AD75" s="75"/>
      <c r="AE75" s="75"/>
      <c r="AF75" s="75"/>
      <c r="AG75" s="75"/>
      <c r="AH75" s="75"/>
      <c r="AI75" s="75"/>
      <c r="AJ75" s="75"/>
      <c r="AK75" s="75"/>
      <c r="AL75" s="75"/>
      <c r="AM75" s="75"/>
      <c r="AN75" s="75"/>
      <c r="AO75" s="75"/>
      <c r="AP75" s="75"/>
      <c r="AQ75" s="75"/>
      <c r="AR75" s="75"/>
      <c r="AS75" s="75"/>
      <c r="AT75" s="75"/>
      <c r="AU75" s="75"/>
      <c r="AV75" s="75"/>
      <c r="AW75" s="75"/>
      <c r="AX75" s="75"/>
      <c r="AY75" s="75"/>
      <c r="AZ75" s="75"/>
      <c r="BA75" s="75"/>
      <c r="BB75" s="75"/>
      <c r="BC75" s="75"/>
      <c r="BD75" s="75"/>
      <c r="BE75" s="75"/>
      <c r="BF75" s="75"/>
      <c r="BG75" s="75"/>
      <c r="BH75" s="75"/>
      <c r="BI75" s="75"/>
      <c r="BJ75" s="75"/>
      <c r="BK75" s="75"/>
      <c r="BL75" s="75"/>
      <c r="BM75" s="75"/>
      <c r="BN75" s="75"/>
      <c r="BO75" s="75"/>
      <c r="BP75" s="75"/>
      <c r="BQ75" s="75"/>
      <c r="BR75" s="75"/>
      <c r="BS75" s="75"/>
      <c r="BT75" s="75"/>
      <c r="BU75" s="75"/>
      <c r="BV75" s="75"/>
      <c r="BW75" s="75"/>
      <c r="BX75" s="75"/>
      <c r="BY75" s="75"/>
      <c r="BZ75" s="75"/>
      <c r="CA75" s="75"/>
      <c r="CB75" s="75"/>
      <c r="CC75" s="75"/>
      <c r="CD75" s="75"/>
      <c r="CE75" s="369"/>
    </row>
    <row r="76" spans="1:83" ht="15" customHeight="1" x14ac:dyDescent="0.3">
      <c r="B76" s="605"/>
      <c r="C76" s="105" t="s">
        <v>192</v>
      </c>
      <c r="D76" s="51" t="s">
        <v>184</v>
      </c>
      <c r="E76" s="33" t="s">
        <v>37</v>
      </c>
      <c r="F76" s="69"/>
      <c r="G76" s="69"/>
      <c r="H76" s="98" t="s">
        <v>171</v>
      </c>
      <c r="I76" s="71">
        <v>1</v>
      </c>
      <c r="J76" s="39">
        <f>0.0125+0.008</f>
        <v>2.0500000000000001E-2</v>
      </c>
      <c r="K76" s="39" t="s">
        <v>191</v>
      </c>
      <c r="N76" s="72">
        <f t="shared" si="2"/>
        <v>2.0500000000000001E-2</v>
      </c>
      <c r="O76" s="73" t="s">
        <v>67</v>
      </c>
      <c r="Q76" s="75"/>
      <c r="R76" s="75"/>
      <c r="S76" s="75"/>
      <c r="T76" s="75"/>
      <c r="U76" s="75"/>
      <c r="V76" s="75"/>
      <c r="W76" s="75"/>
      <c r="X76" s="75"/>
      <c r="Y76" s="75"/>
      <c r="Z76" s="75"/>
      <c r="AA76" s="75"/>
      <c r="AB76" s="75"/>
      <c r="AC76" s="75"/>
      <c r="AD76" s="75"/>
      <c r="AE76" s="75"/>
      <c r="AF76" s="75"/>
      <c r="AG76" s="75"/>
      <c r="AH76" s="75"/>
      <c r="AI76" s="75"/>
      <c r="AJ76" s="75"/>
      <c r="AK76" s="75"/>
      <c r="AL76" s="75"/>
      <c r="AM76" s="75"/>
      <c r="AN76" s="75"/>
      <c r="AO76" s="75"/>
      <c r="AP76" s="75"/>
      <c r="AQ76" s="75"/>
      <c r="AR76" s="75"/>
      <c r="AS76" s="75"/>
      <c r="AT76" s="75"/>
      <c r="AU76" s="75"/>
      <c r="AV76" s="75"/>
      <c r="AW76" s="75"/>
      <c r="AX76" s="75"/>
      <c r="AY76" s="75"/>
      <c r="AZ76" s="75"/>
      <c r="BA76" s="75"/>
      <c r="BB76" s="75"/>
      <c r="BC76" s="75"/>
      <c r="BD76" s="75"/>
      <c r="BE76" s="75"/>
      <c r="BF76" s="75"/>
      <c r="BG76" s="75"/>
      <c r="BH76" s="75"/>
      <c r="BI76" s="75"/>
      <c r="BJ76" s="75"/>
      <c r="BK76" s="75"/>
      <c r="BL76" s="75"/>
      <c r="BM76" s="75"/>
      <c r="BN76" s="75"/>
      <c r="BO76" s="75"/>
      <c r="BP76" s="75"/>
      <c r="BQ76" s="75"/>
      <c r="BR76" s="75"/>
      <c r="BS76" s="75"/>
      <c r="BT76" s="75"/>
      <c r="BU76" s="75"/>
      <c r="BV76" s="75"/>
      <c r="BW76" s="75"/>
      <c r="BX76" s="75"/>
      <c r="BY76" s="75"/>
      <c r="BZ76" s="75"/>
      <c r="CA76" s="75"/>
      <c r="CB76" s="75"/>
      <c r="CC76" s="75"/>
      <c r="CD76" s="75"/>
      <c r="CE76" s="369"/>
    </row>
    <row r="77" spans="1:83" ht="15" customHeight="1" x14ac:dyDescent="0.3">
      <c r="B77" s="605"/>
      <c r="C77" s="105" t="s">
        <v>192</v>
      </c>
      <c r="D77" s="51" t="s">
        <v>184</v>
      </c>
      <c r="E77" s="33" t="s">
        <v>38</v>
      </c>
      <c r="F77" s="69"/>
      <c r="G77" s="69"/>
      <c r="H77" s="33" t="s">
        <v>104</v>
      </c>
      <c r="I77" s="71">
        <v>1</v>
      </c>
      <c r="J77" s="39">
        <f>0.0045+0.0045</f>
        <v>8.9999999999999993E-3</v>
      </c>
      <c r="K77" s="39" t="s">
        <v>191</v>
      </c>
      <c r="N77" s="72">
        <f t="shared" si="2"/>
        <v>8.9999999999999993E-3</v>
      </c>
      <c r="O77" s="73" t="s">
        <v>67</v>
      </c>
      <c r="Q77" s="75"/>
      <c r="R77" s="75"/>
      <c r="S77" s="75"/>
      <c r="T77" s="75"/>
      <c r="U77" s="75"/>
      <c r="V77" s="75"/>
      <c r="W77" s="75"/>
      <c r="X77" s="75"/>
      <c r="Y77" s="75"/>
      <c r="Z77" s="75"/>
      <c r="AA77" s="75"/>
      <c r="AB77" s="75"/>
      <c r="AC77" s="75"/>
      <c r="AD77" s="75"/>
      <c r="AE77" s="75"/>
      <c r="AF77" s="75"/>
      <c r="AG77" s="75"/>
      <c r="AH77" s="75"/>
      <c r="AI77" s="75"/>
      <c r="AJ77" s="75"/>
      <c r="AK77" s="75"/>
      <c r="AL77" s="75"/>
      <c r="AM77" s="75"/>
      <c r="AN77" s="75"/>
      <c r="AO77" s="75"/>
      <c r="AP77" s="75"/>
      <c r="AQ77" s="75"/>
      <c r="AR77" s="75"/>
      <c r="AS77" s="75"/>
      <c r="AT77" s="75"/>
      <c r="AU77" s="75"/>
      <c r="AV77" s="75"/>
      <c r="AW77" s="75"/>
      <c r="AX77" s="75"/>
      <c r="AY77" s="75"/>
      <c r="AZ77" s="75"/>
      <c r="BA77" s="75"/>
      <c r="BB77" s="75"/>
      <c r="BC77" s="75"/>
      <c r="BD77" s="75"/>
      <c r="BE77" s="75"/>
      <c r="BF77" s="75"/>
      <c r="BG77" s="75"/>
      <c r="BH77" s="75"/>
      <c r="BI77" s="75"/>
      <c r="BJ77" s="75"/>
      <c r="BK77" s="75"/>
      <c r="BL77" s="75"/>
      <c r="BM77" s="75"/>
      <c r="BN77" s="75"/>
      <c r="BO77" s="75"/>
      <c r="BP77" s="75"/>
      <c r="BQ77" s="75"/>
      <c r="BR77" s="75"/>
      <c r="BS77" s="75"/>
      <c r="BT77" s="75"/>
      <c r="BU77" s="75"/>
      <c r="BV77" s="75"/>
      <c r="BW77" s="75"/>
      <c r="BX77" s="75"/>
      <c r="BY77" s="75"/>
      <c r="BZ77" s="75"/>
      <c r="CA77" s="75"/>
      <c r="CB77" s="75"/>
      <c r="CC77" s="75"/>
      <c r="CD77" s="75"/>
      <c r="CE77" s="369"/>
    </row>
    <row r="78" spans="1:83" s="135" customFormat="1" ht="15" customHeight="1" x14ac:dyDescent="0.3">
      <c r="A78" s="33"/>
      <c r="B78" s="605"/>
      <c r="C78" s="146" t="s">
        <v>199</v>
      </c>
      <c r="D78" s="134"/>
      <c r="F78" s="136"/>
      <c r="G78" s="136"/>
      <c r="H78" s="148"/>
      <c r="I78" s="137"/>
      <c r="J78" s="138"/>
      <c r="K78" s="138"/>
      <c r="L78" s="138"/>
      <c r="N78" s="139"/>
      <c r="O78" s="140"/>
      <c r="Q78" s="141"/>
      <c r="R78" s="141"/>
      <c r="S78" s="141"/>
      <c r="T78" s="141"/>
      <c r="U78" s="141"/>
      <c r="V78" s="141"/>
      <c r="W78" s="141"/>
      <c r="X78" s="141"/>
      <c r="Y78" s="141"/>
      <c r="Z78" s="141"/>
      <c r="AA78" s="141"/>
      <c r="AB78" s="141"/>
      <c r="AC78" s="141"/>
      <c r="AD78" s="141"/>
      <c r="AE78" s="141"/>
      <c r="AF78" s="141"/>
      <c r="AG78" s="141"/>
      <c r="AH78" s="141"/>
      <c r="AI78" s="141"/>
      <c r="AJ78" s="141"/>
      <c r="AK78" s="141"/>
      <c r="AL78" s="141"/>
      <c r="AM78" s="141"/>
      <c r="AN78" s="141"/>
      <c r="AO78" s="141"/>
      <c r="AP78" s="141"/>
      <c r="AQ78" s="141"/>
      <c r="AR78" s="141"/>
      <c r="AS78" s="141"/>
      <c r="AT78" s="141"/>
      <c r="AU78" s="141"/>
      <c r="AV78" s="141"/>
      <c r="AW78" s="141"/>
      <c r="AX78" s="141"/>
      <c r="AY78" s="141"/>
      <c r="AZ78" s="141"/>
      <c r="BA78" s="141"/>
      <c r="BB78" s="141"/>
      <c r="BC78" s="141"/>
      <c r="BD78" s="141"/>
      <c r="BE78" s="141"/>
      <c r="BF78" s="141"/>
      <c r="BG78" s="141"/>
      <c r="BH78" s="141"/>
      <c r="BI78" s="141"/>
      <c r="BJ78" s="141"/>
      <c r="BK78" s="141"/>
      <c r="BL78" s="141"/>
      <c r="BM78" s="141"/>
      <c r="BN78" s="141"/>
      <c r="BO78" s="141"/>
      <c r="BP78" s="141"/>
      <c r="BQ78" s="141"/>
      <c r="BR78" s="141"/>
      <c r="BS78" s="141"/>
      <c r="BT78" s="141"/>
      <c r="BU78" s="141"/>
      <c r="BV78" s="141"/>
      <c r="BW78" s="141"/>
      <c r="BX78" s="141"/>
      <c r="BY78" s="141"/>
      <c r="BZ78" s="141"/>
      <c r="CA78" s="141"/>
      <c r="CB78" s="141"/>
      <c r="CC78" s="141"/>
      <c r="CD78" s="141"/>
      <c r="CE78" s="370"/>
    </row>
    <row r="79" spans="1:83" ht="15" customHeight="1" x14ac:dyDescent="0.3">
      <c r="B79" s="605"/>
      <c r="C79" s="149" t="s">
        <v>189</v>
      </c>
      <c r="D79" s="150"/>
      <c r="E79" s="149"/>
      <c r="F79" s="151"/>
      <c r="G79" s="151"/>
      <c r="H79" s="149"/>
      <c r="I79" s="152"/>
      <c r="J79" s="153"/>
      <c r="K79" s="153"/>
      <c r="L79" s="153"/>
      <c r="M79" s="149"/>
      <c r="N79" s="154"/>
      <c r="O79" s="155"/>
      <c r="P79" s="149"/>
      <c r="Q79" s="156"/>
      <c r="R79" s="156"/>
      <c r="S79" s="156"/>
      <c r="T79" s="156"/>
      <c r="U79" s="156"/>
      <c r="V79" s="156"/>
      <c r="W79" s="156"/>
      <c r="X79" s="156"/>
      <c r="Y79" s="156"/>
      <c r="Z79" s="156"/>
      <c r="AA79" s="156"/>
      <c r="AB79" s="156"/>
      <c r="AC79" s="156"/>
      <c r="AD79" s="156"/>
      <c r="AE79" s="156"/>
      <c r="AF79" s="156"/>
      <c r="AG79" s="156"/>
      <c r="AH79" s="156"/>
      <c r="AI79" s="156"/>
      <c r="AJ79" s="156"/>
      <c r="AK79" s="156"/>
      <c r="AL79" s="156"/>
      <c r="AM79" s="156"/>
      <c r="AN79" s="156"/>
      <c r="AO79" s="156"/>
      <c r="AP79" s="156"/>
      <c r="AQ79" s="156"/>
      <c r="AR79" s="156"/>
      <c r="AS79" s="156"/>
      <c r="AT79" s="156"/>
      <c r="AU79" s="156"/>
      <c r="AV79" s="156"/>
      <c r="AW79" s="156"/>
      <c r="AX79" s="156"/>
      <c r="AY79" s="156"/>
      <c r="AZ79" s="156"/>
      <c r="BA79" s="156"/>
      <c r="BB79" s="156"/>
      <c r="BC79" s="156"/>
      <c r="BD79" s="156"/>
      <c r="BE79" s="156"/>
      <c r="BF79" s="156"/>
      <c r="BG79" s="156"/>
      <c r="BH79" s="156"/>
      <c r="BI79" s="156"/>
      <c r="BJ79" s="156"/>
      <c r="BK79" s="156"/>
      <c r="BL79" s="156"/>
      <c r="BM79" s="156"/>
      <c r="BN79" s="156"/>
      <c r="BO79" s="156"/>
      <c r="BP79" s="156"/>
      <c r="BQ79" s="156"/>
      <c r="BR79" s="156"/>
      <c r="BS79" s="156"/>
      <c r="BT79" s="156"/>
      <c r="BU79" s="156"/>
      <c r="BV79" s="156"/>
      <c r="BW79" s="156"/>
      <c r="BX79" s="156"/>
      <c r="BY79" s="156"/>
      <c r="BZ79" s="156"/>
      <c r="CA79" s="156"/>
      <c r="CB79" s="156"/>
      <c r="CC79" s="156"/>
      <c r="CD79" s="156"/>
      <c r="CE79" s="371"/>
    </row>
    <row r="80" spans="1:83" ht="15" customHeight="1" x14ac:dyDescent="0.3">
      <c r="B80" s="605"/>
      <c r="C80" s="105" t="s">
        <v>108</v>
      </c>
      <c r="D80" s="121" t="s">
        <v>186</v>
      </c>
      <c r="E80" s="33" t="s">
        <v>39</v>
      </c>
      <c r="F80" s="69"/>
      <c r="G80" s="69"/>
      <c r="H80" s="33" t="s">
        <v>78</v>
      </c>
      <c r="I80" s="71">
        <v>1</v>
      </c>
      <c r="N80" s="72">
        <f>N64*2</f>
        <v>34.56</v>
      </c>
      <c r="O80" s="73" t="s">
        <v>71</v>
      </c>
      <c r="Q80" s="75"/>
      <c r="R80" s="75"/>
      <c r="S80" s="75"/>
      <c r="T80" s="75"/>
      <c r="U80" s="75"/>
      <c r="V80" s="75"/>
      <c r="W80" s="75"/>
      <c r="X80" s="75"/>
      <c r="Y80" s="75"/>
      <c r="Z80" s="75"/>
      <c r="AA80" s="75"/>
      <c r="AB80" s="75"/>
      <c r="AC80" s="75"/>
      <c r="AD80" s="75"/>
      <c r="AE80" s="75"/>
      <c r="AF80" s="75"/>
      <c r="AG80" s="75"/>
      <c r="AH80" s="75"/>
      <c r="AI80" s="75"/>
      <c r="AJ80" s="75"/>
      <c r="AK80" s="75"/>
      <c r="AL80" s="75"/>
      <c r="AM80" s="75"/>
      <c r="AN80" s="75"/>
      <c r="AO80" s="75"/>
      <c r="AP80" s="75"/>
      <c r="AQ80" s="75"/>
      <c r="AR80" s="75"/>
      <c r="AS80" s="75"/>
      <c r="AT80" s="75"/>
      <c r="AU80" s="75"/>
      <c r="AV80" s="75"/>
      <c r="AW80" s="75"/>
      <c r="AX80" s="75"/>
      <c r="AY80" s="75"/>
      <c r="AZ80" s="75"/>
      <c r="BA80" s="75"/>
      <c r="BB80" s="75"/>
      <c r="BC80" s="75"/>
      <c r="BD80" s="75"/>
      <c r="BE80" s="75"/>
      <c r="BF80" s="75"/>
      <c r="BG80" s="75"/>
      <c r="BH80" s="75"/>
      <c r="BI80" s="75"/>
      <c r="BJ80" s="75"/>
      <c r="BK80" s="75"/>
      <c r="BL80" s="75"/>
      <c r="BM80" s="75"/>
      <c r="BN80" s="75"/>
      <c r="BO80" s="75"/>
      <c r="BP80" s="75"/>
      <c r="BQ80" s="75"/>
      <c r="BR80" s="75"/>
      <c r="BS80" s="75"/>
      <c r="BT80" s="75"/>
      <c r="BU80" s="75"/>
      <c r="BV80" s="75"/>
      <c r="BW80" s="75"/>
      <c r="BX80" s="75"/>
      <c r="BY80" s="75"/>
      <c r="BZ80" s="75"/>
      <c r="CA80" s="75"/>
      <c r="CB80" s="75"/>
      <c r="CC80" s="75"/>
      <c r="CD80" s="75"/>
      <c r="CE80" s="369"/>
    </row>
    <row r="81" spans="2:83" ht="15" customHeight="1" x14ac:dyDescent="0.3">
      <c r="B81" s="605"/>
      <c r="C81" s="105" t="s">
        <v>108</v>
      </c>
      <c r="D81" s="121" t="s">
        <v>187</v>
      </c>
      <c r="E81" s="33" t="s">
        <v>40</v>
      </c>
      <c r="F81" s="69"/>
      <c r="G81" s="69"/>
      <c r="H81" s="33" t="s">
        <v>98</v>
      </c>
      <c r="I81" s="71">
        <v>1</v>
      </c>
      <c r="N81" s="72">
        <f>N67*2</f>
        <v>5.1400000000000006</v>
      </c>
      <c r="O81" s="73" t="s">
        <v>71</v>
      </c>
      <c r="Q81" s="75"/>
      <c r="R81" s="75"/>
      <c r="S81" s="75"/>
      <c r="T81" s="75"/>
      <c r="U81" s="75"/>
      <c r="V81" s="75"/>
      <c r="W81" s="75"/>
      <c r="X81" s="75"/>
      <c r="Y81" s="75"/>
      <c r="Z81" s="75"/>
      <c r="AA81" s="75"/>
      <c r="AB81" s="75"/>
      <c r="AC81" s="75"/>
      <c r="AD81" s="75"/>
      <c r="AE81" s="75"/>
      <c r="AF81" s="75"/>
      <c r="AG81" s="75"/>
      <c r="AH81" s="75"/>
      <c r="AI81" s="75"/>
      <c r="AJ81" s="75"/>
      <c r="AK81" s="75"/>
      <c r="AL81" s="75"/>
      <c r="AM81" s="75"/>
      <c r="AN81" s="75"/>
      <c r="AO81" s="75"/>
      <c r="AP81" s="75"/>
      <c r="AQ81" s="75"/>
      <c r="AR81" s="75"/>
      <c r="AS81" s="75"/>
      <c r="AT81" s="75"/>
      <c r="AU81" s="75"/>
      <c r="AV81" s="75"/>
      <c r="AW81" s="75"/>
      <c r="AX81" s="75"/>
      <c r="AY81" s="75"/>
      <c r="AZ81" s="75"/>
      <c r="BA81" s="75"/>
      <c r="BB81" s="75"/>
      <c r="BC81" s="75"/>
      <c r="BD81" s="75"/>
      <c r="BE81" s="75"/>
      <c r="BF81" s="75"/>
      <c r="BG81" s="75"/>
      <c r="BH81" s="75"/>
      <c r="BI81" s="75"/>
      <c r="BJ81" s="75"/>
      <c r="BK81" s="75"/>
      <c r="BL81" s="75"/>
      <c r="BM81" s="75"/>
      <c r="BN81" s="75"/>
      <c r="BO81" s="75"/>
      <c r="BP81" s="75"/>
      <c r="BQ81" s="75"/>
      <c r="BR81" s="75"/>
      <c r="BS81" s="75"/>
      <c r="BT81" s="75"/>
      <c r="BU81" s="75"/>
      <c r="BV81" s="75"/>
      <c r="BW81" s="75"/>
      <c r="BX81" s="75"/>
      <c r="BY81" s="75"/>
      <c r="BZ81" s="75"/>
      <c r="CA81" s="75"/>
      <c r="CB81" s="75"/>
      <c r="CC81" s="75"/>
      <c r="CD81" s="75"/>
      <c r="CE81" s="369"/>
    </row>
    <row r="82" spans="2:83" ht="15" customHeight="1" x14ac:dyDescent="0.3">
      <c r="B82" s="605"/>
      <c r="C82" s="105" t="s">
        <v>108</v>
      </c>
      <c r="D82" s="121" t="s">
        <v>186</v>
      </c>
      <c r="E82" s="33" t="s">
        <v>31</v>
      </c>
      <c r="F82" s="69"/>
      <c r="G82" s="69"/>
      <c r="H82" s="33" t="s">
        <v>87</v>
      </c>
      <c r="I82" s="71">
        <v>1</v>
      </c>
      <c r="N82" s="72">
        <f>N68</f>
        <v>30</v>
      </c>
      <c r="O82" s="73" t="s">
        <v>71</v>
      </c>
      <c r="Q82" s="75"/>
      <c r="R82" s="75"/>
      <c r="S82" s="75"/>
      <c r="T82" s="75"/>
      <c r="U82" s="75"/>
      <c r="V82" s="75"/>
      <c r="W82" s="75"/>
      <c r="X82" s="75"/>
      <c r="Y82" s="75"/>
      <c r="Z82" s="75"/>
      <c r="AA82" s="75"/>
      <c r="AB82" s="75"/>
      <c r="AC82" s="75"/>
      <c r="AD82" s="75"/>
      <c r="AE82" s="75"/>
      <c r="AF82" s="75"/>
      <c r="AG82" s="75"/>
      <c r="AH82" s="75"/>
      <c r="AI82" s="75"/>
      <c r="AJ82" s="75"/>
      <c r="AK82" s="75"/>
      <c r="AL82" s="75"/>
      <c r="AM82" s="75"/>
      <c r="AN82" s="75"/>
      <c r="AO82" s="75"/>
      <c r="AP82" s="75"/>
      <c r="AQ82" s="75"/>
      <c r="AR82" s="75"/>
      <c r="AS82" s="75"/>
      <c r="AT82" s="75"/>
      <c r="AU82" s="75"/>
      <c r="AV82" s="75"/>
      <c r="AW82" s="75"/>
      <c r="AX82" s="75"/>
      <c r="AY82" s="75"/>
      <c r="AZ82" s="75"/>
      <c r="BA82" s="75"/>
      <c r="BB82" s="75"/>
      <c r="BC82" s="75"/>
      <c r="BD82" s="75"/>
      <c r="BE82" s="75"/>
      <c r="BF82" s="75"/>
      <c r="BG82" s="75"/>
      <c r="BH82" s="75"/>
      <c r="BI82" s="75"/>
      <c r="BJ82" s="75"/>
      <c r="BK82" s="75"/>
      <c r="BL82" s="75"/>
      <c r="BM82" s="75"/>
      <c r="BN82" s="75"/>
      <c r="BO82" s="75"/>
      <c r="BP82" s="75"/>
      <c r="BQ82" s="75"/>
      <c r="BR82" s="75"/>
      <c r="BS82" s="75"/>
      <c r="BT82" s="75"/>
      <c r="BU82" s="75"/>
      <c r="BV82" s="75"/>
      <c r="BW82" s="75"/>
      <c r="BX82" s="75"/>
      <c r="BY82" s="75"/>
      <c r="BZ82" s="75"/>
      <c r="CA82" s="75"/>
      <c r="CB82" s="75"/>
      <c r="CC82" s="75"/>
      <c r="CD82" s="75"/>
      <c r="CE82" s="369"/>
    </row>
    <row r="83" spans="2:83" ht="15" customHeight="1" x14ac:dyDescent="0.3">
      <c r="B83" s="605"/>
      <c r="C83" s="105" t="s">
        <v>108</v>
      </c>
      <c r="D83" s="51" t="s">
        <v>184</v>
      </c>
      <c r="E83" s="33" t="s">
        <v>41</v>
      </c>
      <c r="F83" s="69"/>
      <c r="G83" s="69"/>
      <c r="H83" s="33" t="s">
        <v>89</v>
      </c>
      <c r="I83" s="71">
        <v>1</v>
      </c>
      <c r="N83" s="72">
        <f>(2.2+3.5)*2</f>
        <v>11.4</v>
      </c>
      <c r="O83" s="73" t="s">
        <v>71</v>
      </c>
      <c r="Q83" s="75"/>
      <c r="R83" s="75"/>
      <c r="S83" s="75"/>
      <c r="T83" s="75"/>
      <c r="U83" s="75"/>
      <c r="V83" s="75"/>
      <c r="W83" s="75"/>
      <c r="X83" s="75"/>
      <c r="Y83" s="75"/>
      <c r="Z83" s="75"/>
      <c r="AA83" s="75"/>
      <c r="AB83" s="75"/>
      <c r="AC83" s="75"/>
      <c r="AD83" s="75"/>
      <c r="AE83" s="75"/>
      <c r="AF83" s="75"/>
      <c r="AG83" s="75"/>
      <c r="AH83" s="75"/>
      <c r="AI83" s="75"/>
      <c r="AJ83" s="75"/>
      <c r="AK83" s="75"/>
      <c r="AL83" s="75"/>
      <c r="AM83" s="75"/>
      <c r="AN83" s="75"/>
      <c r="AO83" s="75"/>
      <c r="AP83" s="75"/>
      <c r="AQ83" s="75"/>
      <c r="AR83" s="75"/>
      <c r="AS83" s="75"/>
      <c r="AT83" s="75"/>
      <c r="AU83" s="75"/>
      <c r="AV83" s="75"/>
      <c r="AW83" s="75"/>
      <c r="AX83" s="75"/>
      <c r="AY83" s="75"/>
      <c r="AZ83" s="75"/>
      <c r="BA83" s="75"/>
      <c r="BB83" s="75"/>
      <c r="BC83" s="75"/>
      <c r="BD83" s="75"/>
      <c r="BE83" s="75"/>
      <c r="BF83" s="75"/>
      <c r="BG83" s="75"/>
      <c r="BH83" s="75"/>
      <c r="BI83" s="75"/>
      <c r="BJ83" s="75"/>
      <c r="BK83" s="75"/>
      <c r="BL83" s="75"/>
      <c r="BM83" s="75"/>
      <c r="BN83" s="75"/>
      <c r="BO83" s="75"/>
      <c r="BP83" s="75"/>
      <c r="BQ83" s="75"/>
      <c r="BR83" s="75"/>
      <c r="BS83" s="75"/>
      <c r="BT83" s="75"/>
      <c r="BU83" s="75"/>
      <c r="BV83" s="75"/>
      <c r="BW83" s="75"/>
      <c r="BX83" s="75"/>
      <c r="BY83" s="75"/>
      <c r="BZ83" s="75"/>
      <c r="CA83" s="75"/>
      <c r="CB83" s="75"/>
      <c r="CC83" s="75"/>
      <c r="CD83" s="75"/>
      <c r="CE83" s="369"/>
    </row>
    <row r="84" spans="2:83" ht="15" customHeight="1" x14ac:dyDescent="0.3">
      <c r="B84" s="605"/>
      <c r="C84" s="105" t="s">
        <v>108</v>
      </c>
      <c r="D84" s="121" t="s">
        <v>187</v>
      </c>
      <c r="E84" s="33" t="s">
        <v>42</v>
      </c>
      <c r="F84" s="69"/>
      <c r="G84" s="69"/>
      <c r="H84" s="33" t="s">
        <v>95</v>
      </c>
      <c r="I84" s="71">
        <v>1</v>
      </c>
      <c r="N84" s="72">
        <f>(N65+N66)*2</f>
        <v>99.1</v>
      </c>
      <c r="O84" s="73" t="s">
        <v>71</v>
      </c>
      <c r="Q84" s="75"/>
      <c r="R84" s="75"/>
      <c r="S84" s="75"/>
      <c r="T84" s="75"/>
      <c r="U84" s="75"/>
      <c r="V84" s="75"/>
      <c r="W84" s="75"/>
      <c r="X84" s="75"/>
      <c r="Y84" s="75"/>
      <c r="Z84" s="75"/>
      <c r="AA84" s="75"/>
      <c r="AB84" s="75"/>
      <c r="AC84" s="75"/>
      <c r="AD84" s="75"/>
      <c r="AE84" s="75"/>
      <c r="AF84" s="75"/>
      <c r="AG84" s="75"/>
      <c r="AH84" s="75"/>
      <c r="AI84" s="75"/>
      <c r="AJ84" s="75"/>
      <c r="AK84" s="75"/>
      <c r="AL84" s="75"/>
      <c r="AM84" s="75"/>
      <c r="AN84" s="75"/>
      <c r="AO84" s="75"/>
      <c r="AP84" s="75"/>
      <c r="AQ84" s="75"/>
      <c r="AR84" s="75"/>
      <c r="AS84" s="75"/>
      <c r="AT84" s="75"/>
      <c r="AU84" s="75"/>
      <c r="AV84" s="75"/>
      <c r="AW84" s="75"/>
      <c r="AX84" s="75"/>
      <c r="AY84" s="75"/>
      <c r="AZ84" s="75"/>
      <c r="BA84" s="75"/>
      <c r="BB84" s="75"/>
      <c r="BC84" s="75"/>
      <c r="BD84" s="75"/>
      <c r="BE84" s="75"/>
      <c r="BF84" s="75"/>
      <c r="BG84" s="75"/>
      <c r="BH84" s="75"/>
      <c r="BI84" s="75"/>
      <c r="BJ84" s="75"/>
      <c r="BK84" s="75"/>
      <c r="BL84" s="75"/>
      <c r="BM84" s="75"/>
      <c r="BN84" s="75"/>
      <c r="BO84" s="75"/>
      <c r="BP84" s="75"/>
      <c r="BQ84" s="75"/>
      <c r="BR84" s="75"/>
      <c r="BS84" s="75"/>
      <c r="BT84" s="75"/>
      <c r="BU84" s="75"/>
      <c r="BV84" s="75"/>
      <c r="BW84" s="75"/>
      <c r="BX84" s="75"/>
      <c r="BY84" s="75"/>
      <c r="BZ84" s="75"/>
      <c r="CA84" s="75"/>
      <c r="CB84" s="75"/>
      <c r="CC84" s="75"/>
      <c r="CD84" s="75"/>
      <c r="CE84" s="369"/>
    </row>
    <row r="85" spans="2:83" ht="15" customHeight="1" x14ac:dyDescent="0.3">
      <c r="B85" s="605"/>
      <c r="C85" s="105" t="s">
        <v>108</v>
      </c>
      <c r="D85" s="51" t="s">
        <v>184</v>
      </c>
      <c r="E85" s="33" t="s">
        <v>43</v>
      </c>
      <c r="F85" s="69"/>
      <c r="G85" s="69"/>
      <c r="H85" s="33" t="s">
        <v>92</v>
      </c>
      <c r="I85" s="71">
        <v>1</v>
      </c>
      <c r="N85" s="72">
        <f>13.9+7.8</f>
        <v>21.7</v>
      </c>
      <c r="O85" s="73" t="s">
        <v>71</v>
      </c>
      <c r="Q85" s="75"/>
      <c r="R85" s="75"/>
      <c r="S85" s="75"/>
      <c r="T85" s="75"/>
      <c r="U85" s="75"/>
      <c r="V85" s="75"/>
      <c r="W85" s="75"/>
      <c r="X85" s="75"/>
      <c r="Y85" s="75"/>
      <c r="Z85" s="75"/>
      <c r="AA85" s="75"/>
      <c r="AB85" s="75"/>
      <c r="AC85" s="75"/>
      <c r="AD85" s="75"/>
      <c r="AE85" s="75"/>
      <c r="AF85" s="75"/>
      <c r="AG85" s="75"/>
      <c r="AH85" s="75"/>
      <c r="AI85" s="75"/>
      <c r="AJ85" s="75"/>
      <c r="AK85" s="75"/>
      <c r="AL85" s="75"/>
      <c r="AM85" s="75"/>
      <c r="AN85" s="75"/>
      <c r="AO85" s="75"/>
      <c r="AP85" s="75"/>
      <c r="AQ85" s="75"/>
      <c r="AR85" s="75"/>
      <c r="AS85" s="75"/>
      <c r="AT85" s="75"/>
      <c r="AU85" s="75"/>
      <c r="AV85" s="75"/>
      <c r="AW85" s="75"/>
      <c r="AX85" s="75"/>
      <c r="AY85" s="75"/>
      <c r="AZ85" s="75"/>
      <c r="BA85" s="75"/>
      <c r="BB85" s="75"/>
      <c r="BC85" s="75"/>
      <c r="BD85" s="75"/>
      <c r="BE85" s="75"/>
      <c r="BF85" s="75"/>
      <c r="BG85" s="75"/>
      <c r="BH85" s="75"/>
      <c r="BI85" s="75"/>
      <c r="BJ85" s="75"/>
      <c r="BK85" s="75"/>
      <c r="BL85" s="75"/>
      <c r="BM85" s="75"/>
      <c r="BN85" s="75"/>
      <c r="BO85" s="75"/>
      <c r="BP85" s="75"/>
      <c r="BQ85" s="75"/>
      <c r="BR85" s="75"/>
      <c r="BS85" s="75"/>
      <c r="BT85" s="75"/>
      <c r="BU85" s="75"/>
      <c r="BV85" s="75"/>
      <c r="BW85" s="75"/>
      <c r="BX85" s="75"/>
      <c r="BY85" s="75"/>
      <c r="BZ85" s="75"/>
      <c r="CA85" s="75"/>
      <c r="CB85" s="75"/>
      <c r="CC85" s="75"/>
      <c r="CD85" s="75"/>
      <c r="CE85" s="369"/>
    </row>
    <row r="86" spans="2:83" ht="15" customHeight="1" x14ac:dyDescent="0.3">
      <c r="B86" s="605"/>
      <c r="C86" s="105" t="s">
        <v>108</v>
      </c>
      <c r="D86" s="51" t="s">
        <v>184</v>
      </c>
      <c r="E86" s="33" t="s">
        <v>44</v>
      </c>
      <c r="H86" s="33" t="s">
        <v>92</v>
      </c>
      <c r="I86" s="71">
        <v>1</v>
      </c>
      <c r="L86" s="71">
        <f>13.9/0.0305</f>
        <v>455.73770491803282</v>
      </c>
      <c r="M86" s="33" t="s">
        <v>69</v>
      </c>
      <c r="N86" s="72">
        <f>(N71*L86)*2</f>
        <v>8.2032786885245894</v>
      </c>
      <c r="O86" s="73" t="s">
        <v>71</v>
      </c>
      <c r="Q86" s="75"/>
      <c r="R86" s="75"/>
      <c r="S86" s="75"/>
      <c r="T86" s="75"/>
      <c r="U86" s="75"/>
      <c r="V86" s="75"/>
      <c r="W86" s="75"/>
      <c r="X86" s="75"/>
      <c r="Y86" s="75"/>
      <c r="Z86" s="75"/>
      <c r="AA86" s="75"/>
      <c r="AB86" s="75"/>
      <c r="AC86" s="75"/>
      <c r="AD86" s="75"/>
      <c r="AE86" s="75"/>
      <c r="AF86" s="75"/>
      <c r="AG86" s="75"/>
      <c r="AH86" s="75"/>
      <c r="AI86" s="75"/>
      <c r="AJ86" s="75"/>
      <c r="AK86" s="75"/>
      <c r="AL86" s="75"/>
      <c r="AM86" s="75"/>
      <c r="AN86" s="75"/>
      <c r="AO86" s="75"/>
      <c r="AP86" s="75"/>
      <c r="AQ86" s="75"/>
      <c r="AR86" s="75"/>
      <c r="AS86" s="75"/>
      <c r="AT86" s="75"/>
      <c r="AU86" s="75"/>
      <c r="AV86" s="75"/>
      <c r="AW86" s="75"/>
      <c r="AX86" s="75"/>
      <c r="AY86" s="75"/>
      <c r="AZ86" s="75"/>
      <c r="BA86" s="75"/>
      <c r="BB86" s="75"/>
      <c r="BC86" s="75"/>
      <c r="BD86" s="75"/>
      <c r="BE86" s="75"/>
      <c r="BF86" s="75"/>
      <c r="BG86" s="75"/>
      <c r="BH86" s="75"/>
      <c r="BI86" s="75"/>
      <c r="BJ86" s="75"/>
      <c r="BK86" s="75"/>
      <c r="BL86" s="75"/>
      <c r="BM86" s="75"/>
      <c r="BN86" s="75"/>
      <c r="BO86" s="75"/>
      <c r="BP86" s="75"/>
      <c r="BQ86" s="75"/>
      <c r="BR86" s="75"/>
      <c r="BS86" s="75"/>
      <c r="BT86" s="75"/>
      <c r="BU86" s="75"/>
      <c r="BV86" s="75"/>
      <c r="BW86" s="75"/>
      <c r="BX86" s="75"/>
      <c r="BY86" s="75"/>
      <c r="BZ86" s="75"/>
      <c r="CA86" s="75"/>
      <c r="CB86" s="75"/>
      <c r="CC86" s="75"/>
      <c r="CD86" s="75"/>
      <c r="CE86" s="369"/>
    </row>
    <row r="87" spans="2:83" ht="15" customHeight="1" x14ac:dyDescent="0.3">
      <c r="B87" s="606"/>
      <c r="C87" s="87" t="s">
        <v>183</v>
      </c>
      <c r="D87" s="143"/>
      <c r="E87" s="88"/>
      <c r="F87" s="88"/>
      <c r="G87" s="88"/>
      <c r="H87" s="88"/>
      <c r="I87" s="90"/>
      <c r="J87" s="91"/>
      <c r="K87" s="91"/>
      <c r="L87" s="91"/>
      <c r="M87" s="88"/>
      <c r="N87" s="92"/>
      <c r="O87" s="93"/>
      <c r="P87" s="94"/>
      <c r="Q87" s="96"/>
      <c r="R87" s="96"/>
      <c r="S87" s="96"/>
      <c r="T87" s="96"/>
      <c r="U87" s="96"/>
      <c r="V87" s="96"/>
      <c r="W87" s="96"/>
      <c r="X87" s="96"/>
      <c r="Y87" s="96"/>
      <c r="Z87" s="96"/>
      <c r="AA87" s="96"/>
      <c r="AB87" s="96"/>
      <c r="AC87" s="96"/>
      <c r="AD87" s="96"/>
      <c r="AE87" s="96"/>
      <c r="AF87" s="96"/>
      <c r="AG87" s="96"/>
      <c r="AH87" s="96"/>
      <c r="AI87" s="96"/>
      <c r="AJ87" s="96"/>
      <c r="AK87" s="96"/>
      <c r="AL87" s="96"/>
      <c r="AM87" s="96"/>
      <c r="AN87" s="96"/>
      <c r="AO87" s="96"/>
      <c r="AP87" s="96"/>
      <c r="AQ87" s="96"/>
      <c r="AR87" s="96"/>
      <c r="AS87" s="96"/>
      <c r="AT87" s="96"/>
      <c r="AU87" s="96"/>
      <c r="AV87" s="96"/>
      <c r="AW87" s="96"/>
      <c r="AX87" s="96"/>
      <c r="AY87" s="96"/>
      <c r="AZ87" s="96"/>
      <c r="BA87" s="96"/>
      <c r="BB87" s="96"/>
      <c r="BC87" s="96"/>
      <c r="BD87" s="96"/>
      <c r="BE87" s="96"/>
      <c r="BF87" s="96"/>
      <c r="BG87" s="96"/>
      <c r="BH87" s="96"/>
      <c r="BI87" s="96"/>
      <c r="BJ87" s="96"/>
      <c r="BK87" s="96"/>
      <c r="BL87" s="96"/>
      <c r="BM87" s="96"/>
      <c r="BN87" s="96"/>
      <c r="BO87" s="96"/>
      <c r="BP87" s="96"/>
      <c r="BQ87" s="96"/>
      <c r="BR87" s="96"/>
      <c r="BS87" s="96"/>
      <c r="BT87" s="96"/>
      <c r="BU87" s="96"/>
      <c r="BV87" s="96"/>
      <c r="BW87" s="96"/>
      <c r="BX87" s="96"/>
      <c r="BY87" s="96"/>
      <c r="BZ87" s="96"/>
      <c r="CA87" s="96"/>
      <c r="CB87" s="96"/>
      <c r="CC87" s="96"/>
      <c r="CD87" s="96"/>
      <c r="CE87" s="372"/>
    </row>
    <row r="88" spans="2:83" x14ac:dyDescent="0.3">
      <c r="F88" s="69"/>
      <c r="G88" s="69"/>
      <c r="I88" s="71"/>
      <c r="N88" s="72"/>
    </row>
    <row r="89" spans="2:83" ht="15" customHeight="1" x14ac:dyDescent="0.3">
      <c r="B89" s="604" t="s">
        <v>345</v>
      </c>
      <c r="C89" s="113" t="s">
        <v>196</v>
      </c>
      <c r="D89" s="63"/>
      <c r="E89" s="107"/>
      <c r="F89" s="114"/>
      <c r="G89" s="114"/>
      <c r="H89" s="107"/>
      <c r="I89" s="115"/>
      <c r="J89" s="113"/>
      <c r="K89" s="113"/>
      <c r="L89" s="113"/>
      <c r="M89" s="107"/>
      <c r="N89" s="116"/>
      <c r="O89" s="117"/>
      <c r="P89" s="118"/>
      <c r="Q89" s="120">
        <v>80.985458621890189</v>
      </c>
      <c r="R89" s="120">
        <v>0.35416402167543359</v>
      </c>
      <c r="S89" s="120">
        <v>0.24812628410005247</v>
      </c>
      <c r="T89" s="120">
        <v>1155.3176337271707</v>
      </c>
      <c r="U89" s="120">
        <v>0.55251209368470044</v>
      </c>
      <c r="V89" s="120">
        <v>213.36790085476508</v>
      </c>
      <c r="W89" s="120">
        <v>80.985458621890189</v>
      </c>
      <c r="X89" s="120">
        <v>4.4104785154537293E-2</v>
      </c>
      <c r="Y89" s="120">
        <v>3.8298488507028838</v>
      </c>
      <c r="Z89" s="120">
        <v>0.55251209368470044</v>
      </c>
      <c r="AA89" s="120">
        <v>6.1046793737209706</v>
      </c>
      <c r="AB89" s="120">
        <v>4.3489025095688185E-3</v>
      </c>
      <c r="AC89" s="120"/>
      <c r="AD89" s="120">
        <v>2.2680112730459197E-7</v>
      </c>
      <c r="AE89" s="120">
        <v>4.5685848825590845E-8</v>
      </c>
      <c r="AF89" s="120">
        <v>5.259941569936795E-8</v>
      </c>
      <c r="AG89" s="120">
        <v>1.317201016366904E-8</v>
      </c>
      <c r="AH89" s="120">
        <v>4.2131484798683533E-9</v>
      </c>
      <c r="AI89" s="120">
        <v>1.8919465869711159E-6</v>
      </c>
      <c r="AJ89" s="120">
        <v>6.1944504747055475E-12</v>
      </c>
      <c r="AK89" s="120">
        <v>2.956330781139707E-8</v>
      </c>
      <c r="AL89" s="120">
        <v>2.6516127763950188E-9</v>
      </c>
      <c r="AM89" s="120">
        <v>4.6275764168023991E-13</v>
      </c>
      <c r="AN89" s="120">
        <v>6.41607322542559E-10</v>
      </c>
      <c r="AO89" s="120">
        <v>7.3929902211027253E-12</v>
      </c>
      <c r="AP89" s="120">
        <v>2.2672887155528759E-6</v>
      </c>
      <c r="AQ89" s="120"/>
      <c r="AR89" s="120">
        <v>78.44344193405945</v>
      </c>
      <c r="AS89" s="120">
        <v>9.0299827267067423E-2</v>
      </c>
      <c r="AT89" s="120">
        <v>0.31219235515006927</v>
      </c>
      <c r="AU89" s="120">
        <v>0</v>
      </c>
      <c r="AV89" s="120">
        <v>0.37926272940573774</v>
      </c>
      <c r="AW89" s="120">
        <v>234.57119840229765</v>
      </c>
      <c r="AX89" s="120">
        <v>78.44344193405945</v>
      </c>
      <c r="AY89" s="120">
        <v>2.3644600013966819E-2</v>
      </c>
      <c r="AZ89" s="120">
        <v>0.60487283385295698</v>
      </c>
      <c r="BA89" s="120">
        <v>0.37926272940573774</v>
      </c>
      <c r="BB89" s="120">
        <v>0</v>
      </c>
      <c r="BC89" s="120">
        <v>0.12886005670798323</v>
      </c>
      <c r="BD89" s="120"/>
      <c r="BE89" s="120">
        <v>2.1968460093529265E-7</v>
      </c>
      <c r="BF89" s="120">
        <v>1.1648433035017702E-8</v>
      </c>
      <c r="BG89" s="120">
        <v>6.6181537384839551E-8</v>
      </c>
      <c r="BH89" s="120">
        <v>0</v>
      </c>
      <c r="BI89" s="120">
        <v>5.1200468469774594E-9</v>
      </c>
      <c r="BJ89" s="120">
        <v>2.0813483126706254E-6</v>
      </c>
      <c r="BK89" s="120">
        <v>5.9998380954956572E-12</v>
      </c>
      <c r="BL89" s="120">
        <v>1.5845785047945416E-8</v>
      </c>
      <c r="BM89" s="120">
        <v>4.1900558936286815E-10</v>
      </c>
      <c r="BN89" s="120">
        <v>2.2907468856106556E-13</v>
      </c>
      <c r="BO89" s="120">
        <v>0</v>
      </c>
      <c r="BP89" s="120">
        <v>2.1906012872179944E-10</v>
      </c>
      <c r="BQ89" s="120">
        <v>2.400473010551567E-6</v>
      </c>
      <c r="BR89" s="120"/>
      <c r="BS89" s="120">
        <v>2.2335942554366049E-7</v>
      </c>
      <c r="BT89" s="120">
        <v>5.7464733334057363E-10</v>
      </c>
      <c r="BU89" s="120">
        <v>2.8518826623042529E-8</v>
      </c>
      <c r="BV89" s="120"/>
      <c r="BW89" s="120">
        <v>0</v>
      </c>
      <c r="BX89" s="120">
        <v>1.2079031636342685E-6</v>
      </c>
      <c r="BY89" s="120">
        <v>4.3387362411845463E-9</v>
      </c>
      <c r="BZ89" s="120">
        <v>7.8988514014959122E-9</v>
      </c>
      <c r="CA89" s="120"/>
      <c r="CB89" s="120">
        <v>5.6473729402987023E-9</v>
      </c>
      <c r="CC89" s="120"/>
      <c r="CD89" s="120">
        <v>3.2803333187112418E-12</v>
      </c>
      <c r="CE89" s="368">
        <v>1.4782443040506101E-6</v>
      </c>
    </row>
    <row r="90" spans="2:83" ht="15" customHeight="1" x14ac:dyDescent="0.3">
      <c r="B90" s="605"/>
      <c r="C90" s="105" t="s">
        <v>194</v>
      </c>
      <c r="D90" s="51" t="s">
        <v>184</v>
      </c>
      <c r="E90" s="33" t="s">
        <v>45</v>
      </c>
      <c r="F90" s="124">
        <v>120</v>
      </c>
      <c r="G90" s="69" t="s">
        <v>195</v>
      </c>
      <c r="H90" s="33" t="s">
        <v>99</v>
      </c>
      <c r="I90" s="71">
        <v>1</v>
      </c>
      <c r="J90" s="39">
        <v>0.1</v>
      </c>
      <c r="K90" s="39" t="s">
        <v>191</v>
      </c>
      <c r="N90" s="72">
        <f>J90</f>
        <v>0.1</v>
      </c>
      <c r="O90" s="73" t="s">
        <v>67</v>
      </c>
      <c r="Q90" s="75"/>
      <c r="R90" s="75"/>
      <c r="S90" s="75"/>
      <c r="T90" s="75"/>
      <c r="U90" s="75"/>
      <c r="V90" s="75"/>
      <c r="W90" s="75"/>
      <c r="X90" s="75"/>
      <c r="Y90" s="75"/>
      <c r="Z90" s="75"/>
      <c r="AA90" s="75"/>
      <c r="AB90" s="75"/>
      <c r="AC90" s="75"/>
      <c r="AD90" s="75"/>
      <c r="AE90" s="75"/>
      <c r="AF90" s="75"/>
      <c r="AG90" s="75"/>
      <c r="AH90" s="75"/>
      <c r="AI90" s="75"/>
      <c r="AJ90" s="75"/>
      <c r="AK90" s="75"/>
      <c r="AL90" s="75"/>
      <c r="AM90" s="75"/>
      <c r="AN90" s="75"/>
      <c r="AO90" s="75"/>
      <c r="AP90" s="75"/>
      <c r="AQ90" s="75"/>
      <c r="AR90" s="75"/>
      <c r="AS90" s="75"/>
      <c r="AT90" s="75"/>
      <c r="AU90" s="75"/>
      <c r="AV90" s="75"/>
      <c r="AW90" s="75"/>
      <c r="AX90" s="75"/>
      <c r="AY90" s="75"/>
      <c r="AZ90" s="75"/>
      <c r="BA90" s="75"/>
      <c r="BB90" s="75"/>
      <c r="BC90" s="75"/>
      <c r="BD90" s="75"/>
      <c r="BE90" s="75"/>
      <c r="BF90" s="75"/>
      <c r="BG90" s="75"/>
      <c r="BH90" s="75"/>
      <c r="BI90" s="75"/>
      <c r="BJ90" s="75"/>
      <c r="BK90" s="75"/>
      <c r="BL90" s="75"/>
      <c r="BM90" s="75"/>
      <c r="BN90" s="75"/>
      <c r="BO90" s="75"/>
      <c r="BP90" s="75"/>
      <c r="BQ90" s="75"/>
      <c r="BR90" s="75"/>
      <c r="BS90" s="75"/>
      <c r="BT90" s="75"/>
      <c r="BU90" s="75"/>
      <c r="BV90" s="75"/>
      <c r="BW90" s="75"/>
      <c r="BX90" s="75"/>
      <c r="BY90" s="75"/>
      <c r="BZ90" s="75"/>
      <c r="CA90" s="75"/>
      <c r="CB90" s="75"/>
      <c r="CC90" s="75"/>
      <c r="CD90" s="75"/>
      <c r="CE90" s="369"/>
    </row>
    <row r="91" spans="2:83" ht="15" customHeight="1" x14ac:dyDescent="0.3">
      <c r="B91" s="605"/>
      <c r="C91" s="105" t="s">
        <v>194</v>
      </c>
      <c r="D91" s="51" t="s">
        <v>184</v>
      </c>
      <c r="E91" s="33" t="s">
        <v>46</v>
      </c>
      <c r="F91" s="124">
        <v>50</v>
      </c>
      <c r="G91" s="69" t="s">
        <v>271</v>
      </c>
      <c r="H91" s="33" t="s">
        <v>104</v>
      </c>
      <c r="I91" s="71">
        <v>1</v>
      </c>
      <c r="J91" s="69">
        <v>28.5</v>
      </c>
      <c r="K91" s="125" t="s">
        <v>193</v>
      </c>
      <c r="L91" s="39">
        <v>500</v>
      </c>
      <c r="M91" s="33" t="s">
        <v>69</v>
      </c>
      <c r="N91" s="72">
        <f>(J91/L91)</f>
        <v>5.7000000000000002E-2</v>
      </c>
      <c r="O91" s="73" t="s">
        <v>67</v>
      </c>
      <c r="Q91" s="75"/>
      <c r="R91" s="75"/>
      <c r="S91" s="75"/>
      <c r="T91" s="75"/>
      <c r="U91" s="75"/>
      <c r="V91" s="75"/>
      <c r="W91" s="75"/>
      <c r="X91" s="75"/>
      <c r="Y91" s="75"/>
      <c r="Z91" s="75"/>
      <c r="AA91" s="75"/>
      <c r="AB91" s="75"/>
      <c r="AC91" s="75"/>
      <c r="AD91" s="75"/>
      <c r="AE91" s="75"/>
      <c r="AF91" s="75"/>
      <c r="AG91" s="75"/>
      <c r="AH91" s="75"/>
      <c r="AI91" s="75"/>
      <c r="AJ91" s="75"/>
      <c r="AK91" s="75"/>
      <c r="AL91" s="75"/>
      <c r="AM91" s="75"/>
      <c r="AN91" s="75"/>
      <c r="AO91" s="75"/>
      <c r="AP91" s="75"/>
      <c r="AQ91" s="75"/>
      <c r="AR91" s="75"/>
      <c r="AS91" s="75"/>
      <c r="AT91" s="75"/>
      <c r="AU91" s="75"/>
      <c r="AV91" s="75"/>
      <c r="AW91" s="75"/>
      <c r="AX91" s="75"/>
      <c r="AY91" s="75"/>
      <c r="AZ91" s="75"/>
      <c r="BA91" s="75"/>
      <c r="BB91" s="75"/>
      <c r="BC91" s="75"/>
      <c r="BD91" s="75"/>
      <c r="BE91" s="75"/>
      <c r="BF91" s="75"/>
      <c r="BG91" s="75"/>
      <c r="BH91" s="75"/>
      <c r="BI91" s="75"/>
      <c r="BJ91" s="75"/>
      <c r="BK91" s="75"/>
      <c r="BL91" s="75"/>
      <c r="BM91" s="75"/>
      <c r="BN91" s="75"/>
      <c r="BO91" s="75"/>
      <c r="BP91" s="75"/>
      <c r="BQ91" s="75"/>
      <c r="BR91" s="75"/>
      <c r="BS91" s="75"/>
      <c r="BT91" s="75"/>
      <c r="BU91" s="75"/>
      <c r="BV91" s="75"/>
      <c r="BW91" s="75"/>
      <c r="BX91" s="75"/>
      <c r="BY91" s="75"/>
      <c r="BZ91" s="75"/>
      <c r="CA91" s="75"/>
      <c r="CB91" s="75"/>
      <c r="CC91" s="75"/>
      <c r="CD91" s="75"/>
      <c r="CE91" s="369"/>
    </row>
    <row r="92" spans="2:83" ht="15" customHeight="1" x14ac:dyDescent="0.3">
      <c r="B92" s="605"/>
      <c r="C92" s="105" t="s">
        <v>194</v>
      </c>
      <c r="D92" s="51" t="s">
        <v>184</v>
      </c>
      <c r="E92" s="33" t="s">
        <v>47</v>
      </c>
      <c r="F92" s="124">
        <v>120</v>
      </c>
      <c r="G92" s="69" t="s">
        <v>195</v>
      </c>
      <c r="H92" s="33" t="s">
        <v>91</v>
      </c>
      <c r="I92" s="71">
        <v>1</v>
      </c>
      <c r="J92" s="69">
        <v>2.0999999999999999E-3</v>
      </c>
      <c r="K92" s="125" t="s">
        <v>191</v>
      </c>
      <c r="N92" s="72">
        <f>J92</f>
        <v>2.0999999999999999E-3</v>
      </c>
      <c r="O92" s="73" t="s">
        <v>67</v>
      </c>
      <c r="Q92" s="75"/>
      <c r="R92" s="75"/>
      <c r="S92" s="75"/>
      <c r="T92" s="75"/>
      <c r="U92" s="75"/>
      <c r="V92" s="75"/>
      <c r="W92" s="75"/>
      <c r="X92" s="75"/>
      <c r="Y92" s="75"/>
      <c r="Z92" s="75"/>
      <c r="AA92" s="75"/>
      <c r="AB92" s="75"/>
      <c r="AC92" s="75"/>
      <c r="AD92" s="75"/>
      <c r="AE92" s="75"/>
      <c r="AF92" s="75"/>
      <c r="AG92" s="75"/>
      <c r="AH92" s="75"/>
      <c r="AI92" s="75"/>
      <c r="AJ92" s="75"/>
      <c r="AK92" s="75"/>
      <c r="AL92" s="75"/>
      <c r="AM92" s="75"/>
      <c r="AN92" s="75"/>
      <c r="AO92" s="75"/>
      <c r="AP92" s="75"/>
      <c r="AQ92" s="75"/>
      <c r="AR92" s="75"/>
      <c r="AS92" s="75"/>
      <c r="AT92" s="75"/>
      <c r="AU92" s="75"/>
      <c r="AV92" s="75"/>
      <c r="AW92" s="75"/>
      <c r="AX92" s="75"/>
      <c r="AY92" s="75"/>
      <c r="AZ92" s="75"/>
      <c r="BA92" s="75"/>
      <c r="BB92" s="75"/>
      <c r="BC92" s="75"/>
      <c r="BD92" s="75"/>
      <c r="BE92" s="75"/>
      <c r="BF92" s="75"/>
      <c r="BG92" s="75"/>
      <c r="BH92" s="75"/>
      <c r="BI92" s="75"/>
      <c r="BJ92" s="75"/>
      <c r="BK92" s="75"/>
      <c r="BL92" s="75"/>
      <c r="BM92" s="75"/>
      <c r="BN92" s="75"/>
      <c r="BO92" s="75"/>
      <c r="BP92" s="75"/>
      <c r="BQ92" s="75"/>
      <c r="BR92" s="75"/>
      <c r="BS92" s="75"/>
      <c r="BT92" s="75"/>
      <c r="BU92" s="75"/>
      <c r="BV92" s="75"/>
      <c r="BW92" s="75"/>
      <c r="BX92" s="75"/>
      <c r="BY92" s="75"/>
      <c r="BZ92" s="75"/>
      <c r="CA92" s="75"/>
      <c r="CB92" s="75"/>
      <c r="CC92" s="75"/>
      <c r="CD92" s="75"/>
      <c r="CE92" s="369"/>
    </row>
    <row r="93" spans="2:83" ht="15" customHeight="1" x14ac:dyDescent="0.3">
      <c r="B93" s="605"/>
      <c r="C93" s="105" t="s">
        <v>194</v>
      </c>
      <c r="D93" s="121" t="s">
        <v>186</v>
      </c>
      <c r="E93" s="33" t="s">
        <v>48</v>
      </c>
      <c r="F93" s="124">
        <v>50</v>
      </c>
      <c r="G93" s="69" t="s">
        <v>271</v>
      </c>
      <c r="H93" s="33" t="s">
        <v>81</v>
      </c>
      <c r="I93" s="71">
        <v>1</v>
      </c>
      <c r="J93" s="69">
        <v>13.3</v>
      </c>
      <c r="K93" s="125" t="s">
        <v>193</v>
      </c>
      <c r="N93" s="72">
        <f>J93</f>
        <v>13.3</v>
      </c>
      <c r="O93" s="73" t="s">
        <v>71</v>
      </c>
      <c r="Q93" s="75"/>
      <c r="R93" s="75"/>
      <c r="S93" s="75"/>
      <c r="T93" s="75"/>
      <c r="U93" s="75"/>
      <c r="V93" s="75"/>
      <c r="W93" s="75"/>
      <c r="X93" s="75"/>
      <c r="Y93" s="75"/>
      <c r="Z93" s="75"/>
      <c r="AA93" s="75"/>
      <c r="AB93" s="75"/>
      <c r="AC93" s="75"/>
      <c r="AD93" s="75"/>
      <c r="AE93" s="75"/>
      <c r="AF93" s="75"/>
      <c r="AG93" s="75"/>
      <c r="AH93" s="75"/>
      <c r="AI93" s="75"/>
      <c r="AJ93" s="75"/>
      <c r="AK93" s="75"/>
      <c r="AL93" s="75"/>
      <c r="AM93" s="75"/>
      <c r="AN93" s="75"/>
      <c r="AO93" s="75"/>
      <c r="AP93" s="75"/>
      <c r="AQ93" s="75"/>
      <c r="AR93" s="75"/>
      <c r="AS93" s="75"/>
      <c r="AT93" s="75"/>
      <c r="AU93" s="75"/>
      <c r="AV93" s="75"/>
      <c r="AW93" s="75"/>
      <c r="AX93" s="75"/>
      <c r="AY93" s="75"/>
      <c r="AZ93" s="75"/>
      <c r="BA93" s="75"/>
      <c r="BB93" s="75"/>
      <c r="BC93" s="75"/>
      <c r="BD93" s="75"/>
      <c r="BE93" s="75"/>
      <c r="BF93" s="75"/>
      <c r="BG93" s="75"/>
      <c r="BH93" s="75"/>
      <c r="BI93" s="75"/>
      <c r="BJ93" s="75"/>
      <c r="BK93" s="75"/>
      <c r="BL93" s="75"/>
      <c r="BM93" s="75"/>
      <c r="BN93" s="75"/>
      <c r="BO93" s="75"/>
      <c r="BP93" s="75"/>
      <c r="BQ93" s="75"/>
      <c r="BR93" s="75"/>
      <c r="BS93" s="75"/>
      <c r="BT93" s="75"/>
      <c r="BU93" s="75"/>
      <c r="BV93" s="75"/>
      <c r="BW93" s="75"/>
      <c r="BX93" s="75"/>
      <c r="BY93" s="75"/>
      <c r="BZ93" s="75"/>
      <c r="CA93" s="75"/>
      <c r="CB93" s="75"/>
      <c r="CC93" s="75"/>
      <c r="CD93" s="75"/>
      <c r="CE93" s="369"/>
    </row>
    <row r="94" spans="2:83" ht="15" customHeight="1" x14ac:dyDescent="0.3">
      <c r="B94" s="605"/>
      <c r="C94" s="105" t="s">
        <v>194</v>
      </c>
      <c r="D94" s="51" t="s">
        <v>184</v>
      </c>
      <c r="E94" s="33" t="s">
        <v>49</v>
      </c>
      <c r="F94" s="124">
        <v>50</v>
      </c>
      <c r="G94" s="69" t="s">
        <v>271</v>
      </c>
      <c r="H94" s="98" t="s">
        <v>105</v>
      </c>
      <c r="I94" s="71">
        <v>1</v>
      </c>
      <c r="J94" s="69">
        <v>0.01</v>
      </c>
      <c r="K94" s="125" t="s">
        <v>191</v>
      </c>
      <c r="N94" s="72">
        <f>J94</f>
        <v>0.01</v>
      </c>
      <c r="O94" s="73" t="s">
        <v>67</v>
      </c>
      <c r="Q94" s="75"/>
      <c r="R94" s="75"/>
      <c r="S94" s="75"/>
      <c r="T94" s="75"/>
      <c r="U94" s="75"/>
      <c r="V94" s="75"/>
      <c r="W94" s="75"/>
      <c r="X94" s="75"/>
      <c r="Y94" s="75"/>
      <c r="Z94" s="75"/>
      <c r="AA94" s="75"/>
      <c r="AB94" s="75"/>
      <c r="AC94" s="75"/>
      <c r="AD94" s="75"/>
      <c r="AE94" s="75"/>
      <c r="AF94" s="75"/>
      <c r="AG94" s="75"/>
      <c r="AH94" s="75"/>
      <c r="AI94" s="75"/>
      <c r="AJ94" s="75"/>
      <c r="AK94" s="75"/>
      <c r="AL94" s="75"/>
      <c r="AM94" s="75"/>
      <c r="AN94" s="75"/>
      <c r="AO94" s="75"/>
      <c r="AP94" s="75"/>
      <c r="AQ94" s="75"/>
      <c r="AR94" s="75"/>
      <c r="AS94" s="75"/>
      <c r="AT94" s="75"/>
      <c r="AU94" s="75"/>
      <c r="AV94" s="75"/>
      <c r="AW94" s="75"/>
      <c r="AX94" s="75"/>
      <c r="AY94" s="75"/>
      <c r="AZ94" s="75"/>
      <c r="BA94" s="75"/>
      <c r="BB94" s="75"/>
      <c r="BC94" s="75"/>
      <c r="BD94" s="75"/>
      <c r="BE94" s="75"/>
      <c r="BF94" s="75"/>
      <c r="BG94" s="75"/>
      <c r="BH94" s="75"/>
      <c r="BI94" s="75"/>
      <c r="BJ94" s="75"/>
      <c r="BK94" s="75"/>
      <c r="BL94" s="75"/>
      <c r="BM94" s="75"/>
      <c r="BN94" s="75"/>
      <c r="BO94" s="75"/>
      <c r="BP94" s="75"/>
      <c r="BQ94" s="75"/>
      <c r="BR94" s="75"/>
      <c r="BS94" s="75"/>
      <c r="BT94" s="75"/>
      <c r="BU94" s="75"/>
      <c r="BV94" s="75"/>
      <c r="BW94" s="75"/>
      <c r="BX94" s="75"/>
      <c r="BY94" s="75"/>
      <c r="BZ94" s="75"/>
      <c r="CA94" s="75"/>
      <c r="CB94" s="75"/>
      <c r="CC94" s="75"/>
      <c r="CD94" s="75"/>
      <c r="CE94" s="369"/>
    </row>
    <row r="95" spans="2:83" ht="15" customHeight="1" x14ac:dyDescent="0.3">
      <c r="B95" s="605"/>
      <c r="C95" s="105" t="s">
        <v>194</v>
      </c>
      <c r="D95" s="121" t="s">
        <v>187</v>
      </c>
      <c r="E95" s="33" t="s">
        <v>3</v>
      </c>
      <c r="F95" s="126">
        <v>80</v>
      </c>
      <c r="G95" s="69" t="s">
        <v>271</v>
      </c>
      <c r="H95" s="122" t="s">
        <v>73</v>
      </c>
      <c r="I95" s="71">
        <v>1</v>
      </c>
      <c r="J95" s="39">
        <v>5.6</v>
      </c>
      <c r="K95" s="39" t="s">
        <v>193</v>
      </c>
      <c r="N95" s="72">
        <f>J95</f>
        <v>5.6</v>
      </c>
      <c r="O95" s="73" t="s">
        <v>71</v>
      </c>
      <c r="Q95" s="75"/>
      <c r="R95" s="75"/>
      <c r="S95" s="75"/>
      <c r="T95" s="75"/>
      <c r="U95" s="75"/>
      <c r="V95" s="75"/>
      <c r="W95" s="75"/>
      <c r="X95" s="75"/>
      <c r="Y95" s="75"/>
      <c r="Z95" s="75"/>
      <c r="AA95" s="75"/>
      <c r="AB95" s="75"/>
      <c r="AC95" s="75"/>
      <c r="AD95" s="75"/>
      <c r="AE95" s="75"/>
      <c r="AF95" s="75"/>
      <c r="AG95" s="75"/>
      <c r="AH95" s="75"/>
      <c r="AI95" s="75"/>
      <c r="AJ95" s="75"/>
      <c r="AK95" s="75"/>
      <c r="AL95" s="75"/>
      <c r="AM95" s="75"/>
      <c r="AN95" s="75"/>
      <c r="AO95" s="75"/>
      <c r="AP95" s="75"/>
      <c r="AQ95" s="75"/>
      <c r="AR95" s="75"/>
      <c r="AS95" s="75"/>
      <c r="AT95" s="75"/>
      <c r="AU95" s="75"/>
      <c r="AV95" s="75"/>
      <c r="AW95" s="75"/>
      <c r="AX95" s="75"/>
      <c r="AY95" s="75"/>
      <c r="AZ95" s="75"/>
      <c r="BA95" s="75"/>
      <c r="BB95" s="75"/>
      <c r="BC95" s="75"/>
      <c r="BD95" s="75"/>
      <c r="BE95" s="75"/>
      <c r="BF95" s="75"/>
      <c r="BG95" s="75"/>
      <c r="BH95" s="75"/>
      <c r="BI95" s="75"/>
      <c r="BJ95" s="75"/>
      <c r="BK95" s="75"/>
      <c r="BL95" s="75"/>
      <c r="BM95" s="75"/>
      <c r="BN95" s="75"/>
      <c r="BO95" s="75"/>
      <c r="BP95" s="75"/>
      <c r="BQ95" s="75"/>
      <c r="BR95" s="75"/>
      <c r="BS95" s="75"/>
      <c r="BT95" s="75"/>
      <c r="BU95" s="75"/>
      <c r="BV95" s="75"/>
      <c r="BW95" s="75"/>
      <c r="BX95" s="75"/>
      <c r="BY95" s="75"/>
      <c r="BZ95" s="75"/>
      <c r="CA95" s="75"/>
      <c r="CB95" s="75"/>
      <c r="CC95" s="75"/>
      <c r="CD95" s="75"/>
      <c r="CE95" s="369"/>
    </row>
    <row r="96" spans="2:83" ht="15" customHeight="1" x14ac:dyDescent="0.3">
      <c r="B96" s="605"/>
      <c r="C96" s="68" t="s">
        <v>192</v>
      </c>
      <c r="D96" s="121" t="s">
        <v>187</v>
      </c>
      <c r="E96" s="33" t="s">
        <v>4</v>
      </c>
      <c r="F96" s="69"/>
      <c r="G96" s="69"/>
      <c r="H96" s="122" t="s">
        <v>73</v>
      </c>
      <c r="I96" s="71">
        <v>1</v>
      </c>
      <c r="J96" s="39">
        <v>5.6</v>
      </c>
      <c r="K96" s="39" t="s">
        <v>193</v>
      </c>
      <c r="N96" s="72">
        <f>J96</f>
        <v>5.6</v>
      </c>
      <c r="O96" s="73" t="s">
        <v>71</v>
      </c>
      <c r="Q96" s="75"/>
      <c r="R96" s="75"/>
      <c r="S96" s="75"/>
      <c r="T96" s="75"/>
      <c r="U96" s="75"/>
      <c r="V96" s="75"/>
      <c r="W96" s="75"/>
      <c r="X96" s="75"/>
      <c r="Y96" s="75"/>
      <c r="Z96" s="75"/>
      <c r="AA96" s="75"/>
      <c r="AB96" s="75"/>
      <c r="AC96" s="75"/>
      <c r="AD96" s="75"/>
      <c r="AE96" s="75"/>
      <c r="AF96" s="75"/>
      <c r="AG96" s="75"/>
      <c r="AH96" s="75"/>
      <c r="AI96" s="75"/>
      <c r="AJ96" s="75"/>
      <c r="AK96" s="75"/>
      <c r="AL96" s="75"/>
      <c r="AM96" s="75"/>
      <c r="AN96" s="75"/>
      <c r="AO96" s="75"/>
      <c r="AP96" s="75"/>
      <c r="AQ96" s="75"/>
      <c r="AR96" s="75"/>
      <c r="AS96" s="75"/>
      <c r="AT96" s="75"/>
      <c r="AU96" s="75"/>
      <c r="AV96" s="75"/>
      <c r="AW96" s="75"/>
      <c r="AX96" s="75"/>
      <c r="AY96" s="75"/>
      <c r="AZ96" s="75"/>
      <c r="BA96" s="75"/>
      <c r="BB96" s="75"/>
      <c r="BC96" s="75"/>
      <c r="BD96" s="75"/>
      <c r="BE96" s="75"/>
      <c r="BF96" s="75"/>
      <c r="BG96" s="75"/>
      <c r="BH96" s="75"/>
      <c r="BI96" s="75"/>
      <c r="BJ96" s="75"/>
      <c r="BK96" s="75"/>
      <c r="BL96" s="75"/>
      <c r="BM96" s="75"/>
      <c r="BN96" s="75"/>
      <c r="BO96" s="75"/>
      <c r="BP96" s="75"/>
      <c r="BQ96" s="75"/>
      <c r="BR96" s="75"/>
      <c r="BS96" s="75"/>
      <c r="BT96" s="75"/>
      <c r="BU96" s="75"/>
      <c r="BV96" s="75"/>
      <c r="BW96" s="75"/>
      <c r="BX96" s="75"/>
      <c r="BY96" s="75"/>
      <c r="BZ96" s="75"/>
      <c r="CA96" s="75"/>
      <c r="CB96" s="75"/>
      <c r="CC96" s="75"/>
      <c r="CD96" s="75"/>
      <c r="CE96" s="369"/>
    </row>
    <row r="97" spans="1:83" ht="15" customHeight="1" x14ac:dyDescent="0.3">
      <c r="B97" s="605"/>
      <c r="C97" s="105" t="s">
        <v>192</v>
      </c>
      <c r="D97" s="51" t="s">
        <v>184</v>
      </c>
      <c r="E97" s="33" t="s">
        <v>46</v>
      </c>
      <c r="F97" s="124"/>
      <c r="G97" s="69"/>
      <c r="H97" s="33" t="s">
        <v>104</v>
      </c>
      <c r="I97" s="71">
        <v>1</v>
      </c>
      <c r="J97" s="69">
        <v>28.5</v>
      </c>
      <c r="K97" s="125" t="s">
        <v>193</v>
      </c>
      <c r="L97" s="39">
        <v>500</v>
      </c>
      <c r="M97" s="33" t="s">
        <v>69</v>
      </c>
      <c r="N97" s="72">
        <f>(J97/L97)</f>
        <v>5.7000000000000002E-2</v>
      </c>
      <c r="O97" s="73" t="s">
        <v>67</v>
      </c>
      <c r="Q97" s="75"/>
      <c r="R97" s="75"/>
      <c r="S97" s="75"/>
      <c r="T97" s="75"/>
      <c r="U97" s="75"/>
      <c r="V97" s="75"/>
      <c r="W97" s="75"/>
      <c r="X97" s="75"/>
      <c r="Y97" s="75"/>
      <c r="Z97" s="75"/>
      <c r="AA97" s="75"/>
      <c r="AB97" s="75"/>
      <c r="AC97" s="75"/>
      <c r="AD97" s="75"/>
      <c r="AE97" s="75"/>
      <c r="AF97" s="75"/>
      <c r="AG97" s="75"/>
      <c r="AH97" s="75"/>
      <c r="AI97" s="75"/>
      <c r="AJ97" s="75"/>
      <c r="AK97" s="75"/>
      <c r="AL97" s="75"/>
      <c r="AM97" s="75"/>
      <c r="AN97" s="75"/>
      <c r="AO97" s="75"/>
      <c r="AP97" s="75"/>
      <c r="AQ97" s="75"/>
      <c r="AR97" s="75"/>
      <c r="AS97" s="75"/>
      <c r="AT97" s="75"/>
      <c r="AU97" s="75"/>
      <c r="AV97" s="75"/>
      <c r="AW97" s="75"/>
      <c r="AX97" s="75"/>
      <c r="AY97" s="75"/>
      <c r="AZ97" s="75"/>
      <c r="BA97" s="75"/>
      <c r="BB97" s="75"/>
      <c r="BC97" s="75"/>
      <c r="BD97" s="75"/>
      <c r="BE97" s="75"/>
      <c r="BF97" s="75"/>
      <c r="BG97" s="75"/>
      <c r="BH97" s="75"/>
      <c r="BI97" s="75"/>
      <c r="BJ97" s="75"/>
      <c r="BK97" s="75"/>
      <c r="BL97" s="75"/>
      <c r="BM97" s="75"/>
      <c r="BN97" s="75"/>
      <c r="BO97" s="75"/>
      <c r="BP97" s="75"/>
      <c r="BQ97" s="75"/>
      <c r="BR97" s="75"/>
      <c r="BS97" s="75"/>
      <c r="BT97" s="75"/>
      <c r="BU97" s="75"/>
      <c r="BV97" s="75"/>
      <c r="BW97" s="75"/>
      <c r="BX97" s="75"/>
      <c r="BY97" s="75"/>
      <c r="BZ97" s="75"/>
      <c r="CA97" s="75"/>
      <c r="CB97" s="75"/>
      <c r="CC97" s="75"/>
      <c r="CD97" s="75"/>
      <c r="CE97" s="369"/>
    </row>
    <row r="98" spans="1:83" ht="15" customHeight="1" x14ac:dyDescent="0.3">
      <c r="B98" s="605"/>
      <c r="C98" s="105" t="s">
        <v>192</v>
      </c>
      <c r="D98" s="121" t="s">
        <v>186</v>
      </c>
      <c r="E98" s="33" t="s">
        <v>48</v>
      </c>
      <c r="F98" s="124"/>
      <c r="G98" s="69"/>
      <c r="H98" s="33" t="s">
        <v>81</v>
      </c>
      <c r="I98" s="71">
        <v>1</v>
      </c>
      <c r="J98" s="69">
        <v>13.3</v>
      </c>
      <c r="K98" s="125" t="s">
        <v>193</v>
      </c>
      <c r="N98" s="72">
        <f>J98</f>
        <v>13.3</v>
      </c>
      <c r="O98" s="73" t="s">
        <v>71</v>
      </c>
      <c r="Q98" s="75"/>
      <c r="R98" s="75"/>
      <c r="S98" s="75"/>
      <c r="T98" s="75"/>
      <c r="U98" s="75"/>
      <c r="V98" s="75"/>
      <c r="W98" s="75"/>
      <c r="X98" s="75"/>
      <c r="Y98" s="75"/>
      <c r="Z98" s="75"/>
      <c r="AA98" s="75"/>
      <c r="AB98" s="75"/>
      <c r="AC98" s="75"/>
      <c r="AD98" s="75"/>
      <c r="AE98" s="75"/>
      <c r="AF98" s="75"/>
      <c r="AG98" s="75"/>
      <c r="AH98" s="75"/>
      <c r="AI98" s="75"/>
      <c r="AJ98" s="75"/>
      <c r="AK98" s="75"/>
      <c r="AL98" s="75"/>
      <c r="AM98" s="75"/>
      <c r="AN98" s="75"/>
      <c r="AO98" s="75"/>
      <c r="AP98" s="75"/>
      <c r="AQ98" s="75"/>
      <c r="AR98" s="75"/>
      <c r="AS98" s="75"/>
      <c r="AT98" s="75"/>
      <c r="AU98" s="75"/>
      <c r="AV98" s="75"/>
      <c r="AW98" s="75"/>
      <c r="AX98" s="75"/>
      <c r="AY98" s="75"/>
      <c r="AZ98" s="75"/>
      <c r="BA98" s="75"/>
      <c r="BB98" s="75"/>
      <c r="BC98" s="75"/>
      <c r="BD98" s="75"/>
      <c r="BE98" s="75"/>
      <c r="BF98" s="75"/>
      <c r="BG98" s="75"/>
      <c r="BH98" s="75"/>
      <c r="BI98" s="75"/>
      <c r="BJ98" s="75"/>
      <c r="BK98" s="75"/>
      <c r="BL98" s="75"/>
      <c r="BM98" s="75"/>
      <c r="BN98" s="75"/>
      <c r="BO98" s="75"/>
      <c r="BP98" s="75"/>
      <c r="BQ98" s="75"/>
      <c r="BR98" s="75"/>
      <c r="BS98" s="75"/>
      <c r="BT98" s="75"/>
      <c r="BU98" s="75"/>
      <c r="BV98" s="75"/>
      <c r="BW98" s="75"/>
      <c r="BX98" s="75"/>
      <c r="BY98" s="75"/>
      <c r="BZ98" s="75"/>
      <c r="CA98" s="75"/>
      <c r="CB98" s="75"/>
      <c r="CC98" s="75"/>
      <c r="CD98" s="75"/>
      <c r="CE98" s="369"/>
    </row>
    <row r="99" spans="1:83" ht="15" customHeight="1" x14ac:dyDescent="0.3">
      <c r="B99" s="605"/>
      <c r="C99" s="105" t="s">
        <v>192</v>
      </c>
      <c r="D99" s="51" t="s">
        <v>184</v>
      </c>
      <c r="E99" s="33" t="s">
        <v>49</v>
      </c>
      <c r="F99" s="124"/>
      <c r="G99" s="69"/>
      <c r="H99" s="98" t="s">
        <v>105</v>
      </c>
      <c r="I99" s="71">
        <v>1</v>
      </c>
      <c r="J99" s="69">
        <v>0.01</v>
      </c>
      <c r="K99" s="125" t="s">
        <v>191</v>
      </c>
      <c r="N99" s="72">
        <f>J99</f>
        <v>0.01</v>
      </c>
      <c r="O99" s="73" t="s">
        <v>67</v>
      </c>
      <c r="Q99" s="75"/>
      <c r="R99" s="75"/>
      <c r="S99" s="75"/>
      <c r="T99" s="75"/>
      <c r="U99" s="75"/>
      <c r="V99" s="75"/>
      <c r="W99" s="75"/>
      <c r="X99" s="75"/>
      <c r="Y99" s="75"/>
      <c r="Z99" s="75"/>
      <c r="AA99" s="75"/>
      <c r="AB99" s="75"/>
      <c r="AC99" s="75"/>
      <c r="AD99" s="75"/>
      <c r="AE99" s="75"/>
      <c r="AF99" s="75"/>
      <c r="AG99" s="75"/>
      <c r="AH99" s="75"/>
      <c r="AI99" s="75"/>
      <c r="AJ99" s="75"/>
      <c r="AK99" s="75"/>
      <c r="AL99" s="75"/>
      <c r="AM99" s="75"/>
      <c r="AN99" s="75"/>
      <c r="AO99" s="75"/>
      <c r="AP99" s="75"/>
      <c r="AQ99" s="75"/>
      <c r="AR99" s="75"/>
      <c r="AS99" s="75"/>
      <c r="AT99" s="75"/>
      <c r="AU99" s="75"/>
      <c r="AV99" s="75"/>
      <c r="AW99" s="75"/>
      <c r="AX99" s="75"/>
      <c r="AY99" s="75"/>
      <c r="AZ99" s="75"/>
      <c r="BA99" s="75"/>
      <c r="BB99" s="75"/>
      <c r="BC99" s="75"/>
      <c r="BD99" s="75"/>
      <c r="BE99" s="75"/>
      <c r="BF99" s="75"/>
      <c r="BG99" s="75"/>
      <c r="BH99" s="75"/>
      <c r="BI99" s="75"/>
      <c r="BJ99" s="75"/>
      <c r="BK99" s="75"/>
      <c r="BL99" s="75"/>
      <c r="BM99" s="75"/>
      <c r="BN99" s="75"/>
      <c r="BO99" s="75"/>
      <c r="BP99" s="75"/>
      <c r="BQ99" s="75"/>
      <c r="BR99" s="75"/>
      <c r="BS99" s="75"/>
      <c r="BT99" s="75"/>
      <c r="BU99" s="75"/>
      <c r="BV99" s="75"/>
      <c r="BW99" s="75"/>
      <c r="BX99" s="75"/>
      <c r="BY99" s="75"/>
      <c r="BZ99" s="75"/>
      <c r="CA99" s="75"/>
      <c r="CB99" s="75"/>
      <c r="CC99" s="75"/>
      <c r="CD99" s="75"/>
      <c r="CE99" s="369"/>
    </row>
    <row r="100" spans="1:83" s="135" customFormat="1" ht="15" customHeight="1" x14ac:dyDescent="0.3">
      <c r="A100" s="33"/>
      <c r="B100" s="605"/>
      <c r="C100" s="146" t="s">
        <v>199</v>
      </c>
      <c r="D100" s="134"/>
      <c r="F100" s="157"/>
      <c r="G100" s="136"/>
      <c r="H100" s="148"/>
      <c r="I100" s="137"/>
      <c r="J100" s="136"/>
      <c r="K100" s="158"/>
      <c r="L100" s="138"/>
      <c r="N100" s="139"/>
      <c r="O100" s="140"/>
      <c r="Q100" s="141"/>
      <c r="R100" s="141"/>
      <c r="S100" s="141"/>
      <c r="T100" s="141"/>
      <c r="U100" s="141"/>
      <c r="V100" s="141"/>
      <c r="W100" s="141"/>
      <c r="X100" s="141"/>
      <c r="Y100" s="141"/>
      <c r="Z100" s="141"/>
      <c r="AA100" s="141"/>
      <c r="AB100" s="141"/>
      <c r="AC100" s="141"/>
      <c r="AD100" s="141"/>
      <c r="AE100" s="141"/>
      <c r="AF100" s="141"/>
      <c r="AG100" s="141"/>
      <c r="AH100" s="141"/>
      <c r="AI100" s="141"/>
      <c r="AJ100" s="141"/>
      <c r="AK100" s="141"/>
      <c r="AL100" s="141"/>
      <c r="AM100" s="141"/>
      <c r="AN100" s="141"/>
      <c r="AO100" s="141"/>
      <c r="AP100" s="141"/>
      <c r="AQ100" s="141"/>
      <c r="AR100" s="141"/>
      <c r="AS100" s="141"/>
      <c r="AT100" s="141"/>
      <c r="AU100" s="141"/>
      <c r="AV100" s="141"/>
      <c r="AW100" s="141"/>
      <c r="AX100" s="141"/>
      <c r="AY100" s="141"/>
      <c r="AZ100" s="141"/>
      <c r="BA100" s="141"/>
      <c r="BB100" s="141"/>
      <c r="BC100" s="141"/>
      <c r="BD100" s="141"/>
      <c r="BE100" s="141"/>
      <c r="BF100" s="141"/>
      <c r="BG100" s="141"/>
      <c r="BH100" s="141"/>
      <c r="BI100" s="141"/>
      <c r="BJ100" s="141"/>
      <c r="BK100" s="141"/>
      <c r="BL100" s="141"/>
      <c r="BM100" s="141"/>
      <c r="BN100" s="141"/>
      <c r="BO100" s="141"/>
      <c r="BP100" s="141"/>
      <c r="BQ100" s="141"/>
      <c r="BR100" s="141"/>
      <c r="BS100" s="141"/>
      <c r="BT100" s="141"/>
      <c r="BU100" s="141"/>
      <c r="BV100" s="141"/>
      <c r="BW100" s="141"/>
      <c r="BX100" s="141"/>
      <c r="BY100" s="141"/>
      <c r="BZ100" s="141"/>
      <c r="CA100" s="141"/>
      <c r="CB100" s="141"/>
      <c r="CC100" s="141"/>
      <c r="CD100" s="141"/>
      <c r="CE100" s="370"/>
    </row>
    <row r="101" spans="1:83" ht="15" customHeight="1" x14ac:dyDescent="0.3">
      <c r="B101" s="605"/>
      <c r="C101" s="149" t="s">
        <v>189</v>
      </c>
      <c r="D101" s="150"/>
      <c r="E101" s="149"/>
      <c r="F101" s="159"/>
      <c r="G101" s="151"/>
      <c r="H101" s="160"/>
      <c r="I101" s="152"/>
      <c r="J101" s="151"/>
      <c r="K101" s="161"/>
      <c r="L101" s="153"/>
      <c r="M101" s="149"/>
      <c r="N101" s="154"/>
      <c r="O101" s="155"/>
      <c r="P101" s="149"/>
      <c r="Q101" s="156"/>
      <c r="R101" s="156"/>
      <c r="S101" s="156"/>
      <c r="T101" s="156"/>
      <c r="U101" s="156"/>
      <c r="V101" s="156"/>
      <c r="W101" s="156"/>
      <c r="X101" s="156"/>
      <c r="Y101" s="156"/>
      <c r="Z101" s="156"/>
      <c r="AA101" s="156"/>
      <c r="AB101" s="156"/>
      <c r="AC101" s="156"/>
      <c r="AD101" s="156"/>
      <c r="AE101" s="156"/>
      <c r="AF101" s="156"/>
      <c r="AG101" s="156"/>
      <c r="AH101" s="156"/>
      <c r="AI101" s="156"/>
      <c r="AJ101" s="156"/>
      <c r="AK101" s="156"/>
      <c r="AL101" s="156"/>
      <c r="AM101" s="156"/>
      <c r="AN101" s="156"/>
      <c r="AO101" s="156"/>
      <c r="AP101" s="156"/>
      <c r="AQ101" s="156"/>
      <c r="AR101" s="156"/>
      <c r="AS101" s="156"/>
      <c r="AT101" s="156"/>
      <c r="AU101" s="156"/>
      <c r="AV101" s="156"/>
      <c r="AW101" s="156"/>
      <c r="AX101" s="156"/>
      <c r="AY101" s="156"/>
      <c r="AZ101" s="156"/>
      <c r="BA101" s="156"/>
      <c r="BB101" s="156"/>
      <c r="BC101" s="156"/>
      <c r="BD101" s="156"/>
      <c r="BE101" s="156"/>
      <c r="BF101" s="156"/>
      <c r="BG101" s="156"/>
      <c r="BH101" s="156"/>
      <c r="BI101" s="156"/>
      <c r="BJ101" s="156"/>
      <c r="BK101" s="156"/>
      <c r="BL101" s="156"/>
      <c r="BM101" s="156"/>
      <c r="BN101" s="156"/>
      <c r="BO101" s="156"/>
      <c r="BP101" s="156"/>
      <c r="BQ101" s="156"/>
      <c r="BR101" s="156"/>
      <c r="BS101" s="156"/>
      <c r="BT101" s="156"/>
      <c r="BU101" s="156"/>
      <c r="BV101" s="156"/>
      <c r="BW101" s="156"/>
      <c r="BX101" s="156"/>
      <c r="BY101" s="156"/>
      <c r="BZ101" s="156"/>
      <c r="CA101" s="156"/>
      <c r="CB101" s="156"/>
      <c r="CC101" s="156"/>
      <c r="CD101" s="156"/>
      <c r="CE101" s="371"/>
    </row>
    <row r="102" spans="1:83" ht="15" customHeight="1" x14ac:dyDescent="0.3">
      <c r="B102" s="605"/>
      <c r="C102" s="105" t="s">
        <v>108</v>
      </c>
      <c r="D102" s="51" t="s">
        <v>184</v>
      </c>
      <c r="E102" s="127" t="s">
        <v>50</v>
      </c>
      <c r="F102" s="124"/>
      <c r="G102" s="69"/>
      <c r="H102" s="33" t="s">
        <v>92</v>
      </c>
      <c r="I102" s="71">
        <v>1</v>
      </c>
      <c r="L102" s="39">
        <v>500</v>
      </c>
      <c r="M102" s="33" t="s">
        <v>69</v>
      </c>
      <c r="N102" s="72">
        <f>N90*L102</f>
        <v>50</v>
      </c>
      <c r="O102" s="73" t="s">
        <v>71</v>
      </c>
      <c r="Q102" s="75"/>
      <c r="R102" s="75"/>
      <c r="S102" s="75"/>
      <c r="T102" s="75"/>
      <c r="U102" s="75"/>
      <c r="V102" s="75"/>
      <c r="W102" s="75"/>
      <c r="X102" s="75"/>
      <c r="Y102" s="75"/>
      <c r="Z102" s="75"/>
      <c r="AA102" s="75"/>
      <c r="AB102" s="75"/>
      <c r="AC102" s="75"/>
      <c r="AD102" s="75"/>
      <c r="AE102" s="75"/>
      <c r="AF102" s="75"/>
      <c r="AG102" s="75"/>
      <c r="AH102" s="75"/>
      <c r="AI102" s="75"/>
      <c r="AJ102" s="75"/>
      <c r="AK102" s="75"/>
      <c r="AL102" s="75"/>
      <c r="AM102" s="75"/>
      <c r="AN102" s="75"/>
      <c r="AO102" s="75"/>
      <c r="AP102" s="75"/>
      <c r="AQ102" s="75"/>
      <c r="AR102" s="75"/>
      <c r="AS102" s="75"/>
      <c r="AT102" s="75"/>
      <c r="AU102" s="75"/>
      <c r="AV102" s="75"/>
      <c r="AW102" s="75"/>
      <c r="AX102" s="75"/>
      <c r="AY102" s="75"/>
      <c r="AZ102" s="75"/>
      <c r="BA102" s="75"/>
      <c r="BB102" s="75"/>
      <c r="BC102" s="75"/>
      <c r="BD102" s="75"/>
      <c r="BE102" s="75"/>
      <c r="BF102" s="75"/>
      <c r="BG102" s="75"/>
      <c r="BH102" s="75"/>
      <c r="BI102" s="75"/>
      <c r="BJ102" s="75"/>
      <c r="BK102" s="75"/>
      <c r="BL102" s="75"/>
      <c r="BM102" s="75"/>
      <c r="BN102" s="75"/>
      <c r="BO102" s="75"/>
      <c r="BP102" s="75"/>
      <c r="BQ102" s="75"/>
      <c r="BR102" s="75"/>
      <c r="BS102" s="75"/>
      <c r="BT102" s="75"/>
      <c r="BU102" s="75"/>
      <c r="BV102" s="75"/>
      <c r="BW102" s="75"/>
      <c r="BX102" s="75"/>
      <c r="BY102" s="75"/>
      <c r="BZ102" s="75"/>
      <c r="CA102" s="75"/>
      <c r="CB102" s="75"/>
      <c r="CC102" s="75"/>
      <c r="CD102" s="75"/>
      <c r="CE102" s="369"/>
    </row>
    <row r="103" spans="1:83" ht="15" customHeight="1" x14ac:dyDescent="0.3">
      <c r="B103" s="605"/>
      <c r="C103" s="105" t="s">
        <v>108</v>
      </c>
      <c r="D103" s="51" t="s">
        <v>184</v>
      </c>
      <c r="E103" s="33" t="s">
        <v>51</v>
      </c>
      <c r="F103" s="124"/>
      <c r="G103" s="69"/>
      <c r="H103" s="33" t="s">
        <v>92</v>
      </c>
      <c r="I103" s="71">
        <v>1</v>
      </c>
      <c r="L103" s="39">
        <v>350</v>
      </c>
      <c r="M103" s="33" t="s">
        <v>69</v>
      </c>
      <c r="N103" s="72">
        <f>N91*L103*2</f>
        <v>39.9</v>
      </c>
      <c r="O103" s="73" t="s">
        <v>71</v>
      </c>
      <c r="Q103" s="75"/>
      <c r="R103" s="75"/>
      <c r="S103" s="75"/>
      <c r="T103" s="75"/>
      <c r="U103" s="75"/>
      <c r="V103" s="75"/>
      <c r="W103" s="75"/>
      <c r="X103" s="75"/>
      <c r="Y103" s="75"/>
      <c r="Z103" s="75"/>
      <c r="AA103" s="75"/>
      <c r="AB103" s="75"/>
      <c r="AC103" s="75"/>
      <c r="AD103" s="75"/>
      <c r="AE103" s="75"/>
      <c r="AF103" s="75"/>
      <c r="AG103" s="75"/>
      <c r="AH103" s="75"/>
      <c r="AI103" s="75"/>
      <c r="AJ103" s="75"/>
      <c r="AK103" s="75"/>
      <c r="AL103" s="75"/>
      <c r="AM103" s="75"/>
      <c r="AN103" s="75"/>
      <c r="AO103" s="75"/>
      <c r="AP103" s="75"/>
      <c r="AQ103" s="75"/>
      <c r="AR103" s="75"/>
      <c r="AS103" s="75"/>
      <c r="AT103" s="75"/>
      <c r="AU103" s="75"/>
      <c r="AV103" s="75"/>
      <c r="AW103" s="75"/>
      <c r="AX103" s="75"/>
      <c r="AY103" s="75"/>
      <c r="AZ103" s="75"/>
      <c r="BA103" s="75"/>
      <c r="BB103" s="75"/>
      <c r="BC103" s="75"/>
      <c r="BD103" s="75"/>
      <c r="BE103" s="75"/>
      <c r="BF103" s="75"/>
      <c r="BG103" s="75"/>
      <c r="BH103" s="75"/>
      <c r="BI103" s="75"/>
      <c r="BJ103" s="75"/>
      <c r="BK103" s="75"/>
      <c r="BL103" s="75"/>
      <c r="BM103" s="75"/>
      <c r="BN103" s="75"/>
      <c r="BO103" s="75"/>
      <c r="BP103" s="75"/>
      <c r="BQ103" s="75"/>
      <c r="BR103" s="75"/>
      <c r="BS103" s="75"/>
      <c r="BT103" s="75"/>
      <c r="BU103" s="75"/>
      <c r="BV103" s="75"/>
      <c r="BW103" s="75"/>
      <c r="BX103" s="75"/>
      <c r="BY103" s="75"/>
      <c r="BZ103" s="75"/>
      <c r="CA103" s="75"/>
      <c r="CB103" s="75"/>
      <c r="CC103" s="75"/>
      <c r="CD103" s="75"/>
      <c r="CE103" s="369"/>
    </row>
    <row r="104" spans="1:83" ht="15" customHeight="1" x14ac:dyDescent="0.3">
      <c r="B104" s="605"/>
      <c r="C104" s="105" t="s">
        <v>108</v>
      </c>
      <c r="D104" s="51" t="s">
        <v>184</v>
      </c>
      <c r="E104" s="33" t="s">
        <v>52</v>
      </c>
      <c r="F104" s="69"/>
      <c r="G104" s="69"/>
      <c r="H104" s="33" t="s">
        <v>92</v>
      </c>
      <c r="I104" s="71">
        <v>1</v>
      </c>
      <c r="L104" s="71">
        <f>L86</f>
        <v>455.73770491803282</v>
      </c>
      <c r="M104" s="33" t="s">
        <v>69</v>
      </c>
      <c r="N104" s="72">
        <f>N92*L104</f>
        <v>0.9570491803278689</v>
      </c>
      <c r="O104" s="73" t="s">
        <v>71</v>
      </c>
      <c r="Q104" s="75"/>
      <c r="R104" s="75"/>
      <c r="S104" s="75"/>
      <c r="T104" s="75"/>
      <c r="U104" s="75"/>
      <c r="V104" s="75"/>
      <c r="W104" s="75"/>
      <c r="X104" s="75"/>
      <c r="Y104" s="75"/>
      <c r="Z104" s="75"/>
      <c r="AA104" s="75"/>
      <c r="AB104" s="75"/>
      <c r="AC104" s="75"/>
      <c r="AD104" s="75"/>
      <c r="AE104" s="75"/>
      <c r="AF104" s="75"/>
      <c r="AG104" s="75"/>
      <c r="AH104" s="75"/>
      <c r="AI104" s="75"/>
      <c r="AJ104" s="75"/>
      <c r="AK104" s="75"/>
      <c r="AL104" s="75"/>
      <c r="AM104" s="75"/>
      <c r="AN104" s="75"/>
      <c r="AO104" s="75"/>
      <c r="AP104" s="75"/>
      <c r="AQ104" s="75"/>
      <c r="AR104" s="75"/>
      <c r="AS104" s="75"/>
      <c r="AT104" s="75"/>
      <c r="AU104" s="75"/>
      <c r="AV104" s="75"/>
      <c r="AW104" s="75"/>
      <c r="AX104" s="75"/>
      <c r="AY104" s="75"/>
      <c r="AZ104" s="75"/>
      <c r="BA104" s="75"/>
      <c r="BB104" s="75"/>
      <c r="BC104" s="75"/>
      <c r="BD104" s="75"/>
      <c r="BE104" s="75"/>
      <c r="BF104" s="75"/>
      <c r="BG104" s="75"/>
      <c r="BH104" s="75"/>
      <c r="BI104" s="75"/>
      <c r="BJ104" s="75"/>
      <c r="BK104" s="75"/>
      <c r="BL104" s="75"/>
      <c r="BM104" s="75"/>
      <c r="BN104" s="75"/>
      <c r="BO104" s="75"/>
      <c r="BP104" s="75"/>
      <c r="BQ104" s="75"/>
      <c r="BR104" s="75"/>
      <c r="BS104" s="75"/>
      <c r="BT104" s="75"/>
      <c r="BU104" s="75"/>
      <c r="BV104" s="75"/>
      <c r="BW104" s="75"/>
      <c r="BX104" s="75"/>
      <c r="BY104" s="75"/>
      <c r="BZ104" s="75"/>
      <c r="CA104" s="75"/>
      <c r="CB104" s="75"/>
      <c r="CC104" s="75"/>
      <c r="CD104" s="75"/>
      <c r="CE104" s="369"/>
    </row>
    <row r="105" spans="1:83" ht="15" customHeight="1" x14ac:dyDescent="0.3">
      <c r="B105" s="605"/>
      <c r="C105" s="105" t="s">
        <v>108</v>
      </c>
      <c r="D105" s="121" t="s">
        <v>186</v>
      </c>
      <c r="E105" s="33" t="s">
        <v>53</v>
      </c>
      <c r="F105" s="69"/>
      <c r="G105" s="69"/>
      <c r="H105" s="33" t="s">
        <v>82</v>
      </c>
      <c r="I105" s="71">
        <v>1</v>
      </c>
      <c r="N105" s="72">
        <f>N93*2</f>
        <v>26.6</v>
      </c>
      <c r="O105" s="73" t="s">
        <v>71</v>
      </c>
      <c r="Q105" s="75"/>
      <c r="R105" s="75"/>
      <c r="S105" s="75"/>
      <c r="T105" s="75"/>
      <c r="U105" s="75"/>
      <c r="V105" s="75"/>
      <c r="W105" s="75"/>
      <c r="X105" s="75"/>
      <c r="Y105" s="75"/>
      <c r="Z105" s="75"/>
      <c r="AA105" s="75"/>
      <c r="AB105" s="75"/>
      <c r="AC105" s="75"/>
      <c r="AD105" s="75"/>
      <c r="AE105" s="75"/>
      <c r="AF105" s="75"/>
      <c r="AG105" s="75"/>
      <c r="AH105" s="75"/>
      <c r="AI105" s="75"/>
      <c r="AJ105" s="75"/>
      <c r="AK105" s="75"/>
      <c r="AL105" s="75"/>
      <c r="AM105" s="75"/>
      <c r="AN105" s="75"/>
      <c r="AO105" s="75"/>
      <c r="AP105" s="75"/>
      <c r="AQ105" s="75"/>
      <c r="AR105" s="75"/>
      <c r="AS105" s="75"/>
      <c r="AT105" s="75"/>
      <c r="AU105" s="75"/>
      <c r="AV105" s="75"/>
      <c r="AW105" s="75"/>
      <c r="AX105" s="75"/>
      <c r="AY105" s="75"/>
      <c r="AZ105" s="75"/>
      <c r="BA105" s="75"/>
      <c r="BB105" s="75"/>
      <c r="BC105" s="75"/>
      <c r="BD105" s="75"/>
      <c r="BE105" s="75"/>
      <c r="BF105" s="75"/>
      <c r="BG105" s="75"/>
      <c r="BH105" s="75"/>
      <c r="BI105" s="75"/>
      <c r="BJ105" s="75"/>
      <c r="BK105" s="75"/>
      <c r="BL105" s="75"/>
      <c r="BM105" s="75"/>
      <c r="BN105" s="75"/>
      <c r="BO105" s="75"/>
      <c r="BP105" s="75"/>
      <c r="BQ105" s="75"/>
      <c r="BR105" s="75"/>
      <c r="BS105" s="75"/>
      <c r="BT105" s="75"/>
      <c r="BU105" s="75"/>
      <c r="BV105" s="75"/>
      <c r="BW105" s="75"/>
      <c r="BX105" s="75"/>
      <c r="BY105" s="75"/>
      <c r="BZ105" s="75"/>
      <c r="CA105" s="75"/>
      <c r="CB105" s="75"/>
      <c r="CC105" s="75"/>
      <c r="CD105" s="75"/>
      <c r="CE105" s="369"/>
    </row>
    <row r="106" spans="1:83" ht="15" customHeight="1" x14ac:dyDescent="0.3">
      <c r="B106" s="605"/>
      <c r="C106" s="105" t="s">
        <v>108</v>
      </c>
      <c r="D106" s="121" t="s">
        <v>187</v>
      </c>
      <c r="E106" s="33" t="s">
        <v>29</v>
      </c>
      <c r="F106" s="69"/>
      <c r="G106" s="69"/>
      <c r="H106" s="33" t="s">
        <v>74</v>
      </c>
      <c r="I106" s="71">
        <v>1</v>
      </c>
      <c r="N106" s="72">
        <f>N95</f>
        <v>5.6</v>
      </c>
      <c r="O106" s="73" t="s">
        <v>71</v>
      </c>
      <c r="Q106" s="75"/>
      <c r="R106" s="75"/>
      <c r="S106" s="75"/>
      <c r="T106" s="75"/>
      <c r="U106" s="75"/>
      <c r="V106" s="75"/>
      <c r="W106" s="75"/>
      <c r="X106" s="75"/>
      <c r="Y106" s="75"/>
      <c r="Z106" s="75"/>
      <c r="AA106" s="75"/>
      <c r="AB106" s="75"/>
      <c r="AC106" s="75"/>
      <c r="AD106" s="75"/>
      <c r="AE106" s="75"/>
      <c r="AF106" s="75"/>
      <c r="AG106" s="75"/>
      <c r="AH106" s="75"/>
      <c r="AI106" s="75"/>
      <c r="AJ106" s="75"/>
      <c r="AK106" s="75"/>
      <c r="AL106" s="75"/>
      <c r="AM106" s="75"/>
      <c r="AN106" s="75"/>
      <c r="AO106" s="75"/>
      <c r="AP106" s="75"/>
      <c r="AQ106" s="75"/>
      <c r="AR106" s="75"/>
      <c r="AS106" s="75"/>
      <c r="AT106" s="75"/>
      <c r="AU106" s="75"/>
      <c r="AV106" s="75"/>
      <c r="AW106" s="75"/>
      <c r="AX106" s="75"/>
      <c r="AY106" s="75"/>
      <c r="AZ106" s="75"/>
      <c r="BA106" s="75"/>
      <c r="BB106" s="75"/>
      <c r="BC106" s="75"/>
      <c r="BD106" s="75"/>
      <c r="BE106" s="75"/>
      <c r="BF106" s="75"/>
      <c r="BG106" s="75"/>
      <c r="BH106" s="75"/>
      <c r="BI106" s="75"/>
      <c r="BJ106" s="75"/>
      <c r="BK106" s="75"/>
      <c r="BL106" s="75"/>
      <c r="BM106" s="75"/>
      <c r="BN106" s="75"/>
      <c r="BO106" s="75"/>
      <c r="BP106" s="75"/>
      <c r="BQ106" s="75"/>
      <c r="BR106" s="75"/>
      <c r="BS106" s="75"/>
      <c r="BT106" s="75"/>
      <c r="BU106" s="75"/>
      <c r="BV106" s="75"/>
      <c r="BW106" s="75"/>
      <c r="BX106" s="75"/>
      <c r="BY106" s="75"/>
      <c r="BZ106" s="75"/>
      <c r="CA106" s="75"/>
      <c r="CB106" s="75"/>
      <c r="CC106" s="75"/>
      <c r="CD106" s="75"/>
      <c r="CE106" s="369"/>
    </row>
    <row r="107" spans="1:83" ht="15" customHeight="1" x14ac:dyDescent="0.3">
      <c r="B107" s="605"/>
      <c r="C107" s="105" t="s">
        <v>108</v>
      </c>
      <c r="D107" s="121" t="s">
        <v>187</v>
      </c>
      <c r="E107" s="33" t="s">
        <v>30</v>
      </c>
      <c r="F107" s="69"/>
      <c r="G107" s="69"/>
      <c r="H107" s="33" t="s">
        <v>74</v>
      </c>
      <c r="I107" s="71">
        <v>1</v>
      </c>
      <c r="N107" s="72">
        <f>N96</f>
        <v>5.6</v>
      </c>
      <c r="O107" s="73" t="s">
        <v>71</v>
      </c>
      <c r="Q107" s="75"/>
      <c r="R107" s="75"/>
      <c r="S107" s="75"/>
      <c r="T107" s="75"/>
      <c r="U107" s="75"/>
      <c r="V107" s="75"/>
      <c r="W107" s="75"/>
      <c r="X107" s="75"/>
      <c r="Y107" s="75"/>
      <c r="Z107" s="75"/>
      <c r="AA107" s="75"/>
      <c r="AB107" s="75"/>
      <c r="AC107" s="75"/>
      <c r="AD107" s="75"/>
      <c r="AE107" s="75"/>
      <c r="AF107" s="75"/>
      <c r="AG107" s="75"/>
      <c r="AH107" s="75"/>
      <c r="AI107" s="75"/>
      <c r="AJ107" s="75"/>
      <c r="AK107" s="75"/>
      <c r="AL107" s="75"/>
      <c r="AM107" s="75"/>
      <c r="AN107" s="75"/>
      <c r="AO107" s="75"/>
      <c r="AP107" s="75"/>
      <c r="AQ107" s="75"/>
      <c r="AR107" s="75"/>
      <c r="AS107" s="75"/>
      <c r="AT107" s="75"/>
      <c r="AU107" s="75"/>
      <c r="AV107" s="75"/>
      <c r="AW107" s="75"/>
      <c r="AX107" s="75"/>
      <c r="AY107" s="75"/>
      <c r="AZ107" s="75"/>
      <c r="BA107" s="75"/>
      <c r="BB107" s="75"/>
      <c r="BC107" s="75"/>
      <c r="BD107" s="75"/>
      <c r="BE107" s="75"/>
      <c r="BF107" s="75"/>
      <c r="BG107" s="75"/>
      <c r="BH107" s="75"/>
      <c r="BI107" s="75"/>
      <c r="BJ107" s="75"/>
      <c r="BK107" s="75"/>
      <c r="BL107" s="75"/>
      <c r="BM107" s="75"/>
      <c r="BN107" s="75"/>
      <c r="BO107" s="75"/>
      <c r="BP107" s="75"/>
      <c r="BQ107" s="75"/>
      <c r="BR107" s="75"/>
      <c r="BS107" s="75"/>
      <c r="BT107" s="75"/>
      <c r="BU107" s="75"/>
      <c r="BV107" s="75"/>
      <c r="BW107" s="75"/>
      <c r="BX107" s="75"/>
      <c r="BY107" s="75"/>
      <c r="BZ107" s="75"/>
      <c r="CA107" s="75"/>
      <c r="CB107" s="75"/>
      <c r="CC107" s="75"/>
      <c r="CD107" s="75"/>
      <c r="CE107" s="369"/>
    </row>
    <row r="108" spans="1:83" ht="15" customHeight="1" x14ac:dyDescent="0.3">
      <c r="B108" s="605"/>
      <c r="C108" s="105" t="s">
        <v>108</v>
      </c>
      <c r="D108" s="51" t="s">
        <v>184</v>
      </c>
      <c r="E108" s="33" t="s">
        <v>54</v>
      </c>
      <c r="F108" s="69"/>
      <c r="G108" s="69"/>
      <c r="H108" s="33" t="s">
        <v>89</v>
      </c>
      <c r="I108" s="71">
        <v>1</v>
      </c>
      <c r="L108" s="39">
        <v>640</v>
      </c>
      <c r="M108" s="33" t="s">
        <v>69</v>
      </c>
      <c r="N108" s="72">
        <f>N94*L108*2</f>
        <v>12.8</v>
      </c>
      <c r="O108" s="73" t="s">
        <v>71</v>
      </c>
      <c r="Q108" s="75"/>
      <c r="R108" s="75"/>
      <c r="S108" s="75"/>
      <c r="T108" s="75"/>
      <c r="U108" s="75"/>
      <c r="V108" s="75"/>
      <c r="W108" s="75"/>
      <c r="X108" s="75"/>
      <c r="Y108" s="75"/>
      <c r="Z108" s="75"/>
      <c r="AA108" s="75"/>
      <c r="AB108" s="75"/>
      <c r="AC108" s="75"/>
      <c r="AD108" s="75"/>
      <c r="AE108" s="75"/>
      <c r="AF108" s="75"/>
      <c r="AG108" s="75"/>
      <c r="AH108" s="75"/>
      <c r="AI108" s="75"/>
      <c r="AJ108" s="75"/>
      <c r="AK108" s="75"/>
      <c r="AL108" s="75"/>
      <c r="AM108" s="75"/>
      <c r="AN108" s="75"/>
      <c r="AO108" s="75"/>
      <c r="AP108" s="75"/>
      <c r="AQ108" s="75"/>
      <c r="AR108" s="75"/>
      <c r="AS108" s="75"/>
      <c r="AT108" s="75"/>
      <c r="AU108" s="75"/>
      <c r="AV108" s="75"/>
      <c r="AW108" s="75"/>
      <c r="AX108" s="75"/>
      <c r="AY108" s="75"/>
      <c r="AZ108" s="75"/>
      <c r="BA108" s="75"/>
      <c r="BB108" s="75"/>
      <c r="BC108" s="75"/>
      <c r="BD108" s="75"/>
      <c r="BE108" s="75"/>
      <c r="BF108" s="75"/>
      <c r="BG108" s="75"/>
      <c r="BH108" s="75"/>
      <c r="BI108" s="75"/>
      <c r="BJ108" s="75"/>
      <c r="BK108" s="75"/>
      <c r="BL108" s="75"/>
      <c r="BM108" s="75"/>
      <c r="BN108" s="75"/>
      <c r="BO108" s="75"/>
      <c r="BP108" s="75"/>
      <c r="BQ108" s="75"/>
      <c r="BR108" s="75"/>
      <c r="BS108" s="75"/>
      <c r="BT108" s="75"/>
      <c r="BU108" s="75"/>
      <c r="BV108" s="75"/>
      <c r="BW108" s="75"/>
      <c r="BX108" s="75"/>
      <c r="BY108" s="75"/>
      <c r="BZ108" s="75"/>
      <c r="CA108" s="75"/>
      <c r="CB108" s="75"/>
      <c r="CC108" s="75"/>
      <c r="CD108" s="75"/>
      <c r="CE108" s="369"/>
    </row>
    <row r="109" spans="1:83" ht="15" customHeight="1" x14ac:dyDescent="0.3">
      <c r="B109" s="606"/>
      <c r="C109" s="87" t="s">
        <v>183</v>
      </c>
      <c r="D109" s="143"/>
      <c r="E109" s="88"/>
      <c r="F109" s="89"/>
      <c r="G109" s="89"/>
      <c r="H109" s="88"/>
      <c r="I109" s="90"/>
      <c r="J109" s="91"/>
      <c r="K109" s="91"/>
      <c r="L109" s="91"/>
      <c r="M109" s="88"/>
      <c r="N109" s="92"/>
      <c r="O109" s="93"/>
      <c r="P109" s="94"/>
      <c r="Q109" s="96"/>
      <c r="R109" s="96"/>
      <c r="S109" s="96"/>
      <c r="T109" s="96"/>
      <c r="U109" s="96"/>
      <c r="V109" s="96"/>
      <c r="W109" s="96"/>
      <c r="X109" s="96"/>
      <c r="Y109" s="96"/>
      <c r="Z109" s="96"/>
      <c r="AA109" s="96"/>
      <c r="AB109" s="96"/>
      <c r="AC109" s="96"/>
      <c r="AD109" s="96"/>
      <c r="AE109" s="96"/>
      <c r="AF109" s="96"/>
      <c r="AG109" s="96"/>
      <c r="AH109" s="96"/>
      <c r="AI109" s="96"/>
      <c r="AJ109" s="96"/>
      <c r="AK109" s="96"/>
      <c r="AL109" s="96"/>
      <c r="AM109" s="96"/>
      <c r="AN109" s="96"/>
      <c r="AO109" s="96"/>
      <c r="AP109" s="96"/>
      <c r="AQ109" s="96"/>
      <c r="AR109" s="96"/>
      <c r="AS109" s="96"/>
      <c r="AT109" s="96"/>
      <c r="AU109" s="96"/>
      <c r="AV109" s="96"/>
      <c r="AW109" s="96"/>
      <c r="AX109" s="96"/>
      <c r="AY109" s="96"/>
      <c r="AZ109" s="96"/>
      <c r="BA109" s="96"/>
      <c r="BB109" s="96"/>
      <c r="BC109" s="96"/>
      <c r="BD109" s="96"/>
      <c r="BE109" s="96"/>
      <c r="BF109" s="96"/>
      <c r="BG109" s="96"/>
      <c r="BH109" s="96"/>
      <c r="BI109" s="96"/>
      <c r="BJ109" s="96"/>
      <c r="BK109" s="96"/>
      <c r="BL109" s="96"/>
      <c r="BM109" s="96"/>
      <c r="BN109" s="96"/>
      <c r="BO109" s="96"/>
      <c r="BP109" s="96"/>
      <c r="BQ109" s="96"/>
      <c r="BR109" s="96"/>
      <c r="BS109" s="96"/>
      <c r="BT109" s="96"/>
      <c r="BU109" s="96"/>
      <c r="BV109" s="96"/>
      <c r="BW109" s="96"/>
      <c r="BX109" s="96"/>
      <c r="BY109" s="96"/>
      <c r="BZ109" s="96"/>
      <c r="CA109" s="96"/>
      <c r="CB109" s="96"/>
      <c r="CC109" s="96"/>
      <c r="CD109" s="96"/>
      <c r="CE109" s="372"/>
    </row>
    <row r="110" spans="1:83" x14ac:dyDescent="0.3">
      <c r="F110" s="69"/>
      <c r="G110" s="69"/>
      <c r="I110" s="38"/>
    </row>
    <row r="111" spans="1:83" ht="15" customHeight="1" x14ac:dyDescent="0.3">
      <c r="B111" s="604" t="s">
        <v>346</v>
      </c>
      <c r="C111" s="113" t="s">
        <v>196</v>
      </c>
      <c r="D111" s="63"/>
      <c r="E111" s="107"/>
      <c r="F111" s="114"/>
      <c r="G111" s="114"/>
      <c r="H111" s="107"/>
      <c r="I111" s="115"/>
      <c r="J111" s="113"/>
      <c r="K111" s="113"/>
      <c r="L111" s="113"/>
      <c r="M111" s="107"/>
      <c r="N111" s="116"/>
      <c r="O111" s="117"/>
      <c r="P111" s="118"/>
      <c r="Q111" s="120">
        <v>54.478197556726869</v>
      </c>
      <c r="R111" s="120">
        <v>0.24168285970809145</v>
      </c>
      <c r="S111" s="120">
        <v>0.20277741342251643</v>
      </c>
      <c r="T111" s="120">
        <v>629.17486168642768</v>
      </c>
      <c r="U111" s="120">
        <v>0.70668514144050443</v>
      </c>
      <c r="V111" s="120">
        <v>83.563498664086865</v>
      </c>
      <c r="W111" s="120">
        <v>54.478197556726869</v>
      </c>
      <c r="X111" s="120">
        <v>2.459993372823098E-2</v>
      </c>
      <c r="Y111" s="120">
        <v>2.2209340110737479</v>
      </c>
      <c r="Z111" s="120">
        <v>0.70668514144050443</v>
      </c>
      <c r="AA111" s="120">
        <v>3.5309926395748681</v>
      </c>
      <c r="AB111" s="120">
        <v>1.5629488029452604E-2</v>
      </c>
      <c r="AC111" s="120"/>
      <c r="AD111" s="120">
        <v>1.5256947668106192E-7</v>
      </c>
      <c r="AE111" s="120">
        <v>3.1176381287414677E-8</v>
      </c>
      <c r="AF111" s="120">
        <v>4.2993855960274712E-8</v>
      </c>
      <c r="AG111" s="120">
        <v>7.1732337102690097E-9</v>
      </c>
      <c r="AH111" s="120">
        <v>2.5514387509588149E-9</v>
      </c>
      <c r="AI111" s="120">
        <v>7.4127446996333759E-7</v>
      </c>
      <c r="AJ111" s="120">
        <v>4.1668412025281813E-12</v>
      </c>
      <c r="AK111" s="120">
        <v>1.6485254148928443E-8</v>
      </c>
      <c r="AL111" s="120">
        <v>1.5390051750888698E-9</v>
      </c>
      <c r="AM111" s="120">
        <v>5.7052685090540673E-13</v>
      </c>
      <c r="AN111" s="120">
        <v>3.7112460720863551E-10</v>
      </c>
      <c r="AO111" s="120">
        <v>2.6555872641296041E-11</v>
      </c>
      <c r="AP111" s="120">
        <v>9.9616553352523719E-7</v>
      </c>
      <c r="AQ111" s="120"/>
      <c r="AR111" s="120">
        <v>52.24150783868383</v>
      </c>
      <c r="AS111" s="120">
        <v>5.7597028881158203E-2</v>
      </c>
      <c r="AT111" s="120">
        <v>0.25341787542033156</v>
      </c>
      <c r="AU111" s="120">
        <v>0</v>
      </c>
      <c r="AV111" s="120">
        <v>0.88490687966407555</v>
      </c>
      <c r="AW111" s="120">
        <v>86.536262635528971</v>
      </c>
      <c r="AX111" s="120">
        <v>52.24150783868383</v>
      </c>
      <c r="AY111" s="120">
        <v>1.6007587644511077E-2</v>
      </c>
      <c r="AZ111" s="120">
        <v>0.53022470959198331</v>
      </c>
      <c r="BA111" s="120">
        <v>0.88490687966407555</v>
      </c>
      <c r="BB111" s="120">
        <v>0</v>
      </c>
      <c r="BC111" s="120">
        <v>0.13624300133465966</v>
      </c>
      <c r="BD111" s="120"/>
      <c r="BE111" s="120">
        <v>1.4630483465331163E-7</v>
      </c>
      <c r="BF111" s="120">
        <v>7.4298606569188451E-9</v>
      </c>
      <c r="BG111" s="120">
        <v>5.372195801545257E-8</v>
      </c>
      <c r="BH111" s="120">
        <v>0</v>
      </c>
      <c r="BI111" s="120">
        <v>1.194624287546502E-8</v>
      </c>
      <c r="BJ111" s="120">
        <v>7.6783554608601997E-7</v>
      </c>
      <c r="BK111" s="120">
        <v>3.9957526234016137E-12</v>
      </c>
      <c r="BL111" s="120">
        <v>1.0727726110876785E-8</v>
      </c>
      <c r="BM111" s="120">
        <v>3.672955776872479E-10</v>
      </c>
      <c r="BN111" s="120">
        <v>5.3448375531710153E-13</v>
      </c>
      <c r="BO111" s="120">
        <v>0</v>
      </c>
      <c r="BP111" s="120">
        <v>2.3161102185023197E-10</v>
      </c>
      <c r="BQ111" s="120">
        <v>9.985696052339609E-7</v>
      </c>
      <c r="BR111" s="120"/>
      <c r="BS111" s="120">
        <v>1.2318282481674066E-7</v>
      </c>
      <c r="BT111" s="120">
        <v>3.8978461745565135E-10</v>
      </c>
      <c r="BU111" s="120">
        <v>2.0199217183675175E-8</v>
      </c>
      <c r="BV111" s="120"/>
      <c r="BW111" s="120">
        <v>0</v>
      </c>
      <c r="BX111" s="120">
        <v>6.8735304156397877E-7</v>
      </c>
      <c r="BY111" s="120">
        <v>2.3928094991582391E-9</v>
      </c>
      <c r="BZ111" s="120">
        <v>4.4583074589227035E-9</v>
      </c>
      <c r="CA111" s="120"/>
      <c r="CB111" s="120">
        <v>4.1976948005669364E-9</v>
      </c>
      <c r="CC111" s="120"/>
      <c r="CD111" s="120">
        <v>1.159991357404892E-11</v>
      </c>
      <c r="CE111" s="368">
        <v>8.4218527985407224E-7</v>
      </c>
    </row>
    <row r="112" spans="1:83" ht="15" customHeight="1" x14ac:dyDescent="0.3">
      <c r="B112" s="605"/>
      <c r="C112" s="584" t="s">
        <v>194</v>
      </c>
      <c r="D112" s="121" t="s">
        <v>186</v>
      </c>
      <c r="E112" s="51" t="s">
        <v>35</v>
      </c>
      <c r="F112" s="69">
        <v>50</v>
      </c>
      <c r="G112" s="69" t="s">
        <v>271</v>
      </c>
      <c r="H112" s="98" t="s">
        <v>163</v>
      </c>
      <c r="I112" s="71">
        <v>0.96</v>
      </c>
      <c r="J112" s="39">
        <f>18*0.96</f>
        <v>17.28</v>
      </c>
      <c r="K112" s="39" t="s">
        <v>193</v>
      </c>
      <c r="N112" s="72">
        <f t="shared" ref="N112:N125" si="3">J112</f>
        <v>17.28</v>
      </c>
      <c r="O112" s="73" t="s">
        <v>71</v>
      </c>
      <c r="Q112" s="75"/>
      <c r="R112" s="75"/>
      <c r="S112" s="75"/>
      <c r="T112" s="75"/>
      <c r="U112" s="75"/>
      <c r="V112" s="75"/>
      <c r="W112" s="75"/>
      <c r="X112" s="75"/>
      <c r="Y112" s="75"/>
      <c r="Z112" s="75"/>
      <c r="AA112" s="75"/>
      <c r="AB112" s="75"/>
      <c r="AC112" s="75"/>
      <c r="AD112" s="75"/>
      <c r="AE112" s="75"/>
      <c r="AF112" s="75"/>
      <c r="AG112" s="75"/>
      <c r="AH112" s="75"/>
      <c r="AI112" s="75"/>
      <c r="AJ112" s="75"/>
      <c r="AK112" s="75"/>
      <c r="AL112" s="75"/>
      <c r="AM112" s="75"/>
      <c r="AN112" s="75"/>
      <c r="AO112" s="75"/>
      <c r="AP112" s="75"/>
      <c r="AQ112" s="75"/>
      <c r="AR112" s="75"/>
      <c r="AS112" s="75"/>
      <c r="AT112" s="75"/>
      <c r="AU112" s="75"/>
      <c r="AV112" s="75"/>
      <c r="AW112" s="75"/>
      <c r="AX112" s="75"/>
      <c r="AY112" s="75"/>
      <c r="AZ112" s="75"/>
      <c r="BA112" s="75"/>
      <c r="BB112" s="75"/>
      <c r="BC112" s="75"/>
      <c r="BD112" s="75"/>
      <c r="BE112" s="75"/>
      <c r="BF112" s="75"/>
      <c r="BG112" s="75"/>
      <c r="BH112" s="75"/>
      <c r="BI112" s="75"/>
      <c r="BJ112" s="75"/>
      <c r="BK112" s="75"/>
      <c r="BL112" s="75"/>
      <c r="BM112" s="75"/>
      <c r="BN112" s="75"/>
      <c r="BO112" s="75"/>
      <c r="BP112" s="75"/>
      <c r="BQ112" s="75"/>
      <c r="BR112" s="75"/>
      <c r="BS112" s="75"/>
      <c r="BT112" s="75"/>
      <c r="BU112" s="75"/>
      <c r="BV112" s="75"/>
      <c r="BW112" s="75"/>
      <c r="BX112" s="75"/>
      <c r="BY112" s="75"/>
      <c r="BZ112" s="75"/>
      <c r="CA112" s="75"/>
      <c r="CB112" s="75"/>
      <c r="CC112" s="75"/>
      <c r="CD112" s="75"/>
      <c r="CE112" s="369"/>
    </row>
    <row r="113" spans="1:83" ht="15" customHeight="1" x14ac:dyDescent="0.3">
      <c r="B113" s="605"/>
      <c r="C113" s="584"/>
      <c r="D113" s="51" t="s">
        <v>184</v>
      </c>
      <c r="E113" s="51"/>
      <c r="F113" s="69">
        <v>50</v>
      </c>
      <c r="G113" s="69" t="s">
        <v>271</v>
      </c>
      <c r="H113" s="33" t="s">
        <v>94</v>
      </c>
      <c r="I113" s="71">
        <v>0.04</v>
      </c>
      <c r="J113" s="39">
        <f>18*0.04</f>
        <v>0.72</v>
      </c>
      <c r="K113" s="39" t="s">
        <v>193</v>
      </c>
      <c r="N113" s="72">
        <f t="shared" si="3"/>
        <v>0.72</v>
      </c>
      <c r="O113" s="73" t="s">
        <v>71</v>
      </c>
      <c r="Q113" s="75"/>
      <c r="R113" s="75"/>
      <c r="S113" s="75"/>
      <c r="T113" s="75"/>
      <c r="U113" s="75"/>
      <c r="V113" s="75"/>
      <c r="W113" s="75"/>
      <c r="X113" s="75"/>
      <c r="Y113" s="75"/>
      <c r="Z113" s="75"/>
      <c r="AA113" s="75"/>
      <c r="AB113" s="75"/>
      <c r="AC113" s="75"/>
      <c r="AD113" s="75"/>
      <c r="AE113" s="75"/>
      <c r="AF113" s="75"/>
      <c r="AG113" s="75"/>
      <c r="AH113" s="75"/>
      <c r="AI113" s="75"/>
      <c r="AJ113" s="75"/>
      <c r="AK113" s="75"/>
      <c r="AL113" s="75"/>
      <c r="AM113" s="75"/>
      <c r="AN113" s="75"/>
      <c r="AO113" s="75"/>
      <c r="AP113" s="75"/>
      <c r="AQ113" s="75"/>
      <c r="AR113" s="75"/>
      <c r="AS113" s="75"/>
      <c r="AT113" s="75"/>
      <c r="AU113" s="75"/>
      <c r="AV113" s="75"/>
      <c r="AW113" s="75"/>
      <c r="AX113" s="75"/>
      <c r="AY113" s="75"/>
      <c r="AZ113" s="75"/>
      <c r="BA113" s="75"/>
      <c r="BB113" s="75"/>
      <c r="BC113" s="75"/>
      <c r="BD113" s="75"/>
      <c r="BE113" s="75"/>
      <c r="BF113" s="75"/>
      <c r="BG113" s="75"/>
      <c r="BH113" s="75"/>
      <c r="BI113" s="75"/>
      <c r="BJ113" s="75"/>
      <c r="BK113" s="75"/>
      <c r="BL113" s="75"/>
      <c r="BM113" s="75"/>
      <c r="BN113" s="75"/>
      <c r="BO113" s="75"/>
      <c r="BP113" s="75"/>
      <c r="BQ113" s="75"/>
      <c r="BR113" s="75"/>
      <c r="BS113" s="75"/>
      <c r="BT113" s="75"/>
      <c r="BU113" s="75"/>
      <c r="BV113" s="75"/>
      <c r="BW113" s="75"/>
      <c r="BX113" s="75"/>
      <c r="BY113" s="75"/>
      <c r="BZ113" s="75"/>
      <c r="CA113" s="75"/>
      <c r="CB113" s="75"/>
      <c r="CC113" s="75"/>
      <c r="CD113" s="75"/>
      <c r="CE113" s="369"/>
    </row>
    <row r="114" spans="1:83" ht="15" customHeight="1" x14ac:dyDescent="0.3">
      <c r="B114" s="605"/>
      <c r="C114" s="584" t="s">
        <v>194</v>
      </c>
      <c r="D114" s="121" t="s">
        <v>187</v>
      </c>
      <c r="E114" s="585" t="s">
        <v>55</v>
      </c>
      <c r="F114" s="69">
        <v>80</v>
      </c>
      <c r="G114" s="69" t="s">
        <v>271</v>
      </c>
      <c r="H114" s="122" t="s">
        <v>94</v>
      </c>
      <c r="I114" s="71">
        <v>0.95</v>
      </c>
      <c r="J114" s="39">
        <f>14.2*0.95</f>
        <v>13.489999999999998</v>
      </c>
      <c r="K114" s="39" t="s">
        <v>193</v>
      </c>
      <c r="N114" s="72">
        <f t="shared" si="3"/>
        <v>13.489999999999998</v>
      </c>
      <c r="O114" s="73" t="s">
        <v>71</v>
      </c>
      <c r="Q114" s="75"/>
      <c r="R114" s="75"/>
      <c r="S114" s="75"/>
      <c r="T114" s="75"/>
      <c r="U114" s="75"/>
      <c r="V114" s="75"/>
      <c r="W114" s="75"/>
      <c r="X114" s="75"/>
      <c r="Y114" s="75"/>
      <c r="Z114" s="75"/>
      <c r="AA114" s="75"/>
      <c r="AB114" s="75"/>
      <c r="AC114" s="75"/>
      <c r="AD114" s="75"/>
      <c r="AE114" s="75"/>
      <c r="AF114" s="75"/>
      <c r="AG114" s="75"/>
      <c r="AH114" s="75"/>
      <c r="AI114" s="75"/>
      <c r="AJ114" s="75"/>
      <c r="AK114" s="75"/>
      <c r="AL114" s="75"/>
      <c r="AM114" s="75"/>
      <c r="AN114" s="75"/>
      <c r="AO114" s="75"/>
      <c r="AP114" s="75"/>
      <c r="AQ114" s="75"/>
      <c r="AR114" s="75"/>
      <c r="AS114" s="75"/>
      <c r="AT114" s="75"/>
      <c r="AU114" s="75"/>
      <c r="AV114" s="75"/>
      <c r="AW114" s="75"/>
      <c r="AX114" s="75"/>
      <c r="AY114" s="75"/>
      <c r="AZ114" s="75"/>
      <c r="BA114" s="75"/>
      <c r="BB114" s="75"/>
      <c r="BC114" s="75"/>
      <c r="BD114" s="75"/>
      <c r="BE114" s="75"/>
      <c r="BF114" s="75"/>
      <c r="BG114" s="75"/>
      <c r="BH114" s="75"/>
      <c r="BI114" s="75"/>
      <c r="BJ114" s="75"/>
      <c r="BK114" s="75"/>
      <c r="BL114" s="75"/>
      <c r="BM114" s="75"/>
      <c r="BN114" s="75"/>
      <c r="BO114" s="75"/>
      <c r="BP114" s="75"/>
      <c r="BQ114" s="75"/>
      <c r="BR114" s="75"/>
      <c r="BS114" s="75"/>
      <c r="BT114" s="75"/>
      <c r="BU114" s="75"/>
      <c r="BV114" s="75"/>
      <c r="BW114" s="75"/>
      <c r="BX114" s="75"/>
      <c r="BY114" s="75"/>
      <c r="BZ114" s="75"/>
      <c r="CA114" s="75"/>
      <c r="CB114" s="75"/>
      <c r="CC114" s="75"/>
      <c r="CD114" s="75"/>
      <c r="CE114" s="369"/>
    </row>
    <row r="115" spans="1:83" ht="15" customHeight="1" x14ac:dyDescent="0.3">
      <c r="B115" s="605"/>
      <c r="C115" s="584"/>
      <c r="D115" s="121" t="s">
        <v>187</v>
      </c>
      <c r="E115" s="585"/>
      <c r="F115" s="69">
        <v>80</v>
      </c>
      <c r="G115" s="69" t="s">
        <v>271</v>
      </c>
      <c r="H115" s="122" t="s">
        <v>97</v>
      </c>
      <c r="I115" s="71">
        <v>0.05</v>
      </c>
      <c r="J115" s="39">
        <f>14.2*0.05</f>
        <v>0.71</v>
      </c>
      <c r="K115" s="39" t="s">
        <v>193</v>
      </c>
      <c r="N115" s="72">
        <f t="shared" si="3"/>
        <v>0.71</v>
      </c>
      <c r="O115" s="73" t="s">
        <v>71</v>
      </c>
      <c r="Q115" s="75"/>
      <c r="R115" s="75"/>
      <c r="S115" s="75"/>
      <c r="T115" s="75"/>
      <c r="U115" s="75"/>
      <c r="V115" s="75"/>
      <c r="W115" s="75"/>
      <c r="X115" s="75"/>
      <c r="Y115" s="75"/>
      <c r="Z115" s="75"/>
      <c r="AA115" s="75"/>
      <c r="AB115" s="75"/>
      <c r="AC115" s="75"/>
      <c r="AD115" s="75"/>
      <c r="AE115" s="75"/>
      <c r="AF115" s="75"/>
      <c r="AG115" s="75"/>
      <c r="AH115" s="75"/>
      <c r="AI115" s="75"/>
      <c r="AJ115" s="75"/>
      <c r="AK115" s="75"/>
      <c r="AL115" s="75"/>
      <c r="AM115" s="75"/>
      <c r="AN115" s="75"/>
      <c r="AO115" s="75"/>
      <c r="AP115" s="75"/>
      <c r="AQ115" s="75"/>
      <c r="AR115" s="75"/>
      <c r="AS115" s="75"/>
      <c r="AT115" s="75"/>
      <c r="AU115" s="75"/>
      <c r="AV115" s="75"/>
      <c r="AW115" s="75"/>
      <c r="AX115" s="75"/>
      <c r="AY115" s="75"/>
      <c r="AZ115" s="75"/>
      <c r="BA115" s="75"/>
      <c r="BB115" s="75"/>
      <c r="BC115" s="75"/>
      <c r="BD115" s="75"/>
      <c r="BE115" s="75"/>
      <c r="BF115" s="75"/>
      <c r="BG115" s="75"/>
      <c r="BH115" s="75"/>
      <c r="BI115" s="75"/>
      <c r="BJ115" s="75"/>
      <c r="BK115" s="75"/>
      <c r="BL115" s="75"/>
      <c r="BM115" s="75"/>
      <c r="BN115" s="75"/>
      <c r="BO115" s="75"/>
      <c r="BP115" s="75"/>
      <c r="BQ115" s="75"/>
      <c r="BR115" s="75"/>
      <c r="BS115" s="75"/>
      <c r="BT115" s="75"/>
      <c r="BU115" s="75"/>
      <c r="BV115" s="75"/>
      <c r="BW115" s="75"/>
      <c r="BX115" s="75"/>
      <c r="BY115" s="75"/>
      <c r="BZ115" s="75"/>
      <c r="CA115" s="75"/>
      <c r="CB115" s="75"/>
      <c r="CC115" s="75"/>
      <c r="CD115" s="75"/>
      <c r="CE115" s="369"/>
    </row>
    <row r="116" spans="1:83" ht="15" customHeight="1" x14ac:dyDescent="0.3">
      <c r="B116" s="605"/>
      <c r="C116" s="105" t="s">
        <v>194</v>
      </c>
      <c r="D116" s="121" t="s">
        <v>186</v>
      </c>
      <c r="E116" s="33" t="s">
        <v>25</v>
      </c>
      <c r="F116" s="69">
        <v>120</v>
      </c>
      <c r="G116" s="69" t="s">
        <v>195</v>
      </c>
      <c r="H116" s="98" t="s">
        <v>86</v>
      </c>
      <c r="I116" s="71">
        <v>1</v>
      </c>
      <c r="J116" s="39">
        <v>30</v>
      </c>
      <c r="K116" s="39" t="s">
        <v>193</v>
      </c>
      <c r="N116" s="72">
        <f t="shared" si="3"/>
        <v>30</v>
      </c>
      <c r="O116" s="73" t="s">
        <v>71</v>
      </c>
      <c r="Q116" s="75"/>
      <c r="R116" s="75"/>
      <c r="S116" s="75"/>
      <c r="T116" s="75"/>
      <c r="U116" s="75"/>
      <c r="V116" s="75"/>
      <c r="W116" s="75"/>
      <c r="X116" s="75"/>
      <c r="Y116" s="75"/>
      <c r="Z116" s="75"/>
      <c r="AA116" s="75"/>
      <c r="AB116" s="75"/>
      <c r="AC116" s="75"/>
      <c r="AD116" s="75"/>
      <c r="AE116" s="75"/>
      <c r="AF116" s="75"/>
      <c r="AG116" s="75"/>
      <c r="AH116" s="75"/>
      <c r="AI116" s="75"/>
      <c r="AJ116" s="75"/>
      <c r="AK116" s="75"/>
      <c r="AL116" s="75"/>
      <c r="AM116" s="75"/>
      <c r="AN116" s="75"/>
      <c r="AO116" s="75"/>
      <c r="AP116" s="75"/>
      <c r="AQ116" s="75"/>
      <c r="AR116" s="75"/>
      <c r="AS116" s="75"/>
      <c r="AT116" s="75"/>
      <c r="AU116" s="75"/>
      <c r="AV116" s="75"/>
      <c r="AW116" s="75"/>
      <c r="AX116" s="75"/>
      <c r="AY116" s="75"/>
      <c r="AZ116" s="75"/>
      <c r="BA116" s="75"/>
      <c r="BB116" s="75"/>
      <c r="BC116" s="75"/>
      <c r="BD116" s="75"/>
      <c r="BE116" s="75"/>
      <c r="BF116" s="75"/>
      <c r="BG116" s="75"/>
      <c r="BH116" s="75"/>
      <c r="BI116" s="75"/>
      <c r="BJ116" s="75"/>
      <c r="BK116" s="75"/>
      <c r="BL116" s="75"/>
      <c r="BM116" s="75"/>
      <c r="BN116" s="75"/>
      <c r="BO116" s="75"/>
      <c r="BP116" s="75"/>
      <c r="BQ116" s="75"/>
      <c r="BR116" s="75"/>
      <c r="BS116" s="75"/>
      <c r="BT116" s="75"/>
      <c r="BU116" s="75"/>
      <c r="BV116" s="75"/>
      <c r="BW116" s="75"/>
      <c r="BX116" s="75"/>
      <c r="BY116" s="75"/>
      <c r="BZ116" s="75"/>
      <c r="CA116" s="75"/>
      <c r="CB116" s="75"/>
      <c r="CC116" s="75"/>
      <c r="CD116" s="75"/>
      <c r="CE116" s="369"/>
    </row>
    <row r="117" spans="1:83" ht="15" customHeight="1" x14ac:dyDescent="0.3">
      <c r="B117" s="605"/>
      <c r="C117" s="105" t="s">
        <v>194</v>
      </c>
      <c r="D117" s="51" t="s">
        <v>184</v>
      </c>
      <c r="E117" s="33" t="s">
        <v>37</v>
      </c>
      <c r="F117" s="69">
        <v>50</v>
      </c>
      <c r="G117" s="69" t="s">
        <v>271</v>
      </c>
      <c r="H117" s="98" t="s">
        <v>171</v>
      </c>
      <c r="I117" s="71">
        <v>1</v>
      </c>
      <c r="J117" s="39">
        <f>0.0125+0.008</f>
        <v>2.0500000000000001E-2</v>
      </c>
      <c r="K117" s="39" t="s">
        <v>191</v>
      </c>
      <c r="N117" s="72">
        <f t="shared" si="3"/>
        <v>2.0500000000000001E-2</v>
      </c>
      <c r="O117" s="73" t="s">
        <v>67</v>
      </c>
      <c r="Q117" s="75"/>
      <c r="R117" s="75"/>
      <c r="S117" s="75"/>
      <c r="T117" s="75"/>
      <c r="U117" s="75"/>
      <c r="V117" s="75"/>
      <c r="W117" s="75"/>
      <c r="X117" s="75"/>
      <c r="Y117" s="75"/>
      <c r="Z117" s="75"/>
      <c r="AA117" s="75"/>
      <c r="AB117" s="75"/>
      <c r="AC117" s="75"/>
      <c r="AD117" s="75"/>
      <c r="AE117" s="75"/>
      <c r="AF117" s="75"/>
      <c r="AG117" s="75"/>
      <c r="AH117" s="75"/>
      <c r="AI117" s="75"/>
      <c r="AJ117" s="75"/>
      <c r="AK117" s="75"/>
      <c r="AL117" s="75"/>
      <c r="AM117" s="75"/>
      <c r="AN117" s="75"/>
      <c r="AO117" s="75"/>
      <c r="AP117" s="75"/>
      <c r="AQ117" s="75"/>
      <c r="AR117" s="75"/>
      <c r="AS117" s="75"/>
      <c r="AT117" s="75"/>
      <c r="AU117" s="75"/>
      <c r="AV117" s="75"/>
      <c r="AW117" s="75"/>
      <c r="AX117" s="75"/>
      <c r="AY117" s="75"/>
      <c r="AZ117" s="75"/>
      <c r="BA117" s="75"/>
      <c r="BB117" s="75"/>
      <c r="BC117" s="75"/>
      <c r="BD117" s="75"/>
      <c r="BE117" s="75"/>
      <c r="BF117" s="75"/>
      <c r="BG117" s="75"/>
      <c r="BH117" s="75"/>
      <c r="BI117" s="75"/>
      <c r="BJ117" s="75"/>
      <c r="BK117" s="75"/>
      <c r="BL117" s="75"/>
      <c r="BM117" s="75"/>
      <c r="BN117" s="75"/>
      <c r="BO117" s="75"/>
      <c r="BP117" s="75"/>
      <c r="BQ117" s="75"/>
      <c r="BR117" s="75"/>
      <c r="BS117" s="75"/>
      <c r="BT117" s="75"/>
      <c r="BU117" s="75"/>
      <c r="BV117" s="75"/>
      <c r="BW117" s="75"/>
      <c r="BX117" s="75"/>
      <c r="BY117" s="75"/>
      <c r="BZ117" s="75"/>
      <c r="CA117" s="75"/>
      <c r="CB117" s="75"/>
      <c r="CC117" s="75"/>
      <c r="CD117" s="75"/>
      <c r="CE117" s="369"/>
    </row>
    <row r="118" spans="1:83" ht="15" customHeight="1" x14ac:dyDescent="0.3">
      <c r="B118" s="605"/>
      <c r="C118" s="105" t="s">
        <v>194</v>
      </c>
      <c r="D118" s="51" t="s">
        <v>184</v>
      </c>
      <c r="E118" s="33" t="s">
        <v>28</v>
      </c>
      <c r="F118" s="69">
        <v>120</v>
      </c>
      <c r="G118" s="69" t="s">
        <v>195</v>
      </c>
      <c r="H118" s="33" t="s">
        <v>91</v>
      </c>
      <c r="I118" s="71">
        <v>1</v>
      </c>
      <c r="J118" s="39">
        <f>0.0305+0.005</f>
        <v>3.5499999999999997E-2</v>
      </c>
      <c r="K118" s="39" t="s">
        <v>191</v>
      </c>
      <c r="N118" s="72">
        <f t="shared" si="3"/>
        <v>3.5499999999999997E-2</v>
      </c>
      <c r="O118" s="73" t="s">
        <v>67</v>
      </c>
      <c r="Q118" s="75"/>
      <c r="R118" s="75"/>
      <c r="S118" s="75"/>
      <c r="T118" s="75"/>
      <c r="U118" s="75"/>
      <c r="V118" s="75"/>
      <c r="W118" s="75"/>
      <c r="X118" s="75"/>
      <c r="Y118" s="75"/>
      <c r="Z118" s="75"/>
      <c r="AA118" s="75"/>
      <c r="AB118" s="75"/>
      <c r="AC118" s="75"/>
      <c r="AD118" s="75"/>
      <c r="AE118" s="75"/>
      <c r="AF118" s="75"/>
      <c r="AG118" s="75"/>
      <c r="AH118" s="75"/>
      <c r="AI118" s="75"/>
      <c r="AJ118" s="75"/>
      <c r="AK118" s="75"/>
      <c r="AL118" s="75"/>
      <c r="AM118" s="75"/>
      <c r="AN118" s="75"/>
      <c r="AO118" s="75"/>
      <c r="AP118" s="75"/>
      <c r="AQ118" s="75"/>
      <c r="AR118" s="75"/>
      <c r="AS118" s="75"/>
      <c r="AT118" s="75"/>
      <c r="AU118" s="75"/>
      <c r="AV118" s="75"/>
      <c r="AW118" s="75"/>
      <c r="AX118" s="75"/>
      <c r="AY118" s="75"/>
      <c r="AZ118" s="75"/>
      <c r="BA118" s="75"/>
      <c r="BB118" s="75"/>
      <c r="BC118" s="75"/>
      <c r="BD118" s="75"/>
      <c r="BE118" s="75"/>
      <c r="BF118" s="75"/>
      <c r="BG118" s="75"/>
      <c r="BH118" s="75"/>
      <c r="BI118" s="75"/>
      <c r="BJ118" s="75"/>
      <c r="BK118" s="75"/>
      <c r="BL118" s="75"/>
      <c r="BM118" s="75"/>
      <c r="BN118" s="75"/>
      <c r="BO118" s="75"/>
      <c r="BP118" s="75"/>
      <c r="BQ118" s="75"/>
      <c r="BR118" s="75"/>
      <c r="BS118" s="75"/>
      <c r="BT118" s="75"/>
      <c r="BU118" s="75"/>
      <c r="BV118" s="75"/>
      <c r="BW118" s="75"/>
      <c r="BX118" s="75"/>
      <c r="BY118" s="75"/>
      <c r="BZ118" s="75"/>
      <c r="CA118" s="75"/>
      <c r="CB118" s="75"/>
      <c r="CC118" s="75"/>
      <c r="CD118" s="75"/>
      <c r="CE118" s="369"/>
    </row>
    <row r="119" spans="1:83" ht="15" customHeight="1" x14ac:dyDescent="0.3">
      <c r="B119" s="605"/>
      <c r="C119" s="105" t="s">
        <v>194</v>
      </c>
      <c r="D119" s="51" t="s">
        <v>184</v>
      </c>
      <c r="E119" s="33" t="s">
        <v>38</v>
      </c>
      <c r="F119" s="69">
        <v>50</v>
      </c>
      <c r="G119" s="69" t="s">
        <v>271</v>
      </c>
      <c r="H119" s="33" t="s">
        <v>104</v>
      </c>
      <c r="I119" s="71">
        <v>1</v>
      </c>
      <c r="J119" s="39">
        <f>0.0045+0.0045</f>
        <v>8.9999999999999993E-3</v>
      </c>
      <c r="K119" s="39" t="s">
        <v>191</v>
      </c>
      <c r="N119" s="72">
        <f t="shared" si="3"/>
        <v>8.9999999999999993E-3</v>
      </c>
      <c r="O119" s="73" t="s">
        <v>67</v>
      </c>
      <c r="Q119" s="75"/>
      <c r="R119" s="75"/>
      <c r="S119" s="75"/>
      <c r="T119" s="75"/>
      <c r="U119" s="75"/>
      <c r="V119" s="75"/>
      <c r="W119" s="75"/>
      <c r="X119" s="75"/>
      <c r="Y119" s="75"/>
      <c r="Z119" s="75"/>
      <c r="AA119" s="75"/>
      <c r="AB119" s="75"/>
      <c r="AC119" s="75"/>
      <c r="AD119" s="75"/>
      <c r="AE119" s="75"/>
      <c r="AF119" s="75"/>
      <c r="AG119" s="75"/>
      <c r="AH119" s="75"/>
      <c r="AI119" s="75"/>
      <c r="AJ119" s="75"/>
      <c r="AK119" s="75"/>
      <c r="AL119" s="75"/>
      <c r="AM119" s="75"/>
      <c r="AN119" s="75"/>
      <c r="AO119" s="75"/>
      <c r="AP119" s="75"/>
      <c r="AQ119" s="75"/>
      <c r="AR119" s="75"/>
      <c r="AS119" s="75"/>
      <c r="AT119" s="75"/>
      <c r="AU119" s="75"/>
      <c r="AV119" s="75"/>
      <c r="AW119" s="75"/>
      <c r="AX119" s="75"/>
      <c r="AY119" s="75"/>
      <c r="AZ119" s="75"/>
      <c r="BA119" s="75"/>
      <c r="BB119" s="75"/>
      <c r="BC119" s="75"/>
      <c r="BD119" s="75"/>
      <c r="BE119" s="75"/>
      <c r="BF119" s="75"/>
      <c r="BG119" s="75"/>
      <c r="BH119" s="75"/>
      <c r="BI119" s="75"/>
      <c r="BJ119" s="75"/>
      <c r="BK119" s="75"/>
      <c r="BL119" s="75"/>
      <c r="BM119" s="75"/>
      <c r="BN119" s="75"/>
      <c r="BO119" s="75"/>
      <c r="BP119" s="75"/>
      <c r="BQ119" s="75"/>
      <c r="BR119" s="75"/>
      <c r="BS119" s="75"/>
      <c r="BT119" s="75"/>
      <c r="BU119" s="75"/>
      <c r="BV119" s="75"/>
      <c r="BW119" s="75"/>
      <c r="BX119" s="75"/>
      <c r="BY119" s="75"/>
      <c r="BZ119" s="75"/>
      <c r="CA119" s="75"/>
      <c r="CB119" s="75"/>
      <c r="CC119" s="75"/>
      <c r="CD119" s="75"/>
      <c r="CE119" s="369"/>
    </row>
    <row r="120" spans="1:83" ht="15" customHeight="1" x14ac:dyDescent="0.3">
      <c r="B120" s="605"/>
      <c r="C120" s="603" t="s">
        <v>192</v>
      </c>
      <c r="D120" s="121" t="s">
        <v>186</v>
      </c>
      <c r="E120" s="585" t="s">
        <v>35</v>
      </c>
      <c r="F120" s="69"/>
      <c r="G120" s="69"/>
      <c r="H120" s="98" t="s">
        <v>163</v>
      </c>
      <c r="I120" s="71">
        <v>0.96</v>
      </c>
      <c r="J120" s="39">
        <f>18*0.96</f>
        <v>17.28</v>
      </c>
      <c r="K120" s="39" t="s">
        <v>193</v>
      </c>
      <c r="N120" s="72">
        <f t="shared" si="3"/>
        <v>17.28</v>
      </c>
      <c r="O120" s="73" t="s">
        <v>71</v>
      </c>
      <c r="Q120" s="75"/>
      <c r="R120" s="75"/>
      <c r="S120" s="75"/>
      <c r="T120" s="75"/>
      <c r="U120" s="75"/>
      <c r="V120" s="75"/>
      <c r="W120" s="75"/>
      <c r="X120" s="75"/>
      <c r="Y120" s="75"/>
      <c r="Z120" s="75"/>
      <c r="AA120" s="75"/>
      <c r="AB120" s="75"/>
      <c r="AC120" s="75"/>
      <c r="AD120" s="75"/>
      <c r="AE120" s="75"/>
      <c r="AF120" s="75"/>
      <c r="AG120" s="75"/>
      <c r="AH120" s="75"/>
      <c r="AI120" s="75"/>
      <c r="AJ120" s="75"/>
      <c r="AK120" s="75"/>
      <c r="AL120" s="75"/>
      <c r="AM120" s="75"/>
      <c r="AN120" s="75"/>
      <c r="AO120" s="75"/>
      <c r="AP120" s="75"/>
      <c r="AQ120" s="75"/>
      <c r="AR120" s="75"/>
      <c r="AS120" s="75"/>
      <c r="AT120" s="75"/>
      <c r="AU120" s="75"/>
      <c r="AV120" s="75"/>
      <c r="AW120" s="75"/>
      <c r="AX120" s="75"/>
      <c r="AY120" s="75"/>
      <c r="AZ120" s="75"/>
      <c r="BA120" s="75"/>
      <c r="BB120" s="75"/>
      <c r="BC120" s="75"/>
      <c r="BD120" s="75"/>
      <c r="BE120" s="75"/>
      <c r="BF120" s="75"/>
      <c r="BG120" s="75"/>
      <c r="BH120" s="75"/>
      <c r="BI120" s="75"/>
      <c r="BJ120" s="75"/>
      <c r="BK120" s="75"/>
      <c r="BL120" s="75"/>
      <c r="BM120" s="75"/>
      <c r="BN120" s="75"/>
      <c r="BO120" s="75"/>
      <c r="BP120" s="75"/>
      <c r="BQ120" s="75"/>
      <c r="BR120" s="75"/>
      <c r="BS120" s="75"/>
      <c r="BT120" s="75"/>
      <c r="BU120" s="75"/>
      <c r="BV120" s="75"/>
      <c r="BW120" s="75"/>
      <c r="BX120" s="75"/>
      <c r="BY120" s="75"/>
      <c r="BZ120" s="75"/>
      <c r="CA120" s="75"/>
      <c r="CB120" s="75"/>
      <c r="CC120" s="75"/>
      <c r="CD120" s="75"/>
      <c r="CE120" s="369"/>
    </row>
    <row r="121" spans="1:83" ht="15" customHeight="1" x14ac:dyDescent="0.3">
      <c r="B121" s="605"/>
      <c r="C121" s="603"/>
      <c r="D121" s="51" t="s">
        <v>184</v>
      </c>
      <c r="E121" s="585"/>
      <c r="F121" s="69"/>
      <c r="G121" s="69"/>
      <c r="H121" s="33" t="s">
        <v>94</v>
      </c>
      <c r="I121" s="71">
        <v>0.04</v>
      </c>
      <c r="J121" s="39">
        <f>18*0.04</f>
        <v>0.72</v>
      </c>
      <c r="K121" s="39" t="s">
        <v>193</v>
      </c>
      <c r="N121" s="72">
        <f t="shared" si="3"/>
        <v>0.72</v>
      </c>
      <c r="O121" s="73" t="s">
        <v>71</v>
      </c>
      <c r="Q121" s="75"/>
      <c r="R121" s="75"/>
      <c r="S121" s="75"/>
      <c r="T121" s="75"/>
      <c r="U121" s="75"/>
      <c r="V121" s="75"/>
      <c r="W121" s="75"/>
      <c r="X121" s="75"/>
      <c r="Y121" s="75"/>
      <c r="Z121" s="75"/>
      <c r="AA121" s="75"/>
      <c r="AB121" s="75"/>
      <c r="AC121" s="75"/>
      <c r="AD121" s="75"/>
      <c r="AE121" s="75"/>
      <c r="AF121" s="75"/>
      <c r="AG121" s="75"/>
      <c r="AH121" s="75"/>
      <c r="AI121" s="75"/>
      <c r="AJ121" s="75"/>
      <c r="AK121" s="75"/>
      <c r="AL121" s="75"/>
      <c r="AM121" s="75"/>
      <c r="AN121" s="75"/>
      <c r="AO121" s="75"/>
      <c r="AP121" s="75"/>
      <c r="AQ121" s="75"/>
      <c r="AR121" s="75"/>
      <c r="AS121" s="75"/>
      <c r="AT121" s="75"/>
      <c r="AU121" s="75"/>
      <c r="AV121" s="75"/>
      <c r="AW121" s="75"/>
      <c r="AX121" s="75"/>
      <c r="AY121" s="75"/>
      <c r="AZ121" s="75"/>
      <c r="BA121" s="75"/>
      <c r="BB121" s="75"/>
      <c r="BC121" s="75"/>
      <c r="BD121" s="75"/>
      <c r="BE121" s="75"/>
      <c r="BF121" s="75"/>
      <c r="BG121" s="75"/>
      <c r="BH121" s="75"/>
      <c r="BI121" s="75"/>
      <c r="BJ121" s="75"/>
      <c r="BK121" s="75"/>
      <c r="BL121" s="75"/>
      <c r="BM121" s="75"/>
      <c r="BN121" s="75"/>
      <c r="BO121" s="75"/>
      <c r="BP121" s="75"/>
      <c r="BQ121" s="75"/>
      <c r="BR121" s="75"/>
      <c r="BS121" s="75"/>
      <c r="BT121" s="75"/>
      <c r="BU121" s="75"/>
      <c r="BV121" s="75"/>
      <c r="BW121" s="75"/>
      <c r="BX121" s="75"/>
      <c r="BY121" s="75"/>
      <c r="BZ121" s="75"/>
      <c r="CA121" s="75"/>
      <c r="CB121" s="75"/>
      <c r="CC121" s="75"/>
      <c r="CD121" s="75"/>
      <c r="CE121" s="369"/>
    </row>
    <row r="122" spans="1:83" ht="15" customHeight="1" x14ac:dyDescent="0.3">
      <c r="B122" s="605"/>
      <c r="C122" s="603" t="s">
        <v>192</v>
      </c>
      <c r="D122" s="121" t="s">
        <v>187</v>
      </c>
      <c r="E122" s="585" t="s">
        <v>36</v>
      </c>
      <c r="F122" s="69"/>
      <c r="G122" s="69"/>
      <c r="H122" s="122" t="s">
        <v>94</v>
      </c>
      <c r="I122" s="71">
        <v>0.95</v>
      </c>
      <c r="J122" s="39">
        <f>14.2*0.95</f>
        <v>13.489999999999998</v>
      </c>
      <c r="K122" s="39" t="s">
        <v>193</v>
      </c>
      <c r="N122" s="72">
        <f t="shared" si="3"/>
        <v>13.489999999999998</v>
      </c>
      <c r="O122" s="73" t="s">
        <v>71</v>
      </c>
      <c r="Q122" s="75"/>
      <c r="R122" s="75"/>
      <c r="S122" s="75"/>
      <c r="T122" s="75"/>
      <c r="U122" s="75"/>
      <c r="V122" s="75"/>
      <c r="W122" s="75"/>
      <c r="X122" s="75"/>
      <c r="Y122" s="75"/>
      <c r="Z122" s="75"/>
      <c r="AA122" s="75"/>
      <c r="AB122" s="75"/>
      <c r="AC122" s="75"/>
      <c r="AD122" s="75"/>
      <c r="AE122" s="75"/>
      <c r="AF122" s="75"/>
      <c r="AG122" s="75"/>
      <c r="AH122" s="75"/>
      <c r="AI122" s="75"/>
      <c r="AJ122" s="75"/>
      <c r="AK122" s="75"/>
      <c r="AL122" s="75"/>
      <c r="AM122" s="75"/>
      <c r="AN122" s="75"/>
      <c r="AO122" s="75"/>
      <c r="AP122" s="75"/>
      <c r="AQ122" s="75"/>
      <c r="AR122" s="75"/>
      <c r="AS122" s="75"/>
      <c r="AT122" s="75"/>
      <c r="AU122" s="75"/>
      <c r="AV122" s="75"/>
      <c r="AW122" s="75"/>
      <c r="AX122" s="75"/>
      <c r="AY122" s="75"/>
      <c r="AZ122" s="75"/>
      <c r="BA122" s="75"/>
      <c r="BB122" s="75"/>
      <c r="BC122" s="75"/>
      <c r="BD122" s="75"/>
      <c r="BE122" s="75"/>
      <c r="BF122" s="75"/>
      <c r="BG122" s="75"/>
      <c r="BH122" s="75"/>
      <c r="BI122" s="75"/>
      <c r="BJ122" s="75"/>
      <c r="BK122" s="75"/>
      <c r="BL122" s="75"/>
      <c r="BM122" s="75"/>
      <c r="BN122" s="75"/>
      <c r="BO122" s="75"/>
      <c r="BP122" s="75"/>
      <c r="BQ122" s="75"/>
      <c r="BR122" s="75"/>
      <c r="BS122" s="75"/>
      <c r="BT122" s="75"/>
      <c r="BU122" s="75"/>
      <c r="BV122" s="75"/>
      <c r="BW122" s="75"/>
      <c r="BX122" s="75"/>
      <c r="BY122" s="75"/>
      <c r="BZ122" s="75"/>
      <c r="CA122" s="75"/>
      <c r="CB122" s="75"/>
      <c r="CC122" s="75"/>
      <c r="CD122" s="75"/>
      <c r="CE122" s="369"/>
    </row>
    <row r="123" spans="1:83" ht="15" customHeight="1" x14ac:dyDescent="0.3">
      <c r="B123" s="605"/>
      <c r="C123" s="603"/>
      <c r="D123" s="121" t="s">
        <v>187</v>
      </c>
      <c r="E123" s="585"/>
      <c r="F123" s="69"/>
      <c r="G123" s="69"/>
      <c r="H123" s="122" t="s">
        <v>97</v>
      </c>
      <c r="I123" s="71">
        <v>0.05</v>
      </c>
      <c r="J123" s="39">
        <f>14.2*0.05</f>
        <v>0.71</v>
      </c>
      <c r="K123" s="39" t="s">
        <v>193</v>
      </c>
      <c r="N123" s="72">
        <f t="shared" si="3"/>
        <v>0.71</v>
      </c>
      <c r="O123" s="73" t="s">
        <v>71</v>
      </c>
      <c r="Q123" s="75"/>
      <c r="R123" s="75"/>
      <c r="S123" s="75"/>
      <c r="T123" s="75"/>
      <c r="U123" s="75"/>
      <c r="V123" s="75"/>
      <c r="W123" s="75"/>
      <c r="X123" s="75"/>
      <c r="Y123" s="75"/>
      <c r="Z123" s="75"/>
      <c r="AA123" s="75"/>
      <c r="AB123" s="75"/>
      <c r="AC123" s="75"/>
      <c r="AD123" s="75"/>
      <c r="AE123" s="75"/>
      <c r="AF123" s="75"/>
      <c r="AG123" s="75"/>
      <c r="AH123" s="75"/>
      <c r="AI123" s="75"/>
      <c r="AJ123" s="75"/>
      <c r="AK123" s="75"/>
      <c r="AL123" s="75"/>
      <c r="AM123" s="75"/>
      <c r="AN123" s="75"/>
      <c r="AO123" s="75"/>
      <c r="AP123" s="75"/>
      <c r="AQ123" s="75"/>
      <c r="AR123" s="75"/>
      <c r="AS123" s="75"/>
      <c r="AT123" s="75"/>
      <c r="AU123" s="75"/>
      <c r="AV123" s="75"/>
      <c r="AW123" s="75"/>
      <c r="AX123" s="75"/>
      <c r="AY123" s="75"/>
      <c r="AZ123" s="75"/>
      <c r="BA123" s="75"/>
      <c r="BB123" s="75"/>
      <c r="BC123" s="75"/>
      <c r="BD123" s="75"/>
      <c r="BE123" s="75"/>
      <c r="BF123" s="75"/>
      <c r="BG123" s="75"/>
      <c r="BH123" s="75"/>
      <c r="BI123" s="75"/>
      <c r="BJ123" s="75"/>
      <c r="BK123" s="75"/>
      <c r="BL123" s="75"/>
      <c r="BM123" s="75"/>
      <c r="BN123" s="75"/>
      <c r="BO123" s="75"/>
      <c r="BP123" s="75"/>
      <c r="BQ123" s="75"/>
      <c r="BR123" s="75"/>
      <c r="BS123" s="75"/>
      <c r="BT123" s="75"/>
      <c r="BU123" s="75"/>
      <c r="BV123" s="75"/>
      <c r="BW123" s="75"/>
      <c r="BX123" s="75"/>
      <c r="BY123" s="75"/>
      <c r="BZ123" s="75"/>
      <c r="CA123" s="75"/>
      <c r="CB123" s="75"/>
      <c r="CC123" s="75"/>
      <c r="CD123" s="75"/>
      <c r="CE123" s="369"/>
    </row>
    <row r="124" spans="1:83" ht="15" customHeight="1" x14ac:dyDescent="0.3">
      <c r="B124" s="605"/>
      <c r="C124" s="105" t="s">
        <v>192</v>
      </c>
      <c r="D124" s="51" t="s">
        <v>184</v>
      </c>
      <c r="E124" s="33" t="s">
        <v>37</v>
      </c>
      <c r="F124" s="69"/>
      <c r="G124" s="69"/>
      <c r="H124" s="98" t="s">
        <v>171</v>
      </c>
      <c r="I124" s="71">
        <v>1</v>
      </c>
      <c r="J124" s="39">
        <f>0.0125+0.008</f>
        <v>2.0500000000000001E-2</v>
      </c>
      <c r="K124" s="39" t="s">
        <v>191</v>
      </c>
      <c r="N124" s="72">
        <f t="shared" si="3"/>
        <v>2.0500000000000001E-2</v>
      </c>
      <c r="O124" s="73" t="s">
        <v>67</v>
      </c>
      <c r="Q124" s="75"/>
      <c r="R124" s="75"/>
      <c r="S124" s="75"/>
      <c r="T124" s="75"/>
      <c r="U124" s="75"/>
      <c r="V124" s="75"/>
      <c r="W124" s="75"/>
      <c r="X124" s="75"/>
      <c r="Y124" s="75"/>
      <c r="Z124" s="75"/>
      <c r="AA124" s="75"/>
      <c r="AB124" s="75"/>
      <c r="AC124" s="75"/>
      <c r="AD124" s="75"/>
      <c r="AE124" s="75"/>
      <c r="AF124" s="75"/>
      <c r="AG124" s="75"/>
      <c r="AH124" s="75"/>
      <c r="AI124" s="75"/>
      <c r="AJ124" s="75"/>
      <c r="AK124" s="75"/>
      <c r="AL124" s="75"/>
      <c r="AM124" s="75"/>
      <c r="AN124" s="75"/>
      <c r="AO124" s="75"/>
      <c r="AP124" s="75"/>
      <c r="AQ124" s="75"/>
      <c r="AR124" s="75"/>
      <c r="AS124" s="75"/>
      <c r="AT124" s="75"/>
      <c r="AU124" s="75"/>
      <c r="AV124" s="75"/>
      <c r="AW124" s="75"/>
      <c r="AX124" s="75"/>
      <c r="AY124" s="75"/>
      <c r="AZ124" s="75"/>
      <c r="BA124" s="75"/>
      <c r="BB124" s="75"/>
      <c r="BC124" s="75"/>
      <c r="BD124" s="75"/>
      <c r="BE124" s="75"/>
      <c r="BF124" s="75"/>
      <c r="BG124" s="75"/>
      <c r="BH124" s="75"/>
      <c r="BI124" s="75"/>
      <c r="BJ124" s="75"/>
      <c r="BK124" s="75"/>
      <c r="BL124" s="75"/>
      <c r="BM124" s="75"/>
      <c r="BN124" s="75"/>
      <c r="BO124" s="75"/>
      <c r="BP124" s="75"/>
      <c r="BQ124" s="75"/>
      <c r="BR124" s="75"/>
      <c r="BS124" s="75"/>
      <c r="BT124" s="75"/>
      <c r="BU124" s="75"/>
      <c r="BV124" s="75"/>
      <c r="BW124" s="75"/>
      <c r="BX124" s="75"/>
      <c r="BY124" s="75"/>
      <c r="BZ124" s="75"/>
      <c r="CA124" s="75"/>
      <c r="CB124" s="75"/>
      <c r="CC124" s="75"/>
      <c r="CD124" s="75"/>
      <c r="CE124" s="369"/>
    </row>
    <row r="125" spans="1:83" ht="15" customHeight="1" x14ac:dyDescent="0.3">
      <c r="B125" s="605"/>
      <c r="C125" s="105" t="s">
        <v>192</v>
      </c>
      <c r="D125" s="51" t="s">
        <v>184</v>
      </c>
      <c r="E125" s="33" t="s">
        <v>38</v>
      </c>
      <c r="F125" s="69"/>
      <c r="G125" s="69"/>
      <c r="H125" s="33" t="s">
        <v>104</v>
      </c>
      <c r="I125" s="71">
        <v>1</v>
      </c>
      <c r="J125" s="39">
        <f>0.0045+0.0045</f>
        <v>8.9999999999999993E-3</v>
      </c>
      <c r="K125" s="39" t="s">
        <v>191</v>
      </c>
      <c r="N125" s="72">
        <f t="shared" si="3"/>
        <v>8.9999999999999993E-3</v>
      </c>
      <c r="O125" s="73" t="s">
        <v>67</v>
      </c>
      <c r="Q125" s="75"/>
      <c r="R125" s="75"/>
      <c r="S125" s="75"/>
      <c r="T125" s="75"/>
      <c r="U125" s="75"/>
      <c r="V125" s="75"/>
      <c r="W125" s="75"/>
      <c r="X125" s="75"/>
      <c r="Y125" s="75"/>
      <c r="Z125" s="75"/>
      <c r="AA125" s="75"/>
      <c r="AB125" s="75"/>
      <c r="AC125" s="75"/>
      <c r="AD125" s="75"/>
      <c r="AE125" s="75"/>
      <c r="AF125" s="75"/>
      <c r="AG125" s="75"/>
      <c r="AH125" s="75"/>
      <c r="AI125" s="75"/>
      <c r="AJ125" s="75"/>
      <c r="AK125" s="75"/>
      <c r="AL125" s="75"/>
      <c r="AM125" s="75"/>
      <c r="AN125" s="75"/>
      <c r="AO125" s="75"/>
      <c r="AP125" s="75"/>
      <c r="AQ125" s="75"/>
      <c r="AR125" s="75"/>
      <c r="AS125" s="75"/>
      <c r="AT125" s="75"/>
      <c r="AU125" s="75"/>
      <c r="AV125" s="75"/>
      <c r="AW125" s="75"/>
      <c r="AX125" s="75"/>
      <c r="AY125" s="75"/>
      <c r="AZ125" s="75"/>
      <c r="BA125" s="75"/>
      <c r="BB125" s="75"/>
      <c r="BC125" s="75"/>
      <c r="BD125" s="75"/>
      <c r="BE125" s="75"/>
      <c r="BF125" s="75"/>
      <c r="BG125" s="75"/>
      <c r="BH125" s="75"/>
      <c r="BI125" s="75"/>
      <c r="BJ125" s="75"/>
      <c r="BK125" s="75"/>
      <c r="BL125" s="75"/>
      <c r="BM125" s="75"/>
      <c r="BN125" s="75"/>
      <c r="BO125" s="75"/>
      <c r="BP125" s="75"/>
      <c r="BQ125" s="75"/>
      <c r="BR125" s="75"/>
      <c r="BS125" s="75"/>
      <c r="BT125" s="75"/>
      <c r="BU125" s="75"/>
      <c r="BV125" s="75"/>
      <c r="BW125" s="75"/>
      <c r="BX125" s="75"/>
      <c r="BY125" s="75"/>
      <c r="BZ125" s="75"/>
      <c r="CA125" s="75"/>
      <c r="CB125" s="75"/>
      <c r="CC125" s="75"/>
      <c r="CD125" s="75"/>
      <c r="CE125" s="369"/>
    </row>
    <row r="126" spans="1:83" s="135" customFormat="1" ht="15" customHeight="1" x14ac:dyDescent="0.3">
      <c r="A126" s="33"/>
      <c r="B126" s="605"/>
      <c r="C126" s="146" t="s">
        <v>199</v>
      </c>
      <c r="D126" s="134"/>
      <c r="F126" s="136"/>
      <c r="G126" s="136"/>
      <c r="I126" s="137"/>
      <c r="J126" s="138"/>
      <c r="K126" s="138"/>
      <c r="L126" s="138"/>
      <c r="N126" s="139"/>
      <c r="O126" s="140"/>
      <c r="Q126" s="141"/>
      <c r="R126" s="141"/>
      <c r="S126" s="141"/>
      <c r="T126" s="141"/>
      <c r="U126" s="141"/>
      <c r="V126" s="141"/>
      <c r="W126" s="141"/>
      <c r="X126" s="141"/>
      <c r="Y126" s="141"/>
      <c r="Z126" s="141"/>
      <c r="AA126" s="141"/>
      <c r="AB126" s="141"/>
      <c r="AC126" s="141"/>
      <c r="AD126" s="141"/>
      <c r="AE126" s="141"/>
      <c r="AF126" s="141"/>
      <c r="AG126" s="141"/>
      <c r="AH126" s="141"/>
      <c r="AI126" s="141"/>
      <c r="AJ126" s="141"/>
      <c r="AK126" s="141"/>
      <c r="AL126" s="141"/>
      <c r="AM126" s="141"/>
      <c r="AN126" s="141"/>
      <c r="AO126" s="141"/>
      <c r="AP126" s="141"/>
      <c r="AQ126" s="141"/>
      <c r="AR126" s="141"/>
      <c r="AS126" s="141"/>
      <c r="AT126" s="141"/>
      <c r="AU126" s="141"/>
      <c r="AV126" s="141"/>
      <c r="AW126" s="141"/>
      <c r="AX126" s="141"/>
      <c r="AY126" s="141"/>
      <c r="AZ126" s="141"/>
      <c r="BA126" s="141"/>
      <c r="BB126" s="141"/>
      <c r="BC126" s="141"/>
      <c r="BD126" s="141"/>
      <c r="BE126" s="141"/>
      <c r="BF126" s="141"/>
      <c r="BG126" s="141"/>
      <c r="BH126" s="141"/>
      <c r="BI126" s="141"/>
      <c r="BJ126" s="141"/>
      <c r="BK126" s="141"/>
      <c r="BL126" s="141"/>
      <c r="BM126" s="141"/>
      <c r="BN126" s="141"/>
      <c r="BO126" s="141"/>
      <c r="BP126" s="141"/>
      <c r="BQ126" s="141"/>
      <c r="BR126" s="141"/>
      <c r="BS126" s="141"/>
      <c r="BT126" s="141"/>
      <c r="BU126" s="141"/>
      <c r="BV126" s="141"/>
      <c r="BW126" s="141"/>
      <c r="BX126" s="141"/>
      <c r="BY126" s="141"/>
      <c r="BZ126" s="141"/>
      <c r="CA126" s="141"/>
      <c r="CB126" s="141"/>
      <c r="CC126" s="141"/>
      <c r="CD126" s="141"/>
      <c r="CE126" s="370"/>
    </row>
    <row r="127" spans="1:83" ht="15" customHeight="1" x14ac:dyDescent="0.3">
      <c r="B127" s="605"/>
      <c r="C127" s="149" t="s">
        <v>189</v>
      </c>
      <c r="D127" s="150"/>
      <c r="E127" s="149"/>
      <c r="F127" s="151"/>
      <c r="G127" s="151"/>
      <c r="H127" s="149"/>
      <c r="I127" s="152"/>
      <c r="J127" s="153"/>
      <c r="K127" s="153"/>
      <c r="L127" s="153"/>
      <c r="M127" s="149"/>
      <c r="N127" s="154"/>
      <c r="O127" s="155"/>
      <c r="P127" s="149"/>
      <c r="Q127" s="156"/>
      <c r="R127" s="156"/>
      <c r="S127" s="156"/>
      <c r="T127" s="156"/>
      <c r="U127" s="156"/>
      <c r="V127" s="156"/>
      <c r="W127" s="156"/>
      <c r="X127" s="156"/>
      <c r="Y127" s="156"/>
      <c r="Z127" s="156"/>
      <c r="AA127" s="156"/>
      <c r="AB127" s="156"/>
      <c r="AC127" s="156"/>
      <c r="AD127" s="156"/>
      <c r="AE127" s="156"/>
      <c r="AF127" s="156"/>
      <c r="AG127" s="156"/>
      <c r="AH127" s="156"/>
      <c r="AI127" s="156"/>
      <c r="AJ127" s="156"/>
      <c r="AK127" s="156"/>
      <c r="AL127" s="156"/>
      <c r="AM127" s="156"/>
      <c r="AN127" s="156"/>
      <c r="AO127" s="156"/>
      <c r="AP127" s="156"/>
      <c r="AQ127" s="156"/>
      <c r="AR127" s="156"/>
      <c r="AS127" s="156"/>
      <c r="AT127" s="156"/>
      <c r="AU127" s="156"/>
      <c r="AV127" s="156"/>
      <c r="AW127" s="156"/>
      <c r="AX127" s="156"/>
      <c r="AY127" s="156"/>
      <c r="AZ127" s="156"/>
      <c r="BA127" s="156"/>
      <c r="BB127" s="156"/>
      <c r="BC127" s="156"/>
      <c r="BD127" s="156"/>
      <c r="BE127" s="156"/>
      <c r="BF127" s="156"/>
      <c r="BG127" s="156"/>
      <c r="BH127" s="156"/>
      <c r="BI127" s="156"/>
      <c r="BJ127" s="156"/>
      <c r="BK127" s="156"/>
      <c r="BL127" s="156"/>
      <c r="BM127" s="156"/>
      <c r="BN127" s="156"/>
      <c r="BO127" s="156"/>
      <c r="BP127" s="156"/>
      <c r="BQ127" s="156"/>
      <c r="BR127" s="156"/>
      <c r="BS127" s="156"/>
      <c r="BT127" s="156"/>
      <c r="BU127" s="156"/>
      <c r="BV127" s="156"/>
      <c r="BW127" s="156"/>
      <c r="BX127" s="156"/>
      <c r="BY127" s="156"/>
      <c r="BZ127" s="156"/>
      <c r="CA127" s="156"/>
      <c r="CB127" s="156"/>
      <c r="CC127" s="156"/>
      <c r="CD127" s="156"/>
      <c r="CE127" s="371"/>
    </row>
    <row r="128" spans="1:83" ht="15" customHeight="1" x14ac:dyDescent="0.3">
      <c r="B128" s="605"/>
      <c r="C128" s="105" t="s">
        <v>108</v>
      </c>
      <c r="D128" s="121" t="s">
        <v>186</v>
      </c>
      <c r="E128" s="33" t="s">
        <v>39</v>
      </c>
      <c r="F128" s="69"/>
      <c r="G128" s="69"/>
      <c r="H128" s="33" t="s">
        <v>78</v>
      </c>
      <c r="I128" s="71">
        <v>1</v>
      </c>
      <c r="N128" s="72">
        <f>N112*2</f>
        <v>34.56</v>
      </c>
      <c r="O128" s="73" t="s">
        <v>71</v>
      </c>
      <c r="Q128" s="75"/>
      <c r="R128" s="75"/>
      <c r="S128" s="75"/>
      <c r="T128" s="75"/>
      <c r="U128" s="75"/>
      <c r="V128" s="75"/>
      <c r="W128" s="75"/>
      <c r="X128" s="75"/>
      <c r="Y128" s="75"/>
      <c r="Z128" s="75"/>
      <c r="AA128" s="75"/>
      <c r="AB128" s="75"/>
      <c r="AC128" s="75"/>
      <c r="AD128" s="75"/>
      <c r="AE128" s="75"/>
      <c r="AF128" s="75"/>
      <c r="AG128" s="75"/>
      <c r="AH128" s="75"/>
      <c r="AI128" s="75"/>
      <c r="AJ128" s="75"/>
      <c r="AK128" s="75"/>
      <c r="AL128" s="75"/>
      <c r="AM128" s="75"/>
      <c r="AN128" s="75"/>
      <c r="AO128" s="75"/>
      <c r="AP128" s="75"/>
      <c r="AQ128" s="75"/>
      <c r="AR128" s="75"/>
      <c r="AS128" s="75"/>
      <c r="AT128" s="75"/>
      <c r="AU128" s="75"/>
      <c r="AV128" s="75"/>
      <c r="AW128" s="75"/>
      <c r="AX128" s="75"/>
      <c r="AY128" s="75"/>
      <c r="AZ128" s="75"/>
      <c r="BA128" s="75"/>
      <c r="BB128" s="75"/>
      <c r="BC128" s="75"/>
      <c r="BD128" s="75"/>
      <c r="BE128" s="75"/>
      <c r="BF128" s="75"/>
      <c r="BG128" s="75"/>
      <c r="BH128" s="75"/>
      <c r="BI128" s="75"/>
      <c r="BJ128" s="75"/>
      <c r="BK128" s="75"/>
      <c r="BL128" s="75"/>
      <c r="BM128" s="75"/>
      <c r="BN128" s="75"/>
      <c r="BO128" s="75"/>
      <c r="BP128" s="75"/>
      <c r="BQ128" s="75"/>
      <c r="BR128" s="75"/>
      <c r="BS128" s="75"/>
      <c r="BT128" s="75"/>
      <c r="BU128" s="75"/>
      <c r="BV128" s="75"/>
      <c r="BW128" s="75"/>
      <c r="BX128" s="75"/>
      <c r="BY128" s="75"/>
      <c r="BZ128" s="75"/>
      <c r="CA128" s="75"/>
      <c r="CB128" s="75"/>
      <c r="CC128" s="75"/>
      <c r="CD128" s="75"/>
      <c r="CE128" s="369"/>
    </row>
    <row r="129" spans="2:83" ht="15" customHeight="1" x14ac:dyDescent="0.3">
      <c r="B129" s="605"/>
      <c r="C129" s="105" t="s">
        <v>108</v>
      </c>
      <c r="D129" s="121" t="s">
        <v>187</v>
      </c>
      <c r="E129" s="33" t="s">
        <v>40</v>
      </c>
      <c r="F129" s="69"/>
      <c r="G129" s="69"/>
      <c r="H129" s="33" t="s">
        <v>98</v>
      </c>
      <c r="I129" s="71">
        <v>1</v>
      </c>
      <c r="N129" s="72">
        <f>N115*2</f>
        <v>1.42</v>
      </c>
      <c r="O129" s="73" t="s">
        <v>71</v>
      </c>
      <c r="Q129" s="75"/>
      <c r="R129" s="75"/>
      <c r="S129" s="75"/>
      <c r="T129" s="75"/>
      <c r="U129" s="75"/>
      <c r="V129" s="75"/>
      <c r="W129" s="75"/>
      <c r="X129" s="75"/>
      <c r="Y129" s="75"/>
      <c r="Z129" s="75"/>
      <c r="AA129" s="75"/>
      <c r="AB129" s="75"/>
      <c r="AC129" s="75"/>
      <c r="AD129" s="75"/>
      <c r="AE129" s="75"/>
      <c r="AF129" s="75"/>
      <c r="AG129" s="75"/>
      <c r="AH129" s="75"/>
      <c r="AI129" s="75"/>
      <c r="AJ129" s="75"/>
      <c r="AK129" s="75"/>
      <c r="AL129" s="75"/>
      <c r="AM129" s="75"/>
      <c r="AN129" s="75"/>
      <c r="AO129" s="75"/>
      <c r="AP129" s="75"/>
      <c r="AQ129" s="75"/>
      <c r="AR129" s="75"/>
      <c r="AS129" s="75"/>
      <c r="AT129" s="75"/>
      <c r="AU129" s="75"/>
      <c r="AV129" s="75"/>
      <c r="AW129" s="75"/>
      <c r="AX129" s="75"/>
      <c r="AY129" s="75"/>
      <c r="AZ129" s="75"/>
      <c r="BA129" s="75"/>
      <c r="BB129" s="75"/>
      <c r="BC129" s="75"/>
      <c r="BD129" s="75"/>
      <c r="BE129" s="75"/>
      <c r="BF129" s="75"/>
      <c r="BG129" s="75"/>
      <c r="BH129" s="75"/>
      <c r="BI129" s="75"/>
      <c r="BJ129" s="75"/>
      <c r="BK129" s="75"/>
      <c r="BL129" s="75"/>
      <c r="BM129" s="75"/>
      <c r="BN129" s="75"/>
      <c r="BO129" s="75"/>
      <c r="BP129" s="75"/>
      <c r="BQ129" s="75"/>
      <c r="BR129" s="75"/>
      <c r="BS129" s="75"/>
      <c r="BT129" s="75"/>
      <c r="BU129" s="75"/>
      <c r="BV129" s="75"/>
      <c r="BW129" s="75"/>
      <c r="BX129" s="75"/>
      <c r="BY129" s="75"/>
      <c r="BZ129" s="75"/>
      <c r="CA129" s="75"/>
      <c r="CB129" s="75"/>
      <c r="CC129" s="75"/>
      <c r="CD129" s="75"/>
      <c r="CE129" s="369"/>
    </row>
    <row r="130" spans="2:83" ht="15" customHeight="1" x14ac:dyDescent="0.3">
      <c r="B130" s="605"/>
      <c r="C130" s="105" t="s">
        <v>108</v>
      </c>
      <c r="D130" s="121" t="s">
        <v>186</v>
      </c>
      <c r="E130" s="33" t="s">
        <v>31</v>
      </c>
      <c r="F130" s="69"/>
      <c r="G130" s="69"/>
      <c r="H130" s="33" t="s">
        <v>87</v>
      </c>
      <c r="I130" s="71">
        <v>1</v>
      </c>
      <c r="N130" s="72">
        <f>N116</f>
        <v>30</v>
      </c>
      <c r="O130" s="73" t="s">
        <v>71</v>
      </c>
      <c r="Q130" s="75"/>
      <c r="R130" s="75"/>
      <c r="S130" s="75"/>
      <c r="T130" s="75"/>
      <c r="U130" s="75"/>
      <c r="V130" s="75"/>
      <c r="W130" s="75"/>
      <c r="X130" s="75"/>
      <c r="Y130" s="75"/>
      <c r="Z130" s="75"/>
      <c r="AA130" s="75"/>
      <c r="AB130" s="75"/>
      <c r="AC130" s="75"/>
      <c r="AD130" s="75"/>
      <c r="AE130" s="75"/>
      <c r="AF130" s="75"/>
      <c r="AG130" s="75"/>
      <c r="AH130" s="75"/>
      <c r="AI130" s="75"/>
      <c r="AJ130" s="75"/>
      <c r="AK130" s="75"/>
      <c r="AL130" s="75"/>
      <c r="AM130" s="75"/>
      <c r="AN130" s="75"/>
      <c r="AO130" s="75"/>
      <c r="AP130" s="75"/>
      <c r="AQ130" s="75"/>
      <c r="AR130" s="75"/>
      <c r="AS130" s="75"/>
      <c r="AT130" s="75"/>
      <c r="AU130" s="75"/>
      <c r="AV130" s="75"/>
      <c r="AW130" s="75"/>
      <c r="AX130" s="75"/>
      <c r="AY130" s="75"/>
      <c r="AZ130" s="75"/>
      <c r="BA130" s="75"/>
      <c r="BB130" s="75"/>
      <c r="BC130" s="75"/>
      <c r="BD130" s="75"/>
      <c r="BE130" s="75"/>
      <c r="BF130" s="75"/>
      <c r="BG130" s="75"/>
      <c r="BH130" s="75"/>
      <c r="BI130" s="75"/>
      <c r="BJ130" s="75"/>
      <c r="BK130" s="75"/>
      <c r="BL130" s="75"/>
      <c r="BM130" s="75"/>
      <c r="BN130" s="75"/>
      <c r="BO130" s="75"/>
      <c r="BP130" s="75"/>
      <c r="BQ130" s="75"/>
      <c r="BR130" s="75"/>
      <c r="BS130" s="75"/>
      <c r="BT130" s="75"/>
      <c r="BU130" s="75"/>
      <c r="BV130" s="75"/>
      <c r="BW130" s="75"/>
      <c r="BX130" s="75"/>
      <c r="BY130" s="75"/>
      <c r="BZ130" s="75"/>
      <c r="CA130" s="75"/>
      <c r="CB130" s="75"/>
      <c r="CC130" s="75"/>
      <c r="CD130" s="75"/>
      <c r="CE130" s="369"/>
    </row>
    <row r="131" spans="2:83" ht="15" customHeight="1" x14ac:dyDescent="0.3">
      <c r="B131" s="605"/>
      <c r="C131" s="105" t="s">
        <v>108</v>
      </c>
      <c r="D131" s="51" t="s">
        <v>184</v>
      </c>
      <c r="E131" s="33" t="s">
        <v>41</v>
      </c>
      <c r="F131" s="69"/>
      <c r="G131" s="69"/>
      <c r="H131" s="33" t="s">
        <v>89</v>
      </c>
      <c r="I131" s="71">
        <v>1</v>
      </c>
      <c r="N131" s="72">
        <f>(2.2+3.5)*2</f>
        <v>11.4</v>
      </c>
      <c r="O131" s="73" t="s">
        <v>71</v>
      </c>
      <c r="Q131" s="75"/>
      <c r="R131" s="75"/>
      <c r="S131" s="75"/>
      <c r="T131" s="75"/>
      <c r="U131" s="75"/>
      <c r="V131" s="75"/>
      <c r="W131" s="75"/>
      <c r="X131" s="75"/>
      <c r="Y131" s="75"/>
      <c r="Z131" s="75"/>
      <c r="AA131" s="75"/>
      <c r="AB131" s="75"/>
      <c r="AC131" s="75"/>
      <c r="AD131" s="75"/>
      <c r="AE131" s="75"/>
      <c r="AF131" s="75"/>
      <c r="AG131" s="75"/>
      <c r="AH131" s="75"/>
      <c r="AI131" s="75"/>
      <c r="AJ131" s="75"/>
      <c r="AK131" s="75"/>
      <c r="AL131" s="75"/>
      <c r="AM131" s="75"/>
      <c r="AN131" s="75"/>
      <c r="AO131" s="75"/>
      <c r="AP131" s="75"/>
      <c r="AQ131" s="75"/>
      <c r="AR131" s="75"/>
      <c r="AS131" s="75"/>
      <c r="AT131" s="75"/>
      <c r="AU131" s="75"/>
      <c r="AV131" s="75"/>
      <c r="AW131" s="75"/>
      <c r="AX131" s="75"/>
      <c r="AY131" s="75"/>
      <c r="AZ131" s="75"/>
      <c r="BA131" s="75"/>
      <c r="BB131" s="75"/>
      <c r="BC131" s="75"/>
      <c r="BD131" s="75"/>
      <c r="BE131" s="75"/>
      <c r="BF131" s="75"/>
      <c r="BG131" s="75"/>
      <c r="BH131" s="75"/>
      <c r="BI131" s="75"/>
      <c r="BJ131" s="75"/>
      <c r="BK131" s="75"/>
      <c r="BL131" s="75"/>
      <c r="BM131" s="75"/>
      <c r="BN131" s="75"/>
      <c r="BO131" s="75"/>
      <c r="BP131" s="75"/>
      <c r="BQ131" s="75"/>
      <c r="BR131" s="75"/>
      <c r="BS131" s="75"/>
      <c r="BT131" s="75"/>
      <c r="BU131" s="75"/>
      <c r="BV131" s="75"/>
      <c r="BW131" s="75"/>
      <c r="BX131" s="75"/>
      <c r="BY131" s="75"/>
      <c r="BZ131" s="75"/>
      <c r="CA131" s="75"/>
      <c r="CB131" s="75"/>
      <c r="CC131" s="75"/>
      <c r="CD131" s="75"/>
      <c r="CE131" s="369"/>
    </row>
    <row r="132" spans="2:83" ht="15" customHeight="1" x14ac:dyDescent="0.3">
      <c r="B132" s="605"/>
      <c r="C132" s="105"/>
      <c r="D132" s="121" t="s">
        <v>187</v>
      </c>
      <c r="E132" s="33" t="s">
        <v>42</v>
      </c>
      <c r="F132" s="69"/>
      <c r="G132" s="69"/>
      <c r="H132" s="33" t="s">
        <v>95</v>
      </c>
      <c r="I132" s="71">
        <v>1</v>
      </c>
      <c r="N132" s="72">
        <f>(N113+N114)*2</f>
        <v>28.419999999999998</v>
      </c>
      <c r="O132" s="73" t="s">
        <v>71</v>
      </c>
      <c r="Q132" s="75"/>
      <c r="R132" s="75"/>
      <c r="S132" s="75"/>
      <c r="T132" s="75"/>
      <c r="U132" s="75"/>
      <c r="V132" s="75"/>
      <c r="W132" s="75"/>
      <c r="X132" s="75"/>
      <c r="Y132" s="75"/>
      <c r="Z132" s="75"/>
      <c r="AA132" s="75"/>
      <c r="AB132" s="75"/>
      <c r="AC132" s="75"/>
      <c r="AD132" s="75"/>
      <c r="AE132" s="75"/>
      <c r="AF132" s="75"/>
      <c r="AG132" s="75"/>
      <c r="AH132" s="75"/>
      <c r="AI132" s="75"/>
      <c r="AJ132" s="75"/>
      <c r="AK132" s="75"/>
      <c r="AL132" s="75"/>
      <c r="AM132" s="75"/>
      <c r="AN132" s="75"/>
      <c r="AO132" s="75"/>
      <c r="AP132" s="75"/>
      <c r="AQ132" s="75"/>
      <c r="AR132" s="75"/>
      <c r="AS132" s="75"/>
      <c r="AT132" s="75"/>
      <c r="AU132" s="75"/>
      <c r="AV132" s="75"/>
      <c r="AW132" s="75"/>
      <c r="AX132" s="75"/>
      <c r="AY132" s="75"/>
      <c r="AZ132" s="75"/>
      <c r="BA132" s="75"/>
      <c r="BB132" s="75"/>
      <c r="BC132" s="75"/>
      <c r="BD132" s="75"/>
      <c r="BE132" s="75"/>
      <c r="BF132" s="75"/>
      <c r="BG132" s="75"/>
      <c r="BH132" s="75"/>
      <c r="BI132" s="75"/>
      <c r="BJ132" s="75"/>
      <c r="BK132" s="75"/>
      <c r="BL132" s="75"/>
      <c r="BM132" s="75"/>
      <c r="BN132" s="75"/>
      <c r="BO132" s="75"/>
      <c r="BP132" s="75"/>
      <c r="BQ132" s="75"/>
      <c r="BR132" s="75"/>
      <c r="BS132" s="75"/>
      <c r="BT132" s="75"/>
      <c r="BU132" s="75"/>
      <c r="BV132" s="75"/>
      <c r="BW132" s="75"/>
      <c r="BX132" s="75"/>
      <c r="BY132" s="75"/>
      <c r="BZ132" s="75"/>
      <c r="CA132" s="75"/>
      <c r="CB132" s="75"/>
      <c r="CC132" s="75"/>
      <c r="CD132" s="75"/>
      <c r="CE132" s="369"/>
    </row>
    <row r="133" spans="2:83" ht="15" customHeight="1" x14ac:dyDescent="0.3">
      <c r="B133" s="605"/>
      <c r="C133" s="105" t="s">
        <v>108</v>
      </c>
      <c r="D133" s="51" t="s">
        <v>184</v>
      </c>
      <c r="E133" s="33" t="s">
        <v>43</v>
      </c>
      <c r="F133" s="69"/>
      <c r="G133" s="69"/>
      <c r="H133" s="33" t="s">
        <v>92</v>
      </c>
      <c r="I133" s="71">
        <v>1</v>
      </c>
      <c r="N133" s="72">
        <f>13.9+7.8</f>
        <v>21.7</v>
      </c>
      <c r="O133" s="73" t="s">
        <v>71</v>
      </c>
      <c r="Q133" s="75"/>
      <c r="R133" s="75"/>
      <c r="S133" s="75"/>
      <c r="T133" s="75"/>
      <c r="U133" s="75"/>
      <c r="V133" s="75"/>
      <c r="W133" s="75"/>
      <c r="X133" s="75"/>
      <c r="Y133" s="75"/>
      <c r="Z133" s="75"/>
      <c r="AA133" s="75"/>
      <c r="AB133" s="75"/>
      <c r="AC133" s="75"/>
      <c r="AD133" s="75"/>
      <c r="AE133" s="75"/>
      <c r="AF133" s="75"/>
      <c r="AG133" s="75"/>
      <c r="AH133" s="75"/>
      <c r="AI133" s="75"/>
      <c r="AJ133" s="75"/>
      <c r="AK133" s="75"/>
      <c r="AL133" s="75"/>
      <c r="AM133" s="75"/>
      <c r="AN133" s="75"/>
      <c r="AO133" s="75"/>
      <c r="AP133" s="75"/>
      <c r="AQ133" s="75"/>
      <c r="AR133" s="75"/>
      <c r="AS133" s="75"/>
      <c r="AT133" s="75"/>
      <c r="AU133" s="75"/>
      <c r="AV133" s="75"/>
      <c r="AW133" s="75"/>
      <c r="AX133" s="75"/>
      <c r="AY133" s="75"/>
      <c r="AZ133" s="75"/>
      <c r="BA133" s="75"/>
      <c r="BB133" s="75"/>
      <c r="BC133" s="75"/>
      <c r="BD133" s="75"/>
      <c r="BE133" s="75"/>
      <c r="BF133" s="75"/>
      <c r="BG133" s="75"/>
      <c r="BH133" s="75"/>
      <c r="BI133" s="75"/>
      <c r="BJ133" s="75"/>
      <c r="BK133" s="75"/>
      <c r="BL133" s="75"/>
      <c r="BM133" s="75"/>
      <c r="BN133" s="75"/>
      <c r="BO133" s="75"/>
      <c r="BP133" s="75"/>
      <c r="BQ133" s="75"/>
      <c r="BR133" s="75"/>
      <c r="BS133" s="75"/>
      <c r="BT133" s="75"/>
      <c r="BU133" s="75"/>
      <c r="BV133" s="75"/>
      <c r="BW133" s="75"/>
      <c r="BX133" s="75"/>
      <c r="BY133" s="75"/>
      <c r="BZ133" s="75"/>
      <c r="CA133" s="75"/>
      <c r="CB133" s="75"/>
      <c r="CC133" s="75"/>
      <c r="CD133" s="75"/>
      <c r="CE133" s="369"/>
    </row>
    <row r="134" spans="2:83" ht="15" customHeight="1" x14ac:dyDescent="0.3">
      <c r="B134" s="605"/>
      <c r="C134" s="105" t="s">
        <v>108</v>
      </c>
      <c r="D134" s="51" t="s">
        <v>184</v>
      </c>
      <c r="E134" s="33" t="s">
        <v>44</v>
      </c>
      <c r="H134" s="33" t="s">
        <v>92</v>
      </c>
      <c r="I134" s="71">
        <v>1</v>
      </c>
      <c r="L134" s="71">
        <f>13.9/0.0305</f>
        <v>455.73770491803282</v>
      </c>
      <c r="M134" s="33" t="s">
        <v>69</v>
      </c>
      <c r="N134" s="72">
        <f>(N119*L134)*2</f>
        <v>8.2032786885245894</v>
      </c>
      <c r="O134" s="73" t="s">
        <v>71</v>
      </c>
      <c r="Q134" s="75"/>
      <c r="R134" s="75"/>
      <c r="S134" s="75"/>
      <c r="T134" s="75"/>
      <c r="U134" s="75"/>
      <c r="V134" s="75"/>
      <c r="W134" s="75"/>
      <c r="X134" s="75"/>
      <c r="Y134" s="75"/>
      <c r="Z134" s="75"/>
      <c r="AA134" s="75"/>
      <c r="AB134" s="75"/>
      <c r="AC134" s="75"/>
      <c r="AD134" s="75"/>
      <c r="AE134" s="75"/>
      <c r="AF134" s="75"/>
      <c r="AG134" s="75"/>
      <c r="AH134" s="75"/>
      <c r="AI134" s="75"/>
      <c r="AJ134" s="75"/>
      <c r="AK134" s="75"/>
      <c r="AL134" s="75"/>
      <c r="AM134" s="75"/>
      <c r="AN134" s="75"/>
      <c r="AO134" s="75"/>
      <c r="AP134" s="75"/>
      <c r="AQ134" s="75"/>
      <c r="AR134" s="75"/>
      <c r="AS134" s="75"/>
      <c r="AT134" s="75"/>
      <c r="AU134" s="75"/>
      <c r="AV134" s="75"/>
      <c r="AW134" s="75"/>
      <c r="AX134" s="75"/>
      <c r="AY134" s="75"/>
      <c r="AZ134" s="75"/>
      <c r="BA134" s="75"/>
      <c r="BB134" s="75"/>
      <c r="BC134" s="75"/>
      <c r="BD134" s="75"/>
      <c r="BE134" s="75"/>
      <c r="BF134" s="75"/>
      <c r="BG134" s="75"/>
      <c r="BH134" s="75"/>
      <c r="BI134" s="75"/>
      <c r="BJ134" s="75"/>
      <c r="BK134" s="75"/>
      <c r="BL134" s="75"/>
      <c r="BM134" s="75"/>
      <c r="BN134" s="75"/>
      <c r="BO134" s="75"/>
      <c r="BP134" s="75"/>
      <c r="BQ134" s="75"/>
      <c r="BR134" s="75"/>
      <c r="BS134" s="75"/>
      <c r="BT134" s="75"/>
      <c r="BU134" s="75"/>
      <c r="BV134" s="75"/>
      <c r="BW134" s="75"/>
      <c r="BX134" s="75"/>
      <c r="BY134" s="75"/>
      <c r="BZ134" s="75"/>
      <c r="CA134" s="75"/>
      <c r="CB134" s="75"/>
      <c r="CC134" s="75"/>
      <c r="CD134" s="75"/>
      <c r="CE134" s="369"/>
    </row>
    <row r="135" spans="2:83" ht="15" customHeight="1" x14ac:dyDescent="0.3">
      <c r="B135" s="606"/>
      <c r="C135" s="87" t="s">
        <v>183</v>
      </c>
      <c r="D135" s="143"/>
      <c r="E135" s="88"/>
      <c r="F135" s="88"/>
      <c r="G135" s="88"/>
      <c r="H135" s="88"/>
      <c r="I135" s="90"/>
      <c r="J135" s="91"/>
      <c r="K135" s="91"/>
      <c r="L135" s="91"/>
      <c r="M135" s="88"/>
      <c r="N135" s="92"/>
      <c r="O135" s="93"/>
      <c r="P135" s="94"/>
      <c r="Q135" s="96"/>
      <c r="R135" s="96"/>
      <c r="S135" s="96"/>
      <c r="T135" s="96"/>
      <c r="U135" s="96"/>
      <c r="V135" s="96"/>
      <c r="W135" s="96"/>
      <c r="X135" s="96"/>
      <c r="Y135" s="96"/>
      <c r="Z135" s="96"/>
      <c r="AA135" s="96"/>
      <c r="AB135" s="96"/>
      <c r="AC135" s="96"/>
      <c r="AD135" s="96"/>
      <c r="AE135" s="96"/>
      <c r="AF135" s="96"/>
      <c r="AG135" s="96"/>
      <c r="AH135" s="96"/>
      <c r="AI135" s="96"/>
      <c r="AJ135" s="96"/>
      <c r="AK135" s="96"/>
      <c r="AL135" s="96"/>
      <c r="AM135" s="96"/>
      <c r="AN135" s="96"/>
      <c r="AO135" s="96"/>
      <c r="AP135" s="96"/>
      <c r="AQ135" s="96"/>
      <c r="AR135" s="96"/>
      <c r="AS135" s="96"/>
      <c r="AT135" s="96"/>
      <c r="AU135" s="96"/>
      <c r="AV135" s="96"/>
      <c r="AW135" s="96"/>
      <c r="AX135" s="96"/>
      <c r="AY135" s="96"/>
      <c r="AZ135" s="96"/>
      <c r="BA135" s="96"/>
      <c r="BB135" s="96"/>
      <c r="BC135" s="96"/>
      <c r="BD135" s="96"/>
      <c r="BE135" s="96"/>
      <c r="BF135" s="96"/>
      <c r="BG135" s="96"/>
      <c r="BH135" s="96"/>
      <c r="BI135" s="96"/>
      <c r="BJ135" s="96"/>
      <c r="BK135" s="96"/>
      <c r="BL135" s="96"/>
      <c r="BM135" s="96"/>
      <c r="BN135" s="96"/>
      <c r="BO135" s="96"/>
      <c r="BP135" s="96"/>
      <c r="BQ135" s="96"/>
      <c r="BR135" s="96"/>
      <c r="BS135" s="96"/>
      <c r="BT135" s="96"/>
      <c r="BU135" s="96"/>
      <c r="BV135" s="96"/>
      <c r="BW135" s="96"/>
      <c r="BX135" s="96"/>
      <c r="BY135" s="96"/>
      <c r="BZ135" s="96"/>
      <c r="CA135" s="96"/>
      <c r="CB135" s="96"/>
      <c r="CC135" s="96"/>
      <c r="CD135" s="96"/>
      <c r="CE135" s="372"/>
    </row>
    <row r="136" spans="2:83" x14ac:dyDescent="0.3">
      <c r="E136" s="124"/>
      <c r="F136" s="124"/>
    </row>
    <row r="137" spans="2:83" ht="15" customHeight="1" x14ac:dyDescent="0.3">
      <c r="B137" s="604" t="s">
        <v>347</v>
      </c>
      <c r="C137" s="113" t="s">
        <v>196</v>
      </c>
      <c r="D137" s="63"/>
      <c r="E137" s="107"/>
      <c r="F137" s="114"/>
      <c r="G137" s="114"/>
      <c r="H137" s="107"/>
      <c r="I137" s="115"/>
      <c r="J137" s="113"/>
      <c r="K137" s="113"/>
      <c r="L137" s="113"/>
      <c r="M137" s="107"/>
      <c r="N137" s="116"/>
      <c r="O137" s="117"/>
      <c r="P137" s="118"/>
      <c r="Q137" s="120">
        <v>81.289599186694929</v>
      </c>
      <c r="R137" s="120">
        <v>0.32153459975039378</v>
      </c>
      <c r="S137" s="120">
        <v>0.24572445897506928</v>
      </c>
      <c r="T137" s="120">
        <v>852.1262278114707</v>
      </c>
      <c r="U137" s="120">
        <v>0.51164412382985947</v>
      </c>
      <c r="V137" s="120">
        <v>112.04368833342133</v>
      </c>
      <c r="W137" s="120">
        <v>81.289599186694929</v>
      </c>
      <c r="X137" s="120">
        <v>3.8146713903798257E-2</v>
      </c>
      <c r="Y137" s="120">
        <v>3.4845841599146299</v>
      </c>
      <c r="Z137" s="120">
        <v>0.51164412382985947</v>
      </c>
      <c r="AA137" s="120">
        <v>5.3696839705047523</v>
      </c>
      <c r="AB137" s="120">
        <v>3.5771926888400248E-3</v>
      </c>
      <c r="AC137" s="120"/>
      <c r="AD137" s="120">
        <v>2.2765321872335288E-7</v>
      </c>
      <c r="AE137" s="120">
        <v>4.1476880830593E-8</v>
      </c>
      <c r="AF137" s="120">
        <v>5.2090025920596776E-8</v>
      </c>
      <c r="AG137" s="120">
        <v>9.7153486804684889E-9</v>
      </c>
      <c r="AH137" s="120">
        <v>3.9821921602553171E-9</v>
      </c>
      <c r="AI137" s="120">
        <v>9.9349497785670563E-7</v>
      </c>
      <c r="AJ137" s="120">
        <v>6.2177252544091135E-12</v>
      </c>
      <c r="AK137" s="120">
        <v>2.5566103304791719E-8</v>
      </c>
      <c r="AL137" s="120">
        <v>2.4125876644339025E-9</v>
      </c>
      <c r="AM137" s="120">
        <v>4.7016891969179116E-13</v>
      </c>
      <c r="AN137" s="120">
        <v>5.6436108354648058E-10</v>
      </c>
      <c r="AO137" s="120">
        <v>6.0809077930620005E-12</v>
      </c>
      <c r="AP137" s="120">
        <v>1.3569684650267113E-6</v>
      </c>
      <c r="AQ137" s="120"/>
      <c r="AR137" s="120">
        <v>78.980142170884534</v>
      </c>
      <c r="AS137" s="120">
        <v>7.8504073692235055E-2</v>
      </c>
      <c r="AT137" s="120">
        <v>0.30513111471862342</v>
      </c>
      <c r="AU137" s="120">
        <v>0</v>
      </c>
      <c r="AV137" s="120">
        <v>0.36097003127403832</v>
      </c>
      <c r="AW137" s="120">
        <v>122.15214148851297</v>
      </c>
      <c r="AX137" s="120">
        <v>78.980142170884534</v>
      </c>
      <c r="AY137" s="120">
        <v>2.2361379892152256E-2</v>
      </c>
      <c r="AZ137" s="120">
        <v>0.49731181718135697</v>
      </c>
      <c r="BA137" s="120">
        <v>0.36097003127403832</v>
      </c>
      <c r="BB137" s="120">
        <v>0</v>
      </c>
      <c r="BC137" s="120">
        <v>0.11910528893404244</v>
      </c>
      <c r="BD137" s="120"/>
      <c r="BE137" s="120">
        <v>2.2118765554944261E-7</v>
      </c>
      <c r="BF137" s="120">
        <v>1.0126812786424863E-8</v>
      </c>
      <c r="BG137" s="120">
        <v>6.4684627739590745E-8</v>
      </c>
      <c r="BH137" s="120">
        <v>0</v>
      </c>
      <c r="BI137" s="120">
        <v>4.8730954221995174E-9</v>
      </c>
      <c r="BJ137" s="120">
        <v>1.0838549459946389E-6</v>
      </c>
      <c r="BK137" s="120">
        <v>6.0408882387246016E-12</v>
      </c>
      <c r="BL137" s="120">
        <v>1.4985815743856499E-8</v>
      </c>
      <c r="BM137" s="120">
        <v>3.4449626333499581E-10</v>
      </c>
      <c r="BN137" s="120">
        <v>2.180258988895191E-13</v>
      </c>
      <c r="BO137" s="120">
        <v>0</v>
      </c>
      <c r="BP137" s="120">
        <v>2.0247717246054904E-10</v>
      </c>
      <c r="BQ137" s="120">
        <v>1.4002661855860858E-6</v>
      </c>
      <c r="BR137" s="120"/>
      <c r="BS137" s="120">
        <v>2.2434207869204929E-7</v>
      </c>
      <c r="BT137" s="120">
        <v>5.2251287057458318E-10</v>
      </c>
      <c r="BU137" s="120">
        <v>2.8254968270744209E-8</v>
      </c>
      <c r="BV137" s="120"/>
      <c r="BW137" s="120">
        <v>0</v>
      </c>
      <c r="BX137" s="120">
        <v>6.3299980761979821E-7</v>
      </c>
      <c r="BY137" s="120">
        <v>4.3578286506576698E-9</v>
      </c>
      <c r="BZ137" s="120">
        <v>6.8295178415724407E-9</v>
      </c>
      <c r="CA137" s="120"/>
      <c r="CB137" s="120">
        <v>5.8727674575721505E-9</v>
      </c>
      <c r="CC137" s="120"/>
      <c r="CD137" s="120">
        <v>2.6955617009247254E-12</v>
      </c>
      <c r="CE137" s="368">
        <v>9.0318217696466944E-7</v>
      </c>
    </row>
    <row r="138" spans="2:83" ht="15" customHeight="1" x14ac:dyDescent="0.3">
      <c r="B138" s="605"/>
      <c r="C138" s="105" t="s">
        <v>194</v>
      </c>
      <c r="D138" s="51" t="s">
        <v>184</v>
      </c>
      <c r="E138" s="33" t="s">
        <v>45</v>
      </c>
      <c r="F138" s="124">
        <v>120</v>
      </c>
      <c r="G138" s="69" t="s">
        <v>195</v>
      </c>
      <c r="H138" s="33" t="s">
        <v>99</v>
      </c>
      <c r="I138" s="71">
        <v>1</v>
      </c>
      <c r="J138" s="39">
        <v>0.1</v>
      </c>
      <c r="K138" s="39" t="s">
        <v>191</v>
      </c>
      <c r="N138" s="72">
        <f t="shared" ref="N138:N146" si="4">J138</f>
        <v>0.1</v>
      </c>
      <c r="O138" s="73" t="s">
        <v>67</v>
      </c>
      <c r="Q138" s="75"/>
      <c r="R138" s="75"/>
      <c r="S138" s="75"/>
      <c r="T138" s="75"/>
      <c r="U138" s="75"/>
      <c r="V138" s="75"/>
      <c r="W138" s="75"/>
      <c r="X138" s="75"/>
      <c r="Y138" s="75"/>
      <c r="Z138" s="75"/>
      <c r="AA138" s="75"/>
      <c r="AB138" s="75"/>
      <c r="AC138" s="75"/>
      <c r="AD138" s="75"/>
      <c r="AE138" s="75"/>
      <c r="AF138" s="75"/>
      <c r="AG138" s="75"/>
      <c r="AH138" s="75"/>
      <c r="AI138" s="75"/>
      <c r="AJ138" s="75"/>
      <c r="AK138" s="75"/>
      <c r="AL138" s="75"/>
      <c r="AM138" s="75"/>
      <c r="AN138" s="75"/>
      <c r="AO138" s="75"/>
      <c r="AP138" s="75"/>
      <c r="AQ138" s="75"/>
      <c r="AR138" s="75"/>
      <c r="AS138" s="75"/>
      <c r="AT138" s="75"/>
      <c r="AU138" s="75"/>
      <c r="AV138" s="75"/>
      <c r="AW138" s="75"/>
      <c r="AX138" s="75"/>
      <c r="AY138" s="75"/>
      <c r="AZ138" s="75"/>
      <c r="BA138" s="75"/>
      <c r="BB138" s="75"/>
      <c r="BC138" s="75"/>
      <c r="BD138" s="75"/>
      <c r="BE138" s="75"/>
      <c r="BF138" s="75"/>
      <c r="BG138" s="75"/>
      <c r="BH138" s="75"/>
      <c r="BI138" s="75"/>
      <c r="BJ138" s="75"/>
      <c r="BK138" s="75"/>
      <c r="BL138" s="75"/>
      <c r="BM138" s="75"/>
      <c r="BN138" s="75"/>
      <c r="BO138" s="75"/>
      <c r="BP138" s="75"/>
      <c r="BQ138" s="75"/>
      <c r="BR138" s="75"/>
      <c r="BS138" s="75"/>
      <c r="BT138" s="75"/>
      <c r="BU138" s="75"/>
      <c r="BV138" s="75"/>
      <c r="BW138" s="75"/>
      <c r="BX138" s="75"/>
      <c r="BY138" s="75"/>
      <c r="BZ138" s="75"/>
      <c r="CA138" s="75"/>
      <c r="CB138" s="75"/>
      <c r="CC138" s="75"/>
      <c r="CD138" s="75"/>
      <c r="CE138" s="369"/>
    </row>
    <row r="139" spans="2:83" ht="15" customHeight="1" x14ac:dyDescent="0.3">
      <c r="B139" s="605"/>
      <c r="C139" s="105" t="s">
        <v>194</v>
      </c>
      <c r="D139" s="121" t="s">
        <v>186</v>
      </c>
      <c r="E139" s="33" t="s">
        <v>25</v>
      </c>
      <c r="F139" s="126">
        <v>120</v>
      </c>
      <c r="G139" s="69" t="s">
        <v>195</v>
      </c>
      <c r="H139" s="98" t="s">
        <v>86</v>
      </c>
      <c r="I139" s="71">
        <v>1</v>
      </c>
      <c r="J139" s="39">
        <v>30</v>
      </c>
      <c r="K139" s="39" t="s">
        <v>193</v>
      </c>
      <c r="N139" s="72">
        <f t="shared" si="4"/>
        <v>30</v>
      </c>
      <c r="O139" s="73" t="s">
        <v>71</v>
      </c>
      <c r="Q139" s="75"/>
      <c r="R139" s="75"/>
      <c r="S139" s="75"/>
      <c r="T139" s="75"/>
      <c r="U139" s="75"/>
      <c r="V139" s="75"/>
      <c r="W139" s="75"/>
      <c r="X139" s="75"/>
      <c r="Y139" s="75"/>
      <c r="Z139" s="75"/>
      <c r="AA139" s="75"/>
      <c r="AB139" s="75"/>
      <c r="AC139" s="75"/>
      <c r="AD139" s="75"/>
      <c r="AE139" s="75"/>
      <c r="AF139" s="75"/>
      <c r="AG139" s="75"/>
      <c r="AH139" s="75"/>
      <c r="AI139" s="75"/>
      <c r="AJ139" s="75"/>
      <c r="AK139" s="75"/>
      <c r="AL139" s="75"/>
      <c r="AM139" s="75"/>
      <c r="AN139" s="75"/>
      <c r="AO139" s="75"/>
      <c r="AP139" s="75"/>
      <c r="AQ139" s="75"/>
      <c r="AR139" s="75"/>
      <c r="AS139" s="75"/>
      <c r="AT139" s="75"/>
      <c r="AU139" s="75"/>
      <c r="AV139" s="75"/>
      <c r="AW139" s="75"/>
      <c r="AX139" s="75"/>
      <c r="AY139" s="75"/>
      <c r="AZ139" s="75"/>
      <c r="BA139" s="75"/>
      <c r="BB139" s="75"/>
      <c r="BC139" s="75"/>
      <c r="BD139" s="75"/>
      <c r="BE139" s="75"/>
      <c r="BF139" s="75"/>
      <c r="BG139" s="75"/>
      <c r="BH139" s="75"/>
      <c r="BI139" s="75"/>
      <c r="BJ139" s="75"/>
      <c r="BK139" s="75"/>
      <c r="BL139" s="75"/>
      <c r="BM139" s="75"/>
      <c r="BN139" s="75"/>
      <c r="BO139" s="75"/>
      <c r="BP139" s="75"/>
      <c r="BQ139" s="75"/>
      <c r="BR139" s="75"/>
      <c r="BS139" s="75"/>
      <c r="BT139" s="75"/>
      <c r="BU139" s="75"/>
      <c r="BV139" s="75"/>
      <c r="BW139" s="75"/>
      <c r="BX139" s="75"/>
      <c r="BY139" s="75"/>
      <c r="BZ139" s="75"/>
      <c r="CA139" s="75"/>
      <c r="CB139" s="75"/>
      <c r="CC139" s="75"/>
      <c r="CD139" s="75"/>
      <c r="CE139" s="369"/>
    </row>
    <row r="140" spans="2:83" ht="15" customHeight="1" x14ac:dyDescent="0.3">
      <c r="B140" s="605"/>
      <c r="C140" s="105" t="s">
        <v>194</v>
      </c>
      <c r="D140" s="51" t="s">
        <v>184</v>
      </c>
      <c r="E140" s="33" t="s">
        <v>47</v>
      </c>
      <c r="F140" s="124">
        <v>120</v>
      </c>
      <c r="G140" s="69" t="s">
        <v>195</v>
      </c>
      <c r="H140" s="33" t="s">
        <v>91</v>
      </c>
      <c r="I140" s="71">
        <v>1</v>
      </c>
      <c r="J140" s="69">
        <v>2.0999999999999999E-3</v>
      </c>
      <c r="K140" s="125" t="s">
        <v>191</v>
      </c>
      <c r="N140" s="72">
        <f t="shared" si="4"/>
        <v>2.0999999999999999E-3</v>
      </c>
      <c r="O140" s="73" t="s">
        <v>67</v>
      </c>
      <c r="Q140" s="75"/>
      <c r="R140" s="75"/>
      <c r="S140" s="75"/>
      <c r="T140" s="75"/>
      <c r="U140" s="75"/>
      <c r="V140" s="75"/>
      <c r="W140" s="75"/>
      <c r="X140" s="75"/>
      <c r="Y140" s="75"/>
      <c r="Z140" s="75"/>
      <c r="AA140" s="75"/>
      <c r="AB140" s="75"/>
      <c r="AC140" s="75"/>
      <c r="AD140" s="75"/>
      <c r="AE140" s="75"/>
      <c r="AF140" s="75"/>
      <c r="AG140" s="75"/>
      <c r="AH140" s="75"/>
      <c r="AI140" s="75"/>
      <c r="AJ140" s="75"/>
      <c r="AK140" s="75"/>
      <c r="AL140" s="75"/>
      <c r="AM140" s="75"/>
      <c r="AN140" s="75"/>
      <c r="AO140" s="75"/>
      <c r="AP140" s="75"/>
      <c r="AQ140" s="75"/>
      <c r="AR140" s="75"/>
      <c r="AS140" s="75"/>
      <c r="AT140" s="75"/>
      <c r="AU140" s="75"/>
      <c r="AV140" s="75"/>
      <c r="AW140" s="75"/>
      <c r="AX140" s="75"/>
      <c r="AY140" s="75"/>
      <c r="AZ140" s="75"/>
      <c r="BA140" s="75"/>
      <c r="BB140" s="75"/>
      <c r="BC140" s="75"/>
      <c r="BD140" s="75"/>
      <c r="BE140" s="75"/>
      <c r="BF140" s="75"/>
      <c r="BG140" s="75"/>
      <c r="BH140" s="75"/>
      <c r="BI140" s="75"/>
      <c r="BJ140" s="75"/>
      <c r="BK140" s="75"/>
      <c r="BL140" s="75"/>
      <c r="BM140" s="75"/>
      <c r="BN140" s="75"/>
      <c r="BO140" s="75"/>
      <c r="BP140" s="75"/>
      <c r="BQ140" s="75"/>
      <c r="BR140" s="75"/>
      <c r="BS140" s="75"/>
      <c r="BT140" s="75"/>
      <c r="BU140" s="75"/>
      <c r="BV140" s="75"/>
      <c r="BW140" s="75"/>
      <c r="BX140" s="75"/>
      <c r="BY140" s="75"/>
      <c r="BZ140" s="75"/>
      <c r="CA140" s="75"/>
      <c r="CB140" s="75"/>
      <c r="CC140" s="75"/>
      <c r="CD140" s="75"/>
      <c r="CE140" s="369"/>
    </row>
    <row r="141" spans="2:83" ht="15" customHeight="1" x14ac:dyDescent="0.3">
      <c r="B141" s="605"/>
      <c r="C141" s="105" t="s">
        <v>194</v>
      </c>
      <c r="D141" s="121" t="s">
        <v>186</v>
      </c>
      <c r="E141" s="33" t="s">
        <v>48</v>
      </c>
      <c r="F141" s="124">
        <v>50</v>
      </c>
      <c r="G141" s="69" t="s">
        <v>271</v>
      </c>
      <c r="H141" s="33" t="s">
        <v>81</v>
      </c>
      <c r="I141" s="71">
        <v>1</v>
      </c>
      <c r="J141" s="69">
        <v>13.3</v>
      </c>
      <c r="K141" s="125" t="s">
        <v>193</v>
      </c>
      <c r="N141" s="72">
        <f t="shared" si="4"/>
        <v>13.3</v>
      </c>
      <c r="O141" s="73" t="s">
        <v>71</v>
      </c>
      <c r="Q141" s="75"/>
      <c r="R141" s="75"/>
      <c r="S141" s="75"/>
      <c r="T141" s="75"/>
      <c r="U141" s="75"/>
      <c r="V141" s="75"/>
      <c r="W141" s="75"/>
      <c r="X141" s="75"/>
      <c r="Y141" s="75"/>
      <c r="Z141" s="75"/>
      <c r="AA141" s="75"/>
      <c r="AB141" s="75"/>
      <c r="AC141" s="75"/>
      <c r="AD141" s="75"/>
      <c r="AE141" s="75"/>
      <c r="AF141" s="75"/>
      <c r="AG141" s="75"/>
      <c r="AH141" s="75"/>
      <c r="AI141" s="75"/>
      <c r="AJ141" s="75"/>
      <c r="AK141" s="75"/>
      <c r="AL141" s="75"/>
      <c r="AM141" s="75"/>
      <c r="AN141" s="75"/>
      <c r="AO141" s="75"/>
      <c r="AP141" s="75"/>
      <c r="AQ141" s="75"/>
      <c r="AR141" s="75"/>
      <c r="AS141" s="75"/>
      <c r="AT141" s="75"/>
      <c r="AU141" s="75"/>
      <c r="AV141" s="75"/>
      <c r="AW141" s="75"/>
      <c r="AX141" s="75"/>
      <c r="AY141" s="75"/>
      <c r="AZ141" s="75"/>
      <c r="BA141" s="75"/>
      <c r="BB141" s="75"/>
      <c r="BC141" s="75"/>
      <c r="BD141" s="75"/>
      <c r="BE141" s="75"/>
      <c r="BF141" s="75"/>
      <c r="BG141" s="75"/>
      <c r="BH141" s="75"/>
      <c r="BI141" s="75"/>
      <c r="BJ141" s="75"/>
      <c r="BK141" s="75"/>
      <c r="BL141" s="75"/>
      <c r="BM141" s="75"/>
      <c r="BN141" s="75"/>
      <c r="BO141" s="75"/>
      <c r="BP141" s="75"/>
      <c r="BQ141" s="75"/>
      <c r="BR141" s="75"/>
      <c r="BS141" s="75"/>
      <c r="BT141" s="75"/>
      <c r="BU141" s="75"/>
      <c r="BV141" s="75"/>
      <c r="BW141" s="75"/>
      <c r="BX141" s="75"/>
      <c r="BY141" s="75"/>
      <c r="BZ141" s="75"/>
      <c r="CA141" s="75"/>
      <c r="CB141" s="75"/>
      <c r="CC141" s="75"/>
      <c r="CD141" s="75"/>
      <c r="CE141" s="369"/>
    </row>
    <row r="142" spans="2:83" ht="15" customHeight="1" x14ac:dyDescent="0.3">
      <c r="B142" s="605"/>
      <c r="C142" s="105" t="s">
        <v>194</v>
      </c>
      <c r="D142" s="51" t="s">
        <v>184</v>
      </c>
      <c r="E142" s="33" t="s">
        <v>49</v>
      </c>
      <c r="F142" s="124">
        <v>50</v>
      </c>
      <c r="G142" s="69" t="s">
        <v>271</v>
      </c>
      <c r="H142" s="98" t="s">
        <v>105</v>
      </c>
      <c r="I142" s="71">
        <v>1</v>
      </c>
      <c r="J142" s="69">
        <v>0.01</v>
      </c>
      <c r="K142" s="125" t="s">
        <v>191</v>
      </c>
      <c r="N142" s="72">
        <f t="shared" si="4"/>
        <v>0.01</v>
      </c>
      <c r="O142" s="73" t="s">
        <v>67</v>
      </c>
      <c r="Q142" s="75"/>
      <c r="R142" s="75"/>
      <c r="S142" s="75"/>
      <c r="T142" s="75"/>
      <c r="U142" s="75"/>
      <c r="V142" s="75"/>
      <c r="W142" s="75"/>
      <c r="X142" s="75"/>
      <c r="Y142" s="75"/>
      <c r="Z142" s="75"/>
      <c r="AA142" s="75"/>
      <c r="AB142" s="75"/>
      <c r="AC142" s="75"/>
      <c r="AD142" s="75"/>
      <c r="AE142" s="75"/>
      <c r="AF142" s="75"/>
      <c r="AG142" s="75"/>
      <c r="AH142" s="75"/>
      <c r="AI142" s="75"/>
      <c r="AJ142" s="75"/>
      <c r="AK142" s="75"/>
      <c r="AL142" s="75"/>
      <c r="AM142" s="75"/>
      <c r="AN142" s="75"/>
      <c r="AO142" s="75"/>
      <c r="AP142" s="75"/>
      <c r="AQ142" s="75"/>
      <c r="AR142" s="75"/>
      <c r="AS142" s="75"/>
      <c r="AT142" s="75"/>
      <c r="AU142" s="75"/>
      <c r="AV142" s="75"/>
      <c r="AW142" s="75"/>
      <c r="AX142" s="75"/>
      <c r="AY142" s="75"/>
      <c r="AZ142" s="75"/>
      <c r="BA142" s="75"/>
      <c r="BB142" s="75"/>
      <c r="BC142" s="75"/>
      <c r="BD142" s="75"/>
      <c r="BE142" s="75"/>
      <c r="BF142" s="75"/>
      <c r="BG142" s="75"/>
      <c r="BH142" s="75"/>
      <c r="BI142" s="75"/>
      <c r="BJ142" s="75"/>
      <c r="BK142" s="75"/>
      <c r="BL142" s="75"/>
      <c r="BM142" s="75"/>
      <c r="BN142" s="75"/>
      <c r="BO142" s="75"/>
      <c r="BP142" s="75"/>
      <c r="BQ142" s="75"/>
      <c r="BR142" s="75"/>
      <c r="BS142" s="75"/>
      <c r="BT142" s="75"/>
      <c r="BU142" s="75"/>
      <c r="BV142" s="75"/>
      <c r="BW142" s="75"/>
      <c r="BX142" s="75"/>
      <c r="BY142" s="75"/>
      <c r="BZ142" s="75"/>
      <c r="CA142" s="75"/>
      <c r="CB142" s="75"/>
      <c r="CC142" s="75"/>
      <c r="CD142" s="75"/>
      <c r="CE142" s="369"/>
    </row>
    <row r="143" spans="2:83" ht="15" customHeight="1" x14ac:dyDescent="0.3">
      <c r="B143" s="605"/>
      <c r="C143" s="105" t="s">
        <v>194</v>
      </c>
      <c r="D143" s="121" t="s">
        <v>187</v>
      </c>
      <c r="E143" s="33" t="s">
        <v>3</v>
      </c>
      <c r="F143" s="126">
        <v>80</v>
      </c>
      <c r="G143" s="69" t="s">
        <v>271</v>
      </c>
      <c r="H143" s="122" t="s">
        <v>73</v>
      </c>
      <c r="I143" s="71">
        <v>1</v>
      </c>
      <c r="J143" s="39">
        <v>5.6</v>
      </c>
      <c r="K143" s="39" t="s">
        <v>193</v>
      </c>
      <c r="N143" s="72">
        <f t="shared" si="4"/>
        <v>5.6</v>
      </c>
      <c r="O143" s="73" t="s">
        <v>71</v>
      </c>
      <c r="Q143" s="75"/>
      <c r="R143" s="75"/>
      <c r="S143" s="75"/>
      <c r="T143" s="75"/>
      <c r="U143" s="75"/>
      <c r="V143" s="75"/>
      <c r="W143" s="75"/>
      <c r="X143" s="75"/>
      <c r="Y143" s="75"/>
      <c r="Z143" s="75"/>
      <c r="AA143" s="75"/>
      <c r="AB143" s="75"/>
      <c r="AC143" s="75"/>
      <c r="AD143" s="75"/>
      <c r="AE143" s="75"/>
      <c r="AF143" s="75"/>
      <c r="AG143" s="75"/>
      <c r="AH143" s="75"/>
      <c r="AI143" s="75"/>
      <c r="AJ143" s="75"/>
      <c r="AK143" s="75"/>
      <c r="AL143" s="75"/>
      <c r="AM143" s="75"/>
      <c r="AN143" s="75"/>
      <c r="AO143" s="75"/>
      <c r="AP143" s="75"/>
      <c r="AQ143" s="75"/>
      <c r="AR143" s="75"/>
      <c r="AS143" s="75"/>
      <c r="AT143" s="75"/>
      <c r="AU143" s="75"/>
      <c r="AV143" s="75"/>
      <c r="AW143" s="75"/>
      <c r="AX143" s="75"/>
      <c r="AY143" s="75"/>
      <c r="AZ143" s="75"/>
      <c r="BA143" s="75"/>
      <c r="BB143" s="75"/>
      <c r="BC143" s="75"/>
      <c r="BD143" s="75"/>
      <c r="BE143" s="75"/>
      <c r="BF143" s="75"/>
      <c r="BG143" s="75"/>
      <c r="BH143" s="75"/>
      <c r="BI143" s="75"/>
      <c r="BJ143" s="75"/>
      <c r="BK143" s="75"/>
      <c r="BL143" s="75"/>
      <c r="BM143" s="75"/>
      <c r="BN143" s="75"/>
      <c r="BO143" s="75"/>
      <c r="BP143" s="75"/>
      <c r="BQ143" s="75"/>
      <c r="BR143" s="75"/>
      <c r="BS143" s="75"/>
      <c r="BT143" s="75"/>
      <c r="BU143" s="75"/>
      <c r="BV143" s="75"/>
      <c r="BW143" s="75"/>
      <c r="BX143" s="75"/>
      <c r="BY143" s="75"/>
      <c r="BZ143" s="75"/>
      <c r="CA143" s="75"/>
      <c r="CB143" s="75"/>
      <c r="CC143" s="75"/>
      <c r="CD143" s="75"/>
      <c r="CE143" s="369"/>
    </row>
    <row r="144" spans="2:83" ht="15" customHeight="1" x14ac:dyDescent="0.3">
      <c r="B144" s="605"/>
      <c r="C144" s="68" t="s">
        <v>192</v>
      </c>
      <c r="D144" s="121" t="s">
        <v>187</v>
      </c>
      <c r="E144" s="33" t="s">
        <v>4</v>
      </c>
      <c r="F144" s="69"/>
      <c r="G144" s="69"/>
      <c r="H144" s="122" t="s">
        <v>73</v>
      </c>
      <c r="I144" s="71">
        <v>1</v>
      </c>
      <c r="J144" s="39">
        <v>5.6</v>
      </c>
      <c r="K144" s="39" t="s">
        <v>193</v>
      </c>
      <c r="N144" s="72">
        <f t="shared" si="4"/>
        <v>5.6</v>
      </c>
      <c r="O144" s="73" t="s">
        <v>71</v>
      </c>
      <c r="Q144" s="75"/>
      <c r="R144" s="75"/>
      <c r="S144" s="75"/>
      <c r="T144" s="75"/>
      <c r="U144" s="75"/>
      <c r="V144" s="75"/>
      <c r="W144" s="75"/>
      <c r="X144" s="75"/>
      <c r="Y144" s="75"/>
      <c r="Z144" s="75"/>
      <c r="AA144" s="75"/>
      <c r="AB144" s="75"/>
      <c r="AC144" s="75"/>
      <c r="AD144" s="75"/>
      <c r="AE144" s="75"/>
      <c r="AF144" s="75"/>
      <c r="AG144" s="75"/>
      <c r="AH144" s="75"/>
      <c r="AI144" s="75"/>
      <c r="AJ144" s="75"/>
      <c r="AK144" s="75"/>
      <c r="AL144" s="75"/>
      <c r="AM144" s="75"/>
      <c r="AN144" s="75"/>
      <c r="AO144" s="75"/>
      <c r="AP144" s="75"/>
      <c r="AQ144" s="75"/>
      <c r="AR144" s="75"/>
      <c r="AS144" s="75"/>
      <c r="AT144" s="75"/>
      <c r="AU144" s="75"/>
      <c r="AV144" s="75"/>
      <c r="AW144" s="75"/>
      <c r="AX144" s="75"/>
      <c r="AY144" s="75"/>
      <c r="AZ144" s="75"/>
      <c r="BA144" s="75"/>
      <c r="BB144" s="75"/>
      <c r="BC144" s="75"/>
      <c r="BD144" s="75"/>
      <c r="BE144" s="75"/>
      <c r="BF144" s="75"/>
      <c r="BG144" s="75"/>
      <c r="BH144" s="75"/>
      <c r="BI144" s="75"/>
      <c r="BJ144" s="75"/>
      <c r="BK144" s="75"/>
      <c r="BL144" s="75"/>
      <c r="BM144" s="75"/>
      <c r="BN144" s="75"/>
      <c r="BO144" s="75"/>
      <c r="BP144" s="75"/>
      <c r="BQ144" s="75"/>
      <c r="BR144" s="75"/>
      <c r="BS144" s="75"/>
      <c r="BT144" s="75"/>
      <c r="BU144" s="75"/>
      <c r="BV144" s="75"/>
      <c r="BW144" s="75"/>
      <c r="BX144" s="75"/>
      <c r="BY144" s="75"/>
      <c r="BZ144" s="75"/>
      <c r="CA144" s="75"/>
      <c r="CB144" s="75"/>
      <c r="CC144" s="75"/>
      <c r="CD144" s="75"/>
      <c r="CE144" s="369"/>
    </row>
    <row r="145" spans="1:83" ht="15" customHeight="1" x14ac:dyDescent="0.3">
      <c r="B145" s="605"/>
      <c r="C145" s="105" t="s">
        <v>192</v>
      </c>
      <c r="D145" s="121" t="s">
        <v>186</v>
      </c>
      <c r="E145" s="33" t="s">
        <v>48</v>
      </c>
      <c r="F145" s="124"/>
      <c r="G145" s="69"/>
      <c r="H145" s="33" t="s">
        <v>81</v>
      </c>
      <c r="I145" s="71">
        <v>1</v>
      </c>
      <c r="J145" s="69">
        <v>13.3</v>
      </c>
      <c r="K145" s="125" t="s">
        <v>193</v>
      </c>
      <c r="N145" s="72">
        <f t="shared" si="4"/>
        <v>13.3</v>
      </c>
      <c r="O145" s="73" t="s">
        <v>71</v>
      </c>
      <c r="Q145" s="75"/>
      <c r="R145" s="75"/>
      <c r="S145" s="75"/>
      <c r="T145" s="75"/>
      <c r="U145" s="75"/>
      <c r="V145" s="75"/>
      <c r="W145" s="75"/>
      <c r="X145" s="75"/>
      <c r="Y145" s="75"/>
      <c r="Z145" s="75"/>
      <c r="AA145" s="75"/>
      <c r="AB145" s="75"/>
      <c r="AC145" s="75"/>
      <c r="AD145" s="75"/>
      <c r="AE145" s="75"/>
      <c r="AF145" s="75"/>
      <c r="AG145" s="75"/>
      <c r="AH145" s="75"/>
      <c r="AI145" s="75"/>
      <c r="AJ145" s="75"/>
      <c r="AK145" s="75"/>
      <c r="AL145" s="75"/>
      <c r="AM145" s="75"/>
      <c r="AN145" s="75"/>
      <c r="AO145" s="75"/>
      <c r="AP145" s="75"/>
      <c r="AQ145" s="75"/>
      <c r="AR145" s="75"/>
      <c r="AS145" s="75"/>
      <c r="AT145" s="75"/>
      <c r="AU145" s="75"/>
      <c r="AV145" s="75"/>
      <c r="AW145" s="75"/>
      <c r="AX145" s="75"/>
      <c r="AY145" s="75"/>
      <c r="AZ145" s="75"/>
      <c r="BA145" s="75"/>
      <c r="BB145" s="75"/>
      <c r="BC145" s="75"/>
      <c r="BD145" s="75"/>
      <c r="BE145" s="75"/>
      <c r="BF145" s="75"/>
      <c r="BG145" s="75"/>
      <c r="BH145" s="75"/>
      <c r="BI145" s="75"/>
      <c r="BJ145" s="75"/>
      <c r="BK145" s="75"/>
      <c r="BL145" s="75"/>
      <c r="BM145" s="75"/>
      <c r="BN145" s="75"/>
      <c r="BO145" s="75"/>
      <c r="BP145" s="75"/>
      <c r="BQ145" s="75"/>
      <c r="BR145" s="75"/>
      <c r="BS145" s="75"/>
      <c r="BT145" s="75"/>
      <c r="BU145" s="75"/>
      <c r="BV145" s="75"/>
      <c r="BW145" s="75"/>
      <c r="BX145" s="75"/>
      <c r="BY145" s="75"/>
      <c r="BZ145" s="75"/>
      <c r="CA145" s="75"/>
      <c r="CB145" s="75"/>
      <c r="CC145" s="75"/>
      <c r="CD145" s="75"/>
      <c r="CE145" s="369"/>
    </row>
    <row r="146" spans="1:83" ht="15" customHeight="1" x14ac:dyDescent="0.3">
      <c r="B146" s="605"/>
      <c r="C146" s="105" t="s">
        <v>192</v>
      </c>
      <c r="D146" s="51" t="s">
        <v>184</v>
      </c>
      <c r="E146" s="33" t="s">
        <v>49</v>
      </c>
      <c r="F146" s="124"/>
      <c r="G146" s="69"/>
      <c r="H146" s="98" t="s">
        <v>105</v>
      </c>
      <c r="I146" s="71">
        <v>1</v>
      </c>
      <c r="J146" s="69">
        <v>0.01</v>
      </c>
      <c r="K146" s="125" t="s">
        <v>191</v>
      </c>
      <c r="N146" s="72">
        <f t="shared" si="4"/>
        <v>0.01</v>
      </c>
      <c r="O146" s="73" t="s">
        <v>67</v>
      </c>
      <c r="Q146" s="75"/>
      <c r="R146" s="75"/>
      <c r="S146" s="75"/>
      <c r="T146" s="75"/>
      <c r="U146" s="75"/>
      <c r="V146" s="75"/>
      <c r="W146" s="75"/>
      <c r="X146" s="75"/>
      <c r="Y146" s="75"/>
      <c r="Z146" s="75"/>
      <c r="AA146" s="75"/>
      <c r="AB146" s="75"/>
      <c r="AC146" s="75"/>
      <c r="AD146" s="75"/>
      <c r="AE146" s="75"/>
      <c r="AF146" s="75"/>
      <c r="AG146" s="75"/>
      <c r="AH146" s="75"/>
      <c r="AI146" s="75"/>
      <c r="AJ146" s="75"/>
      <c r="AK146" s="75"/>
      <c r="AL146" s="75"/>
      <c r="AM146" s="75"/>
      <c r="AN146" s="75"/>
      <c r="AO146" s="75"/>
      <c r="AP146" s="75"/>
      <c r="AQ146" s="75"/>
      <c r="AR146" s="75"/>
      <c r="AS146" s="75"/>
      <c r="AT146" s="75"/>
      <c r="AU146" s="75"/>
      <c r="AV146" s="75"/>
      <c r="AW146" s="75"/>
      <c r="AX146" s="75"/>
      <c r="AY146" s="75"/>
      <c r="AZ146" s="75"/>
      <c r="BA146" s="75"/>
      <c r="BB146" s="75"/>
      <c r="BC146" s="75"/>
      <c r="BD146" s="75"/>
      <c r="BE146" s="75"/>
      <c r="BF146" s="75"/>
      <c r="BG146" s="75"/>
      <c r="BH146" s="75"/>
      <c r="BI146" s="75"/>
      <c r="BJ146" s="75"/>
      <c r="BK146" s="75"/>
      <c r="BL146" s="75"/>
      <c r="BM146" s="75"/>
      <c r="BN146" s="75"/>
      <c r="BO146" s="75"/>
      <c r="BP146" s="75"/>
      <c r="BQ146" s="75"/>
      <c r="BR146" s="75"/>
      <c r="BS146" s="75"/>
      <c r="BT146" s="75"/>
      <c r="BU146" s="75"/>
      <c r="BV146" s="75"/>
      <c r="BW146" s="75"/>
      <c r="BX146" s="75"/>
      <c r="BY146" s="75"/>
      <c r="BZ146" s="75"/>
      <c r="CA146" s="75"/>
      <c r="CB146" s="75"/>
      <c r="CC146" s="75"/>
      <c r="CD146" s="75"/>
      <c r="CE146" s="369"/>
    </row>
    <row r="147" spans="1:83" s="135" customFormat="1" ht="15" customHeight="1" x14ac:dyDescent="0.3">
      <c r="A147" s="33"/>
      <c r="B147" s="605"/>
      <c r="C147" s="146" t="s">
        <v>190</v>
      </c>
      <c r="D147" s="134"/>
      <c r="F147" s="157"/>
      <c r="G147" s="136"/>
      <c r="H147" s="148"/>
      <c r="I147" s="137"/>
      <c r="J147" s="136"/>
      <c r="K147" s="158"/>
      <c r="L147" s="138"/>
      <c r="N147" s="139"/>
      <c r="O147" s="140"/>
      <c r="Q147" s="141"/>
      <c r="R147" s="141"/>
      <c r="S147" s="141"/>
      <c r="T147" s="141"/>
      <c r="U147" s="141"/>
      <c r="V147" s="141"/>
      <c r="W147" s="141"/>
      <c r="X147" s="141"/>
      <c r="Y147" s="141"/>
      <c r="Z147" s="141"/>
      <c r="AA147" s="141"/>
      <c r="AB147" s="141"/>
      <c r="AC147" s="141"/>
      <c r="AD147" s="141"/>
      <c r="AE147" s="141"/>
      <c r="AF147" s="141"/>
      <c r="AG147" s="141"/>
      <c r="AH147" s="141"/>
      <c r="AI147" s="141"/>
      <c r="AJ147" s="141"/>
      <c r="AK147" s="141"/>
      <c r="AL147" s="141"/>
      <c r="AM147" s="141"/>
      <c r="AN147" s="141"/>
      <c r="AO147" s="141"/>
      <c r="AP147" s="141"/>
      <c r="AQ147" s="141"/>
      <c r="AR147" s="141"/>
      <c r="AS147" s="141"/>
      <c r="AT147" s="141"/>
      <c r="AU147" s="141"/>
      <c r="AV147" s="141"/>
      <c r="AW147" s="141"/>
      <c r="AX147" s="141"/>
      <c r="AY147" s="141"/>
      <c r="AZ147" s="141"/>
      <c r="BA147" s="141"/>
      <c r="BB147" s="141"/>
      <c r="BC147" s="141"/>
      <c r="BD147" s="141"/>
      <c r="BE147" s="141"/>
      <c r="BF147" s="141"/>
      <c r="BG147" s="141"/>
      <c r="BH147" s="141"/>
      <c r="BI147" s="141"/>
      <c r="BJ147" s="141"/>
      <c r="BK147" s="141"/>
      <c r="BL147" s="141"/>
      <c r="BM147" s="141"/>
      <c r="BN147" s="141"/>
      <c r="BO147" s="141"/>
      <c r="BP147" s="141"/>
      <c r="BQ147" s="141"/>
      <c r="BR147" s="141"/>
      <c r="BS147" s="141"/>
      <c r="BT147" s="141"/>
      <c r="BU147" s="141"/>
      <c r="BV147" s="141"/>
      <c r="BW147" s="141"/>
      <c r="BX147" s="141"/>
      <c r="BY147" s="141"/>
      <c r="BZ147" s="141"/>
      <c r="CA147" s="141"/>
      <c r="CB147" s="141"/>
      <c r="CC147" s="141"/>
      <c r="CD147" s="141"/>
      <c r="CE147" s="370"/>
    </row>
    <row r="148" spans="1:83" ht="15" customHeight="1" x14ac:dyDescent="0.3">
      <c r="B148" s="605"/>
      <c r="C148" s="149" t="s">
        <v>189</v>
      </c>
      <c r="D148" s="150"/>
      <c r="E148" s="149"/>
      <c r="F148" s="159"/>
      <c r="G148" s="151"/>
      <c r="H148" s="160"/>
      <c r="I148" s="152"/>
      <c r="J148" s="151"/>
      <c r="K148" s="161"/>
      <c r="L148" s="153"/>
      <c r="M148" s="149"/>
      <c r="N148" s="154"/>
      <c r="O148" s="155"/>
      <c r="P148" s="149"/>
      <c r="Q148" s="156"/>
      <c r="R148" s="156"/>
      <c r="S148" s="156"/>
      <c r="T148" s="156"/>
      <c r="U148" s="156"/>
      <c r="V148" s="156"/>
      <c r="W148" s="156"/>
      <c r="X148" s="156"/>
      <c r="Y148" s="156"/>
      <c r="Z148" s="156"/>
      <c r="AA148" s="156"/>
      <c r="AB148" s="156"/>
      <c r="AC148" s="156"/>
      <c r="AD148" s="156"/>
      <c r="AE148" s="156"/>
      <c r="AF148" s="156"/>
      <c r="AG148" s="156"/>
      <c r="AH148" s="156"/>
      <c r="AI148" s="156"/>
      <c r="AJ148" s="156"/>
      <c r="AK148" s="156"/>
      <c r="AL148" s="156"/>
      <c r="AM148" s="156"/>
      <c r="AN148" s="156"/>
      <c r="AO148" s="156"/>
      <c r="AP148" s="156"/>
      <c r="AQ148" s="156"/>
      <c r="AR148" s="156"/>
      <c r="AS148" s="156"/>
      <c r="AT148" s="156"/>
      <c r="AU148" s="156"/>
      <c r="AV148" s="156"/>
      <c r="AW148" s="156"/>
      <c r="AX148" s="156"/>
      <c r="AY148" s="156"/>
      <c r="AZ148" s="156"/>
      <c r="BA148" s="156"/>
      <c r="BB148" s="156"/>
      <c r="BC148" s="156"/>
      <c r="BD148" s="156"/>
      <c r="BE148" s="156"/>
      <c r="BF148" s="156"/>
      <c r="BG148" s="156"/>
      <c r="BH148" s="156"/>
      <c r="BI148" s="156"/>
      <c r="BJ148" s="156"/>
      <c r="BK148" s="156"/>
      <c r="BL148" s="156"/>
      <c r="BM148" s="156"/>
      <c r="BN148" s="156"/>
      <c r="BO148" s="156"/>
      <c r="BP148" s="156"/>
      <c r="BQ148" s="156"/>
      <c r="BR148" s="156"/>
      <c r="BS148" s="156"/>
      <c r="BT148" s="156"/>
      <c r="BU148" s="156"/>
      <c r="BV148" s="156"/>
      <c r="BW148" s="156"/>
      <c r="BX148" s="156"/>
      <c r="BY148" s="156"/>
      <c r="BZ148" s="156"/>
      <c r="CA148" s="156"/>
      <c r="CB148" s="156"/>
      <c r="CC148" s="156"/>
      <c r="CD148" s="156"/>
      <c r="CE148" s="371"/>
    </row>
    <row r="149" spans="1:83" ht="15" customHeight="1" x14ac:dyDescent="0.3">
      <c r="B149" s="605"/>
      <c r="C149" s="105" t="s">
        <v>108</v>
      </c>
      <c r="D149" s="51" t="s">
        <v>184</v>
      </c>
      <c r="E149" s="127" t="s">
        <v>50</v>
      </c>
      <c r="F149" s="124"/>
      <c r="G149" s="69"/>
      <c r="H149" s="33" t="s">
        <v>92</v>
      </c>
      <c r="I149" s="71">
        <v>1</v>
      </c>
      <c r="L149" s="39">
        <v>500</v>
      </c>
      <c r="M149" s="33" t="s">
        <v>69</v>
      </c>
      <c r="N149" s="72">
        <f>N138*L149</f>
        <v>50</v>
      </c>
      <c r="O149" s="73" t="s">
        <v>71</v>
      </c>
      <c r="Q149" s="75"/>
      <c r="R149" s="75"/>
      <c r="S149" s="75"/>
      <c r="T149" s="75"/>
      <c r="U149" s="75"/>
      <c r="V149" s="75"/>
      <c r="W149" s="75"/>
      <c r="X149" s="75"/>
      <c r="Y149" s="75"/>
      <c r="Z149" s="75"/>
      <c r="AA149" s="75"/>
      <c r="AB149" s="75"/>
      <c r="AC149" s="75"/>
      <c r="AD149" s="75"/>
      <c r="AE149" s="75"/>
      <c r="AF149" s="75"/>
      <c r="AG149" s="75"/>
      <c r="AH149" s="75"/>
      <c r="AI149" s="75"/>
      <c r="AJ149" s="75"/>
      <c r="AK149" s="75"/>
      <c r="AL149" s="75"/>
      <c r="AM149" s="75"/>
      <c r="AN149" s="75"/>
      <c r="AO149" s="75"/>
      <c r="AP149" s="75"/>
      <c r="AQ149" s="75"/>
      <c r="AR149" s="75"/>
      <c r="AS149" s="75"/>
      <c r="AT149" s="75"/>
      <c r="AU149" s="75"/>
      <c r="AV149" s="75"/>
      <c r="AW149" s="75"/>
      <c r="AX149" s="75"/>
      <c r="AY149" s="75"/>
      <c r="AZ149" s="75"/>
      <c r="BA149" s="75"/>
      <c r="BB149" s="75"/>
      <c r="BC149" s="75"/>
      <c r="BD149" s="75"/>
      <c r="BE149" s="75"/>
      <c r="BF149" s="75"/>
      <c r="BG149" s="75"/>
      <c r="BH149" s="75"/>
      <c r="BI149" s="75"/>
      <c r="BJ149" s="75"/>
      <c r="BK149" s="75"/>
      <c r="BL149" s="75"/>
      <c r="BM149" s="75"/>
      <c r="BN149" s="75"/>
      <c r="BO149" s="75"/>
      <c r="BP149" s="75"/>
      <c r="BQ149" s="75"/>
      <c r="BR149" s="75"/>
      <c r="BS149" s="75"/>
      <c r="BT149" s="75"/>
      <c r="BU149" s="75"/>
      <c r="BV149" s="75"/>
      <c r="BW149" s="75"/>
      <c r="BX149" s="75"/>
      <c r="BY149" s="75"/>
      <c r="BZ149" s="75"/>
      <c r="CA149" s="75"/>
      <c r="CB149" s="75"/>
      <c r="CC149" s="75"/>
      <c r="CD149" s="75"/>
      <c r="CE149" s="369"/>
    </row>
    <row r="150" spans="1:83" ht="15" customHeight="1" x14ac:dyDescent="0.3">
      <c r="B150" s="605"/>
      <c r="C150" s="105" t="s">
        <v>108</v>
      </c>
      <c r="D150" s="121" t="s">
        <v>186</v>
      </c>
      <c r="E150" s="33" t="s">
        <v>31</v>
      </c>
      <c r="F150" s="69"/>
      <c r="G150" s="69"/>
      <c r="H150" s="33" t="s">
        <v>87</v>
      </c>
      <c r="I150" s="71">
        <v>1</v>
      </c>
      <c r="N150" s="72">
        <f>N139</f>
        <v>30</v>
      </c>
      <c r="O150" s="73" t="s">
        <v>71</v>
      </c>
      <c r="Q150" s="75"/>
      <c r="R150" s="75"/>
      <c r="S150" s="75"/>
      <c r="T150" s="75"/>
      <c r="U150" s="75"/>
      <c r="V150" s="75"/>
      <c r="W150" s="75"/>
      <c r="X150" s="75"/>
      <c r="Y150" s="75"/>
      <c r="Z150" s="75"/>
      <c r="AA150" s="75"/>
      <c r="AB150" s="75"/>
      <c r="AC150" s="75"/>
      <c r="AD150" s="75"/>
      <c r="AE150" s="75"/>
      <c r="AF150" s="75"/>
      <c r="AG150" s="75"/>
      <c r="AH150" s="75"/>
      <c r="AI150" s="75"/>
      <c r="AJ150" s="75"/>
      <c r="AK150" s="75"/>
      <c r="AL150" s="75"/>
      <c r="AM150" s="75"/>
      <c r="AN150" s="75"/>
      <c r="AO150" s="75"/>
      <c r="AP150" s="75"/>
      <c r="AQ150" s="75"/>
      <c r="AR150" s="75"/>
      <c r="AS150" s="75"/>
      <c r="AT150" s="75"/>
      <c r="AU150" s="75"/>
      <c r="AV150" s="75"/>
      <c r="AW150" s="75"/>
      <c r="AX150" s="75"/>
      <c r="AY150" s="75"/>
      <c r="AZ150" s="75"/>
      <c r="BA150" s="75"/>
      <c r="BB150" s="75"/>
      <c r="BC150" s="75"/>
      <c r="BD150" s="75"/>
      <c r="BE150" s="75"/>
      <c r="BF150" s="75"/>
      <c r="BG150" s="75"/>
      <c r="BH150" s="75"/>
      <c r="BI150" s="75"/>
      <c r="BJ150" s="75"/>
      <c r="BK150" s="75"/>
      <c r="BL150" s="75"/>
      <c r="BM150" s="75"/>
      <c r="BN150" s="75"/>
      <c r="BO150" s="75"/>
      <c r="BP150" s="75"/>
      <c r="BQ150" s="75"/>
      <c r="BR150" s="75"/>
      <c r="BS150" s="75"/>
      <c r="BT150" s="75"/>
      <c r="BU150" s="75"/>
      <c r="BV150" s="75"/>
      <c r="BW150" s="75"/>
      <c r="BX150" s="75"/>
      <c r="BY150" s="75"/>
      <c r="BZ150" s="75"/>
      <c r="CA150" s="75"/>
      <c r="CB150" s="75"/>
      <c r="CC150" s="75"/>
      <c r="CD150" s="75"/>
      <c r="CE150" s="369"/>
    </row>
    <row r="151" spans="1:83" ht="15" customHeight="1" x14ac:dyDescent="0.3">
      <c r="B151" s="605"/>
      <c r="C151" s="105" t="s">
        <v>108</v>
      </c>
      <c r="D151" s="121" t="s">
        <v>187</v>
      </c>
      <c r="E151" s="33" t="s">
        <v>29</v>
      </c>
      <c r="F151" s="69"/>
      <c r="G151" s="69"/>
      <c r="H151" s="33" t="s">
        <v>74</v>
      </c>
      <c r="I151" s="71">
        <v>1</v>
      </c>
      <c r="N151" s="72">
        <f>N143</f>
        <v>5.6</v>
      </c>
      <c r="O151" s="73" t="s">
        <v>71</v>
      </c>
      <c r="Q151" s="75"/>
      <c r="R151" s="75"/>
      <c r="S151" s="75"/>
      <c r="T151" s="75"/>
      <c r="U151" s="75"/>
      <c r="V151" s="75"/>
      <c r="W151" s="75"/>
      <c r="X151" s="75"/>
      <c r="Y151" s="75"/>
      <c r="Z151" s="75"/>
      <c r="AA151" s="75"/>
      <c r="AB151" s="75"/>
      <c r="AC151" s="75"/>
      <c r="AD151" s="75"/>
      <c r="AE151" s="75"/>
      <c r="AF151" s="75"/>
      <c r="AG151" s="75"/>
      <c r="AH151" s="75"/>
      <c r="AI151" s="75"/>
      <c r="AJ151" s="75"/>
      <c r="AK151" s="75"/>
      <c r="AL151" s="75"/>
      <c r="AM151" s="75"/>
      <c r="AN151" s="75"/>
      <c r="AO151" s="75"/>
      <c r="AP151" s="75"/>
      <c r="AQ151" s="75"/>
      <c r="AR151" s="75"/>
      <c r="AS151" s="75"/>
      <c r="AT151" s="75"/>
      <c r="AU151" s="75"/>
      <c r="AV151" s="75"/>
      <c r="AW151" s="75"/>
      <c r="AX151" s="75"/>
      <c r="AY151" s="75"/>
      <c r="AZ151" s="75"/>
      <c r="BA151" s="75"/>
      <c r="BB151" s="75"/>
      <c r="BC151" s="75"/>
      <c r="BD151" s="75"/>
      <c r="BE151" s="75"/>
      <c r="BF151" s="75"/>
      <c r="BG151" s="75"/>
      <c r="BH151" s="75"/>
      <c r="BI151" s="75"/>
      <c r="BJ151" s="75"/>
      <c r="BK151" s="75"/>
      <c r="BL151" s="75"/>
      <c r="BM151" s="75"/>
      <c r="BN151" s="75"/>
      <c r="BO151" s="75"/>
      <c r="BP151" s="75"/>
      <c r="BQ151" s="75"/>
      <c r="BR151" s="75"/>
      <c r="BS151" s="75"/>
      <c r="BT151" s="75"/>
      <c r="BU151" s="75"/>
      <c r="BV151" s="75"/>
      <c r="BW151" s="75"/>
      <c r="BX151" s="75"/>
      <c r="BY151" s="75"/>
      <c r="BZ151" s="75"/>
      <c r="CA151" s="75"/>
      <c r="CB151" s="75"/>
      <c r="CC151" s="75"/>
      <c r="CD151" s="75"/>
      <c r="CE151" s="369"/>
    </row>
    <row r="152" spans="1:83" ht="15" customHeight="1" x14ac:dyDescent="0.3">
      <c r="B152" s="605"/>
      <c r="C152" s="105" t="s">
        <v>108</v>
      </c>
      <c r="D152" s="121" t="s">
        <v>187</v>
      </c>
      <c r="E152" s="33" t="s">
        <v>30</v>
      </c>
      <c r="F152" s="69"/>
      <c r="G152" s="69"/>
      <c r="H152" s="33" t="s">
        <v>74</v>
      </c>
      <c r="I152" s="71">
        <v>1</v>
      </c>
      <c r="N152" s="72">
        <f>N144</f>
        <v>5.6</v>
      </c>
      <c r="O152" s="73" t="s">
        <v>71</v>
      </c>
      <c r="Q152" s="75"/>
      <c r="R152" s="75"/>
      <c r="S152" s="75"/>
      <c r="T152" s="75"/>
      <c r="U152" s="75"/>
      <c r="V152" s="75"/>
      <c r="W152" s="75"/>
      <c r="X152" s="75"/>
      <c r="Y152" s="75"/>
      <c r="Z152" s="75"/>
      <c r="AA152" s="75"/>
      <c r="AB152" s="75"/>
      <c r="AC152" s="75"/>
      <c r="AD152" s="75"/>
      <c r="AE152" s="75"/>
      <c r="AF152" s="75"/>
      <c r="AG152" s="75"/>
      <c r="AH152" s="75"/>
      <c r="AI152" s="75"/>
      <c r="AJ152" s="75"/>
      <c r="AK152" s="75"/>
      <c r="AL152" s="75"/>
      <c r="AM152" s="75"/>
      <c r="AN152" s="75"/>
      <c r="AO152" s="75"/>
      <c r="AP152" s="75"/>
      <c r="AQ152" s="75"/>
      <c r="AR152" s="75"/>
      <c r="AS152" s="75"/>
      <c r="AT152" s="75"/>
      <c r="AU152" s="75"/>
      <c r="AV152" s="75"/>
      <c r="AW152" s="75"/>
      <c r="AX152" s="75"/>
      <c r="AY152" s="75"/>
      <c r="AZ152" s="75"/>
      <c r="BA152" s="75"/>
      <c r="BB152" s="75"/>
      <c r="BC152" s="75"/>
      <c r="BD152" s="75"/>
      <c r="BE152" s="75"/>
      <c r="BF152" s="75"/>
      <c r="BG152" s="75"/>
      <c r="BH152" s="75"/>
      <c r="BI152" s="75"/>
      <c r="BJ152" s="75"/>
      <c r="BK152" s="75"/>
      <c r="BL152" s="75"/>
      <c r="BM152" s="75"/>
      <c r="BN152" s="75"/>
      <c r="BO152" s="75"/>
      <c r="BP152" s="75"/>
      <c r="BQ152" s="75"/>
      <c r="BR152" s="75"/>
      <c r="BS152" s="75"/>
      <c r="BT152" s="75"/>
      <c r="BU152" s="75"/>
      <c r="BV152" s="75"/>
      <c r="BW152" s="75"/>
      <c r="BX152" s="75"/>
      <c r="BY152" s="75"/>
      <c r="BZ152" s="75"/>
      <c r="CA152" s="75"/>
      <c r="CB152" s="75"/>
      <c r="CC152" s="75"/>
      <c r="CD152" s="75"/>
      <c r="CE152" s="369"/>
    </row>
    <row r="153" spans="1:83" ht="15" customHeight="1" x14ac:dyDescent="0.3">
      <c r="B153" s="605"/>
      <c r="C153" s="105" t="s">
        <v>108</v>
      </c>
      <c r="D153" s="51" t="s">
        <v>184</v>
      </c>
      <c r="E153" s="33" t="s">
        <v>52</v>
      </c>
      <c r="F153" s="69"/>
      <c r="G153" s="69"/>
      <c r="H153" s="33" t="s">
        <v>92</v>
      </c>
      <c r="I153" s="71">
        <v>1</v>
      </c>
      <c r="L153" s="71">
        <f>L134</f>
        <v>455.73770491803282</v>
      </c>
      <c r="M153" s="33" t="s">
        <v>69</v>
      </c>
      <c r="N153" s="72">
        <f>N140*L153</f>
        <v>0.9570491803278689</v>
      </c>
      <c r="O153" s="73" t="s">
        <v>71</v>
      </c>
      <c r="Q153" s="75"/>
      <c r="R153" s="75"/>
      <c r="S153" s="75"/>
      <c r="T153" s="75"/>
      <c r="U153" s="75"/>
      <c r="V153" s="75"/>
      <c r="W153" s="75"/>
      <c r="X153" s="75"/>
      <c r="Y153" s="75"/>
      <c r="Z153" s="75"/>
      <c r="AA153" s="75"/>
      <c r="AB153" s="75"/>
      <c r="AC153" s="75"/>
      <c r="AD153" s="75"/>
      <c r="AE153" s="75"/>
      <c r="AF153" s="75"/>
      <c r="AG153" s="75"/>
      <c r="AH153" s="75"/>
      <c r="AI153" s="75"/>
      <c r="AJ153" s="75"/>
      <c r="AK153" s="75"/>
      <c r="AL153" s="75"/>
      <c r="AM153" s="75"/>
      <c r="AN153" s="75"/>
      <c r="AO153" s="75"/>
      <c r="AP153" s="75"/>
      <c r="AQ153" s="75"/>
      <c r="AR153" s="75"/>
      <c r="AS153" s="75"/>
      <c r="AT153" s="75"/>
      <c r="AU153" s="75"/>
      <c r="AV153" s="75"/>
      <c r="AW153" s="75"/>
      <c r="AX153" s="75"/>
      <c r="AY153" s="75"/>
      <c r="AZ153" s="75"/>
      <c r="BA153" s="75"/>
      <c r="BB153" s="75"/>
      <c r="BC153" s="75"/>
      <c r="BD153" s="75"/>
      <c r="BE153" s="75"/>
      <c r="BF153" s="75"/>
      <c r="BG153" s="75"/>
      <c r="BH153" s="75"/>
      <c r="BI153" s="75"/>
      <c r="BJ153" s="75"/>
      <c r="BK153" s="75"/>
      <c r="BL153" s="75"/>
      <c r="BM153" s="75"/>
      <c r="BN153" s="75"/>
      <c r="BO153" s="75"/>
      <c r="BP153" s="75"/>
      <c r="BQ153" s="75"/>
      <c r="BR153" s="75"/>
      <c r="BS153" s="75"/>
      <c r="BT153" s="75"/>
      <c r="BU153" s="75"/>
      <c r="BV153" s="75"/>
      <c r="BW153" s="75"/>
      <c r="BX153" s="75"/>
      <c r="BY153" s="75"/>
      <c r="BZ153" s="75"/>
      <c r="CA153" s="75"/>
      <c r="CB153" s="75"/>
      <c r="CC153" s="75"/>
      <c r="CD153" s="75"/>
      <c r="CE153" s="369"/>
    </row>
    <row r="154" spans="1:83" ht="15" customHeight="1" x14ac:dyDescent="0.3">
      <c r="B154" s="605"/>
      <c r="C154" s="105" t="s">
        <v>108</v>
      </c>
      <c r="D154" s="121" t="s">
        <v>186</v>
      </c>
      <c r="E154" s="33" t="s">
        <v>53</v>
      </c>
      <c r="F154" s="69"/>
      <c r="G154" s="69"/>
      <c r="H154" s="33" t="s">
        <v>82</v>
      </c>
      <c r="I154" s="71">
        <v>1</v>
      </c>
      <c r="N154" s="72">
        <f>N141*2</f>
        <v>26.6</v>
      </c>
      <c r="O154" s="73" t="s">
        <v>71</v>
      </c>
      <c r="Q154" s="75"/>
      <c r="R154" s="75"/>
      <c r="S154" s="75"/>
      <c r="T154" s="75"/>
      <c r="U154" s="75"/>
      <c r="V154" s="75"/>
      <c r="W154" s="75"/>
      <c r="X154" s="75"/>
      <c r="Y154" s="75"/>
      <c r="Z154" s="75"/>
      <c r="AA154" s="75"/>
      <c r="AB154" s="75"/>
      <c r="AC154" s="75"/>
      <c r="AD154" s="75"/>
      <c r="AE154" s="75"/>
      <c r="AF154" s="75"/>
      <c r="AG154" s="75"/>
      <c r="AH154" s="75"/>
      <c r="AI154" s="75"/>
      <c r="AJ154" s="75"/>
      <c r="AK154" s="75"/>
      <c r="AL154" s="75"/>
      <c r="AM154" s="75"/>
      <c r="AN154" s="75"/>
      <c r="AO154" s="75"/>
      <c r="AP154" s="75"/>
      <c r="AQ154" s="75"/>
      <c r="AR154" s="75"/>
      <c r="AS154" s="75"/>
      <c r="AT154" s="75"/>
      <c r="AU154" s="75"/>
      <c r="AV154" s="75"/>
      <c r="AW154" s="75"/>
      <c r="AX154" s="75"/>
      <c r="AY154" s="75"/>
      <c r="AZ154" s="75"/>
      <c r="BA154" s="75"/>
      <c r="BB154" s="75"/>
      <c r="BC154" s="75"/>
      <c r="BD154" s="75"/>
      <c r="BE154" s="75"/>
      <c r="BF154" s="75"/>
      <c r="BG154" s="75"/>
      <c r="BH154" s="75"/>
      <c r="BI154" s="75"/>
      <c r="BJ154" s="75"/>
      <c r="BK154" s="75"/>
      <c r="BL154" s="75"/>
      <c r="BM154" s="75"/>
      <c r="BN154" s="75"/>
      <c r="BO154" s="75"/>
      <c r="BP154" s="75"/>
      <c r="BQ154" s="75"/>
      <c r="BR154" s="75"/>
      <c r="BS154" s="75"/>
      <c r="BT154" s="75"/>
      <c r="BU154" s="75"/>
      <c r="BV154" s="75"/>
      <c r="BW154" s="75"/>
      <c r="BX154" s="75"/>
      <c r="BY154" s="75"/>
      <c r="BZ154" s="75"/>
      <c r="CA154" s="75"/>
      <c r="CB154" s="75"/>
      <c r="CC154" s="75"/>
      <c r="CD154" s="75"/>
      <c r="CE154" s="369"/>
    </row>
    <row r="155" spans="1:83" ht="15" customHeight="1" x14ac:dyDescent="0.3">
      <c r="B155" s="605"/>
      <c r="C155" s="105" t="s">
        <v>108</v>
      </c>
      <c r="D155" s="51" t="s">
        <v>184</v>
      </c>
      <c r="E155" s="33" t="s">
        <v>54</v>
      </c>
      <c r="F155" s="69"/>
      <c r="G155" s="69"/>
      <c r="H155" s="33" t="s">
        <v>89</v>
      </c>
      <c r="I155" s="71">
        <v>1</v>
      </c>
      <c r="L155" s="39">
        <v>640</v>
      </c>
      <c r="M155" s="33" t="s">
        <v>69</v>
      </c>
      <c r="N155" s="72">
        <f>N142*L155*2</f>
        <v>12.8</v>
      </c>
      <c r="O155" s="73" t="s">
        <v>71</v>
      </c>
      <c r="Q155" s="75"/>
      <c r="R155" s="75"/>
      <c r="S155" s="75"/>
      <c r="T155" s="75"/>
      <c r="U155" s="75"/>
      <c r="V155" s="75"/>
      <c r="W155" s="75"/>
      <c r="X155" s="75"/>
      <c r="Y155" s="75"/>
      <c r="Z155" s="75"/>
      <c r="AA155" s="75"/>
      <c r="AB155" s="75"/>
      <c r="AC155" s="75"/>
      <c r="AD155" s="75"/>
      <c r="AE155" s="75"/>
      <c r="AF155" s="75"/>
      <c r="AG155" s="75"/>
      <c r="AH155" s="75"/>
      <c r="AI155" s="75"/>
      <c r="AJ155" s="75"/>
      <c r="AK155" s="75"/>
      <c r="AL155" s="75"/>
      <c r="AM155" s="75"/>
      <c r="AN155" s="75"/>
      <c r="AO155" s="75"/>
      <c r="AP155" s="75"/>
      <c r="AQ155" s="75"/>
      <c r="AR155" s="75"/>
      <c r="AS155" s="75"/>
      <c r="AT155" s="75"/>
      <c r="AU155" s="75"/>
      <c r="AV155" s="75"/>
      <c r="AW155" s="75"/>
      <c r="AX155" s="75"/>
      <c r="AY155" s="75"/>
      <c r="AZ155" s="75"/>
      <c r="BA155" s="75"/>
      <c r="BB155" s="75"/>
      <c r="BC155" s="75"/>
      <c r="BD155" s="75"/>
      <c r="BE155" s="75"/>
      <c r="BF155" s="75"/>
      <c r="BG155" s="75"/>
      <c r="BH155" s="75"/>
      <c r="BI155" s="75"/>
      <c r="BJ155" s="75"/>
      <c r="BK155" s="75"/>
      <c r="BL155" s="75"/>
      <c r="BM155" s="75"/>
      <c r="BN155" s="75"/>
      <c r="BO155" s="75"/>
      <c r="BP155" s="75"/>
      <c r="BQ155" s="75"/>
      <c r="BR155" s="75"/>
      <c r="BS155" s="75"/>
      <c r="BT155" s="75"/>
      <c r="BU155" s="75"/>
      <c r="BV155" s="75"/>
      <c r="BW155" s="75"/>
      <c r="BX155" s="75"/>
      <c r="BY155" s="75"/>
      <c r="BZ155" s="75"/>
      <c r="CA155" s="75"/>
      <c r="CB155" s="75"/>
      <c r="CC155" s="75"/>
      <c r="CD155" s="75"/>
      <c r="CE155" s="369"/>
    </row>
    <row r="156" spans="1:83" ht="15" customHeight="1" x14ac:dyDescent="0.3">
      <c r="B156" s="606"/>
      <c r="C156" s="87" t="s">
        <v>183</v>
      </c>
      <c r="D156" s="143"/>
      <c r="E156" s="88"/>
      <c r="F156" s="89"/>
      <c r="G156" s="89"/>
      <c r="H156" s="88"/>
      <c r="I156" s="90"/>
      <c r="J156" s="91"/>
      <c r="K156" s="91"/>
      <c r="L156" s="91"/>
      <c r="M156" s="88"/>
      <c r="N156" s="92"/>
      <c r="O156" s="93"/>
      <c r="P156" s="94"/>
      <c r="Q156" s="96"/>
      <c r="R156" s="96"/>
      <c r="S156" s="96"/>
      <c r="T156" s="96"/>
      <c r="U156" s="96"/>
      <c r="V156" s="96"/>
      <c r="W156" s="96"/>
      <c r="X156" s="96"/>
      <c r="Y156" s="96"/>
      <c r="Z156" s="96"/>
      <c r="AA156" s="96"/>
      <c r="AB156" s="96"/>
      <c r="AC156" s="96"/>
      <c r="AD156" s="96"/>
      <c r="AE156" s="96"/>
      <c r="AF156" s="96"/>
      <c r="AG156" s="96"/>
      <c r="AH156" s="96"/>
      <c r="AI156" s="96"/>
      <c r="AJ156" s="96"/>
      <c r="AK156" s="96"/>
      <c r="AL156" s="96"/>
      <c r="AM156" s="96"/>
      <c r="AN156" s="96"/>
      <c r="AO156" s="96"/>
      <c r="AP156" s="96"/>
      <c r="AQ156" s="96"/>
      <c r="AR156" s="96"/>
      <c r="AS156" s="96"/>
      <c r="AT156" s="96"/>
      <c r="AU156" s="96"/>
      <c r="AV156" s="96"/>
      <c r="AW156" s="96"/>
      <c r="AX156" s="96"/>
      <c r="AY156" s="96"/>
      <c r="AZ156" s="96"/>
      <c r="BA156" s="96"/>
      <c r="BB156" s="96"/>
      <c r="BC156" s="96"/>
      <c r="BD156" s="96"/>
      <c r="BE156" s="96"/>
      <c r="BF156" s="96"/>
      <c r="BG156" s="96"/>
      <c r="BH156" s="96"/>
      <c r="BI156" s="96"/>
      <c r="BJ156" s="96"/>
      <c r="BK156" s="96"/>
      <c r="BL156" s="96"/>
      <c r="BM156" s="96"/>
      <c r="BN156" s="96"/>
      <c r="BO156" s="96"/>
      <c r="BP156" s="96"/>
      <c r="BQ156" s="96"/>
      <c r="BR156" s="96"/>
      <c r="BS156" s="96"/>
      <c r="BT156" s="96"/>
      <c r="BU156" s="96"/>
      <c r="BV156" s="96"/>
      <c r="BW156" s="96"/>
      <c r="BX156" s="96"/>
      <c r="BY156" s="96"/>
      <c r="BZ156" s="96"/>
      <c r="CA156" s="96"/>
      <c r="CB156" s="96"/>
      <c r="CC156" s="96"/>
      <c r="CD156" s="96"/>
      <c r="CE156" s="372"/>
    </row>
  </sheetData>
  <mergeCells count="44">
    <mergeCell ref="BK3:BN3"/>
    <mergeCell ref="BO3:BP3"/>
    <mergeCell ref="Q2:AB2"/>
    <mergeCell ref="AD2:AO2"/>
    <mergeCell ref="AP2:AP4"/>
    <mergeCell ref="AR2:BC2"/>
    <mergeCell ref="BE2:BP2"/>
    <mergeCell ref="BS2:CD2"/>
    <mergeCell ref="CE2:CE4"/>
    <mergeCell ref="Q3:V3"/>
    <mergeCell ref="W3:Z3"/>
    <mergeCell ref="AA3:AB3"/>
    <mergeCell ref="AD3:AI3"/>
    <mergeCell ref="AJ3:AM3"/>
    <mergeCell ref="AN3:AO3"/>
    <mergeCell ref="AR3:AW3"/>
    <mergeCell ref="AX3:BA3"/>
    <mergeCell ref="BS3:BX3"/>
    <mergeCell ref="BY3:CB3"/>
    <mergeCell ref="CC3:CD3"/>
    <mergeCell ref="BQ2:BQ4"/>
    <mergeCell ref="BB3:BC3"/>
    <mergeCell ref="BE3:BJ3"/>
    <mergeCell ref="B6:B19"/>
    <mergeCell ref="B21:B40"/>
    <mergeCell ref="B42:B61"/>
    <mergeCell ref="B63:B87"/>
    <mergeCell ref="C64:C65"/>
    <mergeCell ref="C66:C67"/>
    <mergeCell ref="E66:E67"/>
    <mergeCell ref="C72:C73"/>
    <mergeCell ref="E72:E73"/>
    <mergeCell ref="C74:C75"/>
    <mergeCell ref="E74:E75"/>
    <mergeCell ref="B137:B156"/>
    <mergeCell ref="B89:B109"/>
    <mergeCell ref="B111:B135"/>
    <mergeCell ref="C112:C113"/>
    <mergeCell ref="C114:C115"/>
    <mergeCell ref="E114:E115"/>
    <mergeCell ref="C120:C121"/>
    <mergeCell ref="E120:E121"/>
    <mergeCell ref="C122:C123"/>
    <mergeCell ref="E122:E123"/>
  </mergeCells>
  <pageMargins left="0.7" right="0.7" top="0.75" bottom="0.75" header="0.3" footer="0.3"/>
  <pageSetup paperSize="9"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AS105"/>
  <sheetViews>
    <sheetView workbookViewId="0">
      <selection activeCell="B3" sqref="B3"/>
    </sheetView>
  </sheetViews>
  <sheetFormatPr defaultColWidth="10.90625" defaultRowHeight="14.5" x14ac:dyDescent="0.35"/>
  <cols>
    <col min="1" max="1" width="16.7265625" customWidth="1"/>
    <col min="2" max="2" width="15.26953125" customWidth="1"/>
    <col min="3" max="3" width="7.453125" style="2" customWidth="1"/>
    <col min="4" max="4" width="36.1796875" customWidth="1"/>
    <col min="5" max="5" width="12.1796875" customWidth="1"/>
    <col min="6" max="6" width="14.81640625" customWidth="1"/>
    <col min="7" max="7" width="99.7265625" customWidth="1"/>
    <col min="8" max="8" width="25.81640625" hidden="1" customWidth="1"/>
    <col min="9" max="9" width="0" style="2" hidden="1" customWidth="1"/>
    <col min="10" max="12" width="11.453125" style="2"/>
    <col min="13" max="13" width="11.453125"/>
    <col min="14" max="14" width="16.81640625" customWidth="1"/>
    <col min="15" max="15" width="8.453125" style="2" customWidth="1"/>
    <col min="16" max="16" width="4.453125" customWidth="1"/>
    <col min="17" max="28" width="17.81640625" customWidth="1"/>
    <col min="29" max="29" width="4.1796875" customWidth="1"/>
    <col min="30" max="41" width="17.81640625" customWidth="1"/>
    <col min="42" max="42" width="21.54296875" customWidth="1"/>
    <col min="43" max="43" width="4.26953125" customWidth="1"/>
    <col min="44" max="78" width="11.453125"/>
  </cols>
  <sheetData>
    <row r="2" spans="1:45" ht="16" thickBot="1" x14ac:dyDescent="0.4">
      <c r="B2" s="3" t="s">
        <v>382</v>
      </c>
    </row>
    <row r="3" spans="1:45" ht="24" thickBot="1" x14ac:dyDescent="0.6">
      <c r="Q3" s="630" t="s">
        <v>262</v>
      </c>
      <c r="R3" s="631"/>
      <c r="S3" s="631"/>
      <c r="T3" s="631"/>
      <c r="U3" s="631"/>
      <c r="V3" s="631"/>
      <c r="W3" s="631"/>
      <c r="X3" s="631"/>
      <c r="Y3" s="631"/>
      <c r="Z3" s="631"/>
      <c r="AA3" s="631"/>
      <c r="AB3" s="632"/>
      <c r="AD3" s="630" t="s">
        <v>263</v>
      </c>
      <c r="AE3" s="631"/>
      <c r="AF3" s="631"/>
      <c r="AG3" s="631"/>
      <c r="AH3" s="631"/>
      <c r="AI3" s="631"/>
      <c r="AJ3" s="631"/>
      <c r="AK3" s="631"/>
      <c r="AL3" s="631"/>
      <c r="AM3" s="631"/>
      <c r="AN3" s="631"/>
      <c r="AO3" s="632"/>
      <c r="AP3" s="627" t="s">
        <v>380</v>
      </c>
    </row>
    <row r="4" spans="1:45" ht="15.75" customHeight="1" x14ac:dyDescent="0.35">
      <c r="Q4" s="633" t="s">
        <v>264</v>
      </c>
      <c r="R4" s="633"/>
      <c r="S4" s="633"/>
      <c r="T4" s="633"/>
      <c r="U4" s="633"/>
      <c r="V4" s="633"/>
      <c r="W4" s="633" t="s">
        <v>251</v>
      </c>
      <c r="X4" s="633"/>
      <c r="Y4" s="633"/>
      <c r="Z4" s="633"/>
      <c r="AA4" s="633" t="s">
        <v>265</v>
      </c>
      <c r="AB4" s="633"/>
      <c r="AD4" s="633" t="s">
        <v>264</v>
      </c>
      <c r="AE4" s="633"/>
      <c r="AF4" s="633"/>
      <c r="AG4" s="633"/>
      <c r="AH4" s="633"/>
      <c r="AI4" s="633"/>
      <c r="AJ4" s="633" t="s">
        <v>266</v>
      </c>
      <c r="AK4" s="633"/>
      <c r="AL4" s="633"/>
      <c r="AM4" s="633"/>
      <c r="AN4" s="633" t="s">
        <v>265</v>
      </c>
      <c r="AO4" s="633"/>
      <c r="AP4" s="628"/>
    </row>
    <row r="5" spans="1:45" s="1" customFormat="1" ht="43.5" x14ac:dyDescent="0.35">
      <c r="A5" s="408" t="s">
        <v>249</v>
      </c>
      <c r="B5" s="408" t="s">
        <v>248</v>
      </c>
      <c r="C5" s="408" t="s">
        <v>247</v>
      </c>
      <c r="D5" s="409" t="s">
        <v>0</v>
      </c>
      <c r="E5" s="410" t="s">
        <v>1</v>
      </c>
      <c r="F5" s="411" t="s">
        <v>246</v>
      </c>
      <c r="G5" s="412" t="s">
        <v>267</v>
      </c>
      <c r="H5" s="412" t="s">
        <v>268</v>
      </c>
      <c r="I5" s="413" t="s">
        <v>244</v>
      </c>
      <c r="J5" s="413" t="s">
        <v>243</v>
      </c>
      <c r="K5" s="413" t="s">
        <v>241</v>
      </c>
      <c r="L5" s="413" t="s">
        <v>64</v>
      </c>
      <c r="M5" s="413" t="s">
        <v>241</v>
      </c>
      <c r="N5" s="414" t="s">
        <v>269</v>
      </c>
      <c r="O5" s="413" t="s">
        <v>241</v>
      </c>
      <c r="Q5" s="414" t="s">
        <v>240</v>
      </c>
      <c r="R5" s="414" t="s">
        <v>239</v>
      </c>
      <c r="S5" s="414" t="s">
        <v>238</v>
      </c>
      <c r="T5" s="414" t="s">
        <v>237</v>
      </c>
      <c r="U5" s="414" t="s">
        <v>225</v>
      </c>
      <c r="V5" s="414" t="s">
        <v>236</v>
      </c>
      <c r="W5" s="414" t="s">
        <v>235</v>
      </c>
      <c r="X5" s="414" t="s">
        <v>234</v>
      </c>
      <c r="Y5" s="413" t="s">
        <v>233</v>
      </c>
      <c r="Z5" s="414" t="s">
        <v>232</v>
      </c>
      <c r="AA5" s="413" t="s">
        <v>231</v>
      </c>
      <c r="AB5" s="414" t="s">
        <v>230</v>
      </c>
      <c r="AD5" s="414" t="s">
        <v>240</v>
      </c>
      <c r="AE5" s="414" t="s">
        <v>239</v>
      </c>
      <c r="AF5" s="414" t="s">
        <v>238</v>
      </c>
      <c r="AG5" s="414" t="s">
        <v>237</v>
      </c>
      <c r="AH5" s="414" t="s">
        <v>225</v>
      </c>
      <c r="AI5" s="414" t="s">
        <v>236</v>
      </c>
      <c r="AJ5" s="414" t="s">
        <v>235</v>
      </c>
      <c r="AK5" s="414" t="s">
        <v>234</v>
      </c>
      <c r="AL5" s="413" t="s">
        <v>233</v>
      </c>
      <c r="AM5" s="414" t="s">
        <v>232</v>
      </c>
      <c r="AN5" s="413" t="s">
        <v>231</v>
      </c>
      <c r="AO5" s="414" t="s">
        <v>230</v>
      </c>
      <c r="AP5" s="629"/>
    </row>
    <row r="6" spans="1:45" s="1" customFormat="1" x14ac:dyDescent="0.35">
      <c r="A6" s="408"/>
      <c r="B6" s="408"/>
      <c r="C6" s="415"/>
      <c r="D6" s="416"/>
      <c r="E6" s="417"/>
      <c r="F6" s="418"/>
      <c r="G6" s="416"/>
      <c r="H6" s="416"/>
      <c r="I6" s="415"/>
      <c r="J6" s="415"/>
      <c r="K6" s="415"/>
      <c r="L6" s="415"/>
      <c r="M6" s="415"/>
      <c r="N6" s="419"/>
      <c r="O6" s="420"/>
      <c r="Q6" s="413" t="s">
        <v>214</v>
      </c>
      <c r="R6" s="413" t="s">
        <v>217</v>
      </c>
      <c r="S6" s="413" t="s">
        <v>216</v>
      </c>
      <c r="T6" s="413" t="s">
        <v>212</v>
      </c>
      <c r="U6" s="413" t="s">
        <v>67</v>
      </c>
      <c r="V6" s="413" t="s">
        <v>215</v>
      </c>
      <c r="W6" s="413" t="s">
        <v>214</v>
      </c>
      <c r="X6" s="413" t="s">
        <v>213</v>
      </c>
      <c r="Y6" s="413" t="s">
        <v>212</v>
      </c>
      <c r="Z6" s="413" t="s">
        <v>67</v>
      </c>
      <c r="AA6" s="413" t="s">
        <v>212</v>
      </c>
      <c r="AB6" s="413" t="s">
        <v>211</v>
      </c>
      <c r="AC6" s="2"/>
      <c r="AD6" s="413" t="s">
        <v>210</v>
      </c>
      <c r="AE6" s="413" t="s">
        <v>210</v>
      </c>
      <c r="AF6" s="413" t="s">
        <v>210</v>
      </c>
      <c r="AG6" s="413" t="s">
        <v>210</v>
      </c>
      <c r="AH6" s="413" t="s">
        <v>210</v>
      </c>
      <c r="AI6" s="413" t="s">
        <v>210</v>
      </c>
      <c r="AJ6" s="413" t="s">
        <v>210</v>
      </c>
      <c r="AK6" s="413" t="s">
        <v>210</v>
      </c>
      <c r="AL6" s="413" t="s">
        <v>210</v>
      </c>
      <c r="AM6" s="413" t="s">
        <v>210</v>
      </c>
      <c r="AN6" s="413" t="s">
        <v>210</v>
      </c>
      <c r="AO6" s="413" t="s">
        <v>210</v>
      </c>
      <c r="AP6" s="413" t="s">
        <v>210</v>
      </c>
      <c r="AQ6" s="2"/>
    </row>
    <row r="7" spans="1:45" s="1" customFormat="1" ht="15" customHeight="1" x14ac:dyDescent="0.35">
      <c r="A7" s="624" t="s">
        <v>209</v>
      </c>
      <c r="B7" s="421" t="s">
        <v>196</v>
      </c>
      <c r="C7" s="422"/>
      <c r="D7" s="423"/>
      <c r="E7" s="424"/>
      <c r="F7" s="425"/>
      <c r="G7" s="423" t="s">
        <v>208</v>
      </c>
      <c r="H7" s="537"/>
      <c r="I7" s="422"/>
      <c r="J7" s="422"/>
      <c r="K7" s="422"/>
      <c r="L7" s="422"/>
      <c r="M7" s="422"/>
      <c r="N7" s="426"/>
      <c r="O7" s="427"/>
      <c r="P7" s="423"/>
      <c r="Q7" s="29">
        <v>114.48787802065647</v>
      </c>
      <c r="R7" s="29">
        <v>6.0388748654663746E-2</v>
      </c>
      <c r="S7" s="29">
        <v>0.64993892580354595</v>
      </c>
      <c r="T7" s="29">
        <v>0</v>
      </c>
      <c r="U7" s="29">
        <v>0.19457021464755045</v>
      </c>
      <c r="V7" s="29">
        <v>2.5763494827388791</v>
      </c>
      <c r="W7" s="29">
        <v>114.48787802065647</v>
      </c>
      <c r="X7" s="29">
        <v>2.8975811671718651E-3</v>
      </c>
      <c r="Y7" s="29">
        <v>0.29486496942737711</v>
      </c>
      <c r="Z7" s="29">
        <v>7.970374272822256</v>
      </c>
      <c r="AA7" s="29">
        <v>0</v>
      </c>
      <c r="AB7" s="29">
        <v>0.10092210917643701</v>
      </c>
      <c r="AC7" s="29">
        <v>0</v>
      </c>
      <c r="AD7" s="29">
        <v>3.2062876353690363E-7</v>
      </c>
      <c r="AE7" s="29">
        <v>7.7899849430709842E-9</v>
      </c>
      <c r="AF7" s="29">
        <v>1.3778030309311459E-7</v>
      </c>
      <c r="AG7" s="29">
        <v>0</v>
      </c>
      <c r="AH7" s="29">
        <v>2.6266978977419307E-9</v>
      </c>
      <c r="AI7" s="29">
        <v>2.2859927754437741E-8</v>
      </c>
      <c r="AJ7" s="29">
        <v>8.7567388054978335E-12</v>
      </c>
      <c r="AK7" s="29">
        <v>1.94185768872633E-9</v>
      </c>
      <c r="AL7" s="29">
        <v>2.0425792560460227E-10</v>
      </c>
      <c r="AM7" s="29">
        <v>4.8141060607846412E-12</v>
      </c>
      <c r="AN7" s="29">
        <v>0</v>
      </c>
      <c r="AO7" s="29">
        <v>1.7156604452818106E-10</v>
      </c>
      <c r="AP7" s="563">
        <v>4.940169297289943E-7</v>
      </c>
      <c r="AQ7" s="551"/>
      <c r="AS7" s="538"/>
    </row>
    <row r="8" spans="1:45" ht="15" customHeight="1" x14ac:dyDescent="0.35">
      <c r="A8" s="625"/>
      <c r="B8" s="428" t="s">
        <v>194</v>
      </c>
      <c r="C8" s="634" t="s">
        <v>360</v>
      </c>
      <c r="D8" t="s">
        <v>2</v>
      </c>
      <c r="E8" s="430">
        <v>120</v>
      </c>
      <c r="F8" s="430" t="s">
        <v>195</v>
      </c>
      <c r="G8" s="416" t="s">
        <v>270</v>
      </c>
      <c r="H8" s="539" t="s">
        <v>128</v>
      </c>
      <c r="I8" s="431">
        <v>1</v>
      </c>
      <c r="J8" s="2">
        <f>414+11.4998</f>
        <v>425.49979999999999</v>
      </c>
      <c r="K8" s="2" t="s">
        <v>193</v>
      </c>
      <c r="N8" s="432">
        <f>J8</f>
        <v>425.49979999999999</v>
      </c>
      <c r="O8" s="433" t="s">
        <v>71</v>
      </c>
      <c r="Q8" s="434">
        <v>64.110054865999999</v>
      </c>
      <c r="R8" s="434">
        <v>2.8489354414748203E-2</v>
      </c>
      <c r="S8" s="434">
        <v>0.12065853151120999</v>
      </c>
      <c r="T8" s="434">
        <v>0</v>
      </c>
      <c r="U8" s="434">
        <v>7.6241786251342647E-2</v>
      </c>
      <c r="V8" s="434">
        <v>1.2744221099763997</v>
      </c>
      <c r="W8" s="434">
        <v>64.110054865999999</v>
      </c>
      <c r="X8" s="434">
        <v>1.7659943699199998E-4</v>
      </c>
      <c r="Y8" s="434">
        <v>0.15548400941700002</v>
      </c>
      <c r="Z8" s="434">
        <v>3.1231685320000002</v>
      </c>
      <c r="AA8" s="434">
        <v>0</v>
      </c>
      <c r="AB8" s="434">
        <v>5.6314898529999997E-2</v>
      </c>
      <c r="AC8" s="434">
        <v>0</v>
      </c>
      <c r="AD8" s="434">
        <v>1.7954326674008143E-7</v>
      </c>
      <c r="AE8" s="434">
        <v>3.6750495228478608E-9</v>
      </c>
      <c r="AF8" s="434">
        <v>2.5578355722933885E-8</v>
      </c>
      <c r="AG8" s="434">
        <v>0</v>
      </c>
      <c r="AH8" s="434">
        <v>1.0292641143931258E-9</v>
      </c>
      <c r="AI8" s="434">
        <v>1.1307936892066186E-8</v>
      </c>
      <c r="AJ8" s="434">
        <v>4.9035322775954309E-12</v>
      </c>
      <c r="AK8" s="434">
        <v>1.183507742364188E-10</v>
      </c>
      <c r="AL8" s="434">
        <v>1.077063894360799E-10</v>
      </c>
      <c r="AM8" s="434">
        <v>1.8863937933280001E-12</v>
      </c>
      <c r="AN8" s="434">
        <v>0</v>
      </c>
      <c r="AO8" s="434">
        <v>9.5734467577435129E-11</v>
      </c>
      <c r="AP8" s="564">
        <v>2.2146245454964337E-7</v>
      </c>
      <c r="AQ8" s="551"/>
      <c r="AS8" s="538"/>
    </row>
    <row r="9" spans="1:45" ht="15" customHeight="1" x14ac:dyDescent="0.35">
      <c r="A9" s="625"/>
      <c r="B9" s="428" t="s">
        <v>194</v>
      </c>
      <c r="C9" s="635"/>
      <c r="D9" t="s">
        <v>5</v>
      </c>
      <c r="E9" s="430">
        <v>120</v>
      </c>
      <c r="F9" s="430" t="s">
        <v>195</v>
      </c>
      <c r="G9" s="1"/>
      <c r="H9" s="26"/>
      <c r="I9" s="431"/>
      <c r="N9" s="432"/>
      <c r="O9" s="433"/>
      <c r="Q9" s="434"/>
      <c r="R9" s="434"/>
      <c r="S9" s="434"/>
      <c r="T9" s="434"/>
      <c r="U9" s="434"/>
      <c r="V9" s="434"/>
      <c r="W9" s="434"/>
      <c r="X9" s="434"/>
      <c r="Y9" s="434"/>
      <c r="Z9" s="434"/>
      <c r="AA9" s="434"/>
      <c r="AB9" s="434"/>
      <c r="AC9" s="434"/>
      <c r="AD9" s="434"/>
      <c r="AE9" s="434"/>
      <c r="AF9" s="434"/>
      <c r="AG9" s="434"/>
      <c r="AH9" s="434"/>
      <c r="AI9" s="434"/>
      <c r="AJ9" s="434"/>
      <c r="AK9" s="434"/>
      <c r="AL9" s="434"/>
      <c r="AM9" s="434"/>
      <c r="AN9" s="434"/>
      <c r="AO9" s="434"/>
      <c r="AP9" s="564"/>
      <c r="AQ9" s="551"/>
      <c r="AS9" s="538"/>
    </row>
    <row r="10" spans="1:45" ht="15" customHeight="1" x14ac:dyDescent="0.35">
      <c r="A10" s="625"/>
      <c r="B10" s="428" t="s">
        <v>194</v>
      </c>
      <c r="C10" s="429" t="s">
        <v>361</v>
      </c>
      <c r="D10" t="s">
        <v>3</v>
      </c>
      <c r="E10" s="430">
        <v>80</v>
      </c>
      <c r="F10" s="430" t="s">
        <v>195</v>
      </c>
      <c r="G10" t="s">
        <v>272</v>
      </c>
      <c r="H10" s="540" t="s">
        <v>132</v>
      </c>
      <c r="I10" s="431">
        <v>1</v>
      </c>
      <c r="J10" s="2">
        <v>14.375</v>
      </c>
      <c r="K10" s="2" t="s">
        <v>193</v>
      </c>
      <c r="N10" s="432">
        <f>J10</f>
        <v>14.375</v>
      </c>
      <c r="O10" s="433" t="s">
        <v>71</v>
      </c>
      <c r="Q10" s="434">
        <v>10.84166288050886</v>
      </c>
      <c r="R10" s="434">
        <v>5.7793383648374356E-3</v>
      </c>
      <c r="S10" s="434">
        <v>9.4681678782371645E-2</v>
      </c>
      <c r="T10" s="434">
        <v>0</v>
      </c>
      <c r="U10" s="434">
        <v>2.9655032037749399E-2</v>
      </c>
      <c r="V10" s="434">
        <v>1.4513969218537026</v>
      </c>
      <c r="W10" s="434">
        <v>10.84166288050886</v>
      </c>
      <c r="X10" s="434">
        <v>7.3801681054066326E-5</v>
      </c>
      <c r="Y10" s="434">
        <v>3.2842401181281233E-2</v>
      </c>
      <c r="Z10" s="434">
        <v>1.2147887323943662</v>
      </c>
      <c r="AA10" s="434">
        <v>0</v>
      </c>
      <c r="AB10" s="434">
        <v>1.9631701419525215E-3</v>
      </c>
      <c r="AC10" s="434">
        <v>0</v>
      </c>
      <c r="AD10" s="434">
        <v>3.0362594050649773E-8</v>
      </c>
      <c r="AE10" s="434">
        <v>7.4551898898337567E-10</v>
      </c>
      <c r="AF10" s="434">
        <v>2.0071532696509418E-8</v>
      </c>
      <c r="AG10" s="434">
        <v>0</v>
      </c>
      <c r="AH10" s="434">
        <v>4.0034293250961687E-10</v>
      </c>
      <c r="AI10" s="434">
        <v>1.287823294117576E-8</v>
      </c>
      <c r="AJ10" s="434">
        <v>8.2923722321718871E-13</v>
      </c>
      <c r="AK10" s="434">
        <v>4.9459308826073242E-11</v>
      </c>
      <c r="AL10" s="434">
        <v>2.2750483891627049E-11</v>
      </c>
      <c r="AM10" s="434">
        <v>7.3373239436619706E-13</v>
      </c>
      <c r="AN10" s="434">
        <v>0</v>
      </c>
      <c r="AO10" s="434">
        <v>3.33735926388328E-12</v>
      </c>
      <c r="AP10" s="564">
        <v>6.4535331731427096E-8</v>
      </c>
      <c r="AQ10" s="551"/>
      <c r="AS10" s="538"/>
    </row>
    <row r="11" spans="1:45" ht="15" customHeight="1" x14ac:dyDescent="0.35">
      <c r="A11" s="625"/>
      <c r="B11" s="428" t="s">
        <v>194</v>
      </c>
      <c r="C11" s="429" t="s">
        <v>362</v>
      </c>
      <c r="D11" t="s">
        <v>6</v>
      </c>
      <c r="E11" s="430">
        <v>150</v>
      </c>
      <c r="F11" s="430" t="s">
        <v>195</v>
      </c>
      <c r="G11" t="s">
        <v>273</v>
      </c>
      <c r="H11" s="540" t="s">
        <v>140</v>
      </c>
      <c r="I11" s="431">
        <v>1</v>
      </c>
      <c r="J11" s="2">
        <v>175.95009999999999</v>
      </c>
      <c r="K11" s="2" t="s">
        <v>193</v>
      </c>
      <c r="N11" s="432">
        <f>J11</f>
        <v>175.95009999999999</v>
      </c>
      <c r="O11" s="433" t="s">
        <v>71</v>
      </c>
      <c r="Q11" s="434">
        <v>32.197108798999999</v>
      </c>
      <c r="R11" s="434">
        <v>1.1507009957194244E-2</v>
      </c>
      <c r="S11" s="434">
        <v>0.39066728553300006</v>
      </c>
      <c r="T11" s="434">
        <v>0</v>
      </c>
      <c r="U11" s="434">
        <v>8.3765717464114833E-2</v>
      </c>
      <c r="V11" s="434">
        <v>0.83300671668349979</v>
      </c>
      <c r="W11" s="434">
        <v>32.197108798999999</v>
      </c>
      <c r="X11" s="434">
        <v>2.5176699808999998E-3</v>
      </c>
      <c r="Y11" s="434">
        <v>4.1676314866440002E-2</v>
      </c>
      <c r="Z11" s="434">
        <v>3.4313788501999998</v>
      </c>
      <c r="AA11" s="434">
        <v>0</v>
      </c>
      <c r="AB11" s="434">
        <v>1.7776238603E-2</v>
      </c>
      <c r="AC11" s="434">
        <v>0</v>
      </c>
      <c r="AD11" s="434">
        <v>9.0169539012889606E-8</v>
      </c>
      <c r="AE11" s="434">
        <v>1.4843731043164829E-9</v>
      </c>
      <c r="AF11" s="434">
        <v>8.2817407716815079E-8</v>
      </c>
      <c r="AG11" s="434">
        <v>0</v>
      </c>
      <c r="AH11" s="434">
        <v>1.1308371857655502E-9</v>
      </c>
      <c r="AI11" s="434">
        <v>7.391261740663546E-9</v>
      </c>
      <c r="AJ11" s="434">
        <v>2.4626333976962155E-12</v>
      </c>
      <c r="AK11" s="434">
        <v>1.6872544815915963E-9</v>
      </c>
      <c r="AL11" s="434">
        <v>2.8869884537301391E-11</v>
      </c>
      <c r="AM11" s="434">
        <v>2.0725528255207996E-12</v>
      </c>
      <c r="AN11" s="434">
        <v>0</v>
      </c>
      <c r="AO11" s="434">
        <v>3.0219334183494519E-11</v>
      </c>
      <c r="AP11" s="564">
        <v>1.8474429764698586E-7</v>
      </c>
      <c r="AQ11" s="551"/>
      <c r="AS11" s="538"/>
    </row>
    <row r="12" spans="1:45" ht="15" customHeight="1" x14ac:dyDescent="0.35">
      <c r="A12" s="625"/>
      <c r="B12" s="435" t="s">
        <v>189</v>
      </c>
      <c r="C12" s="436"/>
      <c r="D12" s="437"/>
      <c r="E12" s="438"/>
      <c r="F12" s="438"/>
      <c r="G12" s="437"/>
      <c r="H12" s="437"/>
      <c r="I12" s="439"/>
      <c r="J12" s="436"/>
      <c r="K12" s="436"/>
      <c r="L12" s="436"/>
      <c r="M12" s="437"/>
      <c r="N12" s="440"/>
      <c r="O12" s="441"/>
      <c r="P12" s="437"/>
      <c r="Q12" s="28">
        <v>107.14882654550885</v>
      </c>
      <c r="R12" s="28">
        <v>4.5775702736779882E-2</v>
      </c>
      <c r="S12" s="28">
        <v>0.60600749582658175</v>
      </c>
      <c r="T12" s="28">
        <v>0</v>
      </c>
      <c r="U12" s="28">
        <v>0.18966253575320688</v>
      </c>
      <c r="V12" s="28">
        <v>3.5588257485136023</v>
      </c>
      <c r="W12" s="28">
        <v>107.14882654550885</v>
      </c>
      <c r="X12" s="28">
        <v>2.7680710989460662E-3</v>
      </c>
      <c r="Y12" s="28">
        <v>0.23000272546472125</v>
      </c>
      <c r="Z12" s="28">
        <v>7.769336114594366</v>
      </c>
      <c r="AA12" s="28">
        <v>0</v>
      </c>
      <c r="AB12" s="28">
        <v>7.6054307274952521E-2</v>
      </c>
      <c r="AC12" s="28">
        <v>0</v>
      </c>
      <c r="AD12" s="28">
        <v>3.0007539980362082E-7</v>
      </c>
      <c r="AE12" s="28">
        <v>5.9049416161477188E-9</v>
      </c>
      <c r="AF12" s="28">
        <v>1.2846729613625838E-7</v>
      </c>
      <c r="AG12" s="28">
        <v>0</v>
      </c>
      <c r="AH12" s="28">
        <v>2.5604442326682927E-9</v>
      </c>
      <c r="AI12" s="28">
        <v>3.1577431573905493E-8</v>
      </c>
      <c r="AJ12" s="28">
        <v>8.1954028985088345E-12</v>
      </c>
      <c r="AK12" s="28">
        <v>1.8550645646540883E-9</v>
      </c>
      <c r="AL12" s="28">
        <v>1.5932675786500832E-10</v>
      </c>
      <c r="AM12" s="28">
        <v>4.6926790132149963E-12</v>
      </c>
      <c r="AN12" s="28">
        <v>0</v>
      </c>
      <c r="AO12" s="28">
        <v>1.2929116102481293E-10</v>
      </c>
      <c r="AP12" s="565">
        <v>4.7074208392805634E-7</v>
      </c>
      <c r="AQ12" s="551"/>
      <c r="AS12" s="538"/>
    </row>
    <row r="13" spans="1:45" ht="15" customHeight="1" x14ac:dyDescent="0.35">
      <c r="A13" s="625"/>
      <c r="B13" s="428" t="s">
        <v>108</v>
      </c>
      <c r="C13" s="635" t="s">
        <v>360</v>
      </c>
      <c r="D13" t="s">
        <v>7</v>
      </c>
      <c r="E13" s="430"/>
      <c r="F13" s="430"/>
      <c r="G13" s="1" t="s">
        <v>274</v>
      </c>
      <c r="H13" t="s">
        <v>128</v>
      </c>
      <c r="I13" s="431">
        <v>1</v>
      </c>
      <c r="N13" s="432">
        <f>N8</f>
        <v>425.49979999999999</v>
      </c>
      <c r="O13" s="433" t="str">
        <f>O8</f>
        <v>kg</v>
      </c>
      <c r="Q13" s="434">
        <v>5.188970061</v>
      </c>
      <c r="R13" s="434">
        <v>1.1745615864035972E-2</v>
      </c>
      <c r="S13" s="434">
        <v>3.529816397416078E-2</v>
      </c>
      <c r="T13" s="434">
        <v>0</v>
      </c>
      <c r="U13" s="434">
        <v>2.1337520729323308E-3</v>
      </c>
      <c r="V13" s="434">
        <v>-0.67462839259072405</v>
      </c>
      <c r="W13" s="434">
        <v>5.188970061</v>
      </c>
      <c r="X13" s="434">
        <v>1.8755163164407999E-5</v>
      </c>
      <c r="Y13" s="434">
        <v>4.9661093496524401E-2</v>
      </c>
      <c r="Z13" s="434">
        <v>8.7407019915600001E-2</v>
      </c>
      <c r="AA13" s="434">
        <v>0</v>
      </c>
      <c r="AB13" s="434">
        <v>2.0405268408799998E-2</v>
      </c>
      <c r="AC13" s="434">
        <v>0</v>
      </c>
      <c r="AD13" s="434">
        <v>1.4531958172796795E-8</v>
      </c>
      <c r="AE13" s="434">
        <v>1.515152619756588E-9</v>
      </c>
      <c r="AF13" s="434">
        <v>7.4828442149045339E-9</v>
      </c>
      <c r="AG13" s="434">
        <v>0</v>
      </c>
      <c r="AH13" s="434">
        <v>2.8805652984586462E-11</v>
      </c>
      <c r="AI13" s="434">
        <v>-5.9859721745985953E-9</v>
      </c>
      <c r="AJ13" s="434">
        <v>3.9688442374245888E-13</v>
      </c>
      <c r="AK13" s="434">
        <v>1.2569055254341507E-11</v>
      </c>
      <c r="AL13" s="434">
        <v>3.4401075043112523E-11</v>
      </c>
      <c r="AM13" s="434">
        <v>5.2793840029022393E-14</v>
      </c>
      <c r="AN13" s="434">
        <v>0</v>
      </c>
      <c r="AO13" s="434">
        <v>3.4688644708299802E-11</v>
      </c>
      <c r="AP13" s="564">
        <v>1.7654896939113431E-8</v>
      </c>
      <c r="AQ13" s="551"/>
      <c r="AS13" s="538"/>
    </row>
    <row r="14" spans="1:45" ht="15" customHeight="1" x14ac:dyDescent="0.35">
      <c r="A14" s="625"/>
      <c r="B14" s="428" t="s">
        <v>108</v>
      </c>
      <c r="C14" s="635"/>
      <c r="D14" t="s">
        <v>275</v>
      </c>
      <c r="G14" s="1"/>
      <c r="I14" s="431">
        <v>1</v>
      </c>
      <c r="N14" s="432"/>
      <c r="O14" s="433"/>
      <c r="Q14" s="434"/>
      <c r="R14" s="434"/>
      <c r="S14" s="434"/>
      <c r="T14" s="434"/>
      <c r="U14" s="434"/>
      <c r="V14" s="434"/>
      <c r="W14" s="434"/>
      <c r="X14" s="434"/>
      <c r="Y14" s="434"/>
      <c r="Z14" s="434"/>
      <c r="AA14" s="434"/>
      <c r="AB14" s="434"/>
      <c r="AC14" s="434"/>
      <c r="AD14" s="434"/>
      <c r="AE14" s="434"/>
      <c r="AF14" s="434"/>
      <c r="AG14" s="434"/>
      <c r="AH14" s="434"/>
      <c r="AI14" s="434"/>
      <c r="AJ14" s="434"/>
      <c r="AK14" s="434"/>
      <c r="AL14" s="434"/>
      <c r="AM14" s="434"/>
      <c r="AN14" s="434"/>
      <c r="AO14" s="434"/>
      <c r="AP14" s="564">
        <v>0</v>
      </c>
      <c r="AQ14" s="551"/>
      <c r="AS14" s="538"/>
    </row>
    <row r="15" spans="1:45" ht="15" customHeight="1" x14ac:dyDescent="0.35">
      <c r="A15" s="625"/>
      <c r="B15" s="428" t="s">
        <v>108</v>
      </c>
      <c r="C15" s="429" t="s">
        <v>361</v>
      </c>
      <c r="D15" t="s">
        <v>10</v>
      </c>
      <c r="E15" s="430"/>
      <c r="F15" s="430"/>
      <c r="G15" t="s">
        <v>276</v>
      </c>
      <c r="H15" t="s">
        <v>132</v>
      </c>
      <c r="I15" s="431">
        <v>1</v>
      </c>
      <c r="N15" s="432">
        <f>N10</f>
        <v>14.375</v>
      </c>
      <c r="O15" s="433" t="s">
        <v>71</v>
      </c>
      <c r="Q15" s="434">
        <v>0.23479384370740569</v>
      </c>
      <c r="R15" s="434">
        <v>1.9508790968134171E-4</v>
      </c>
      <c r="S15" s="434">
        <v>1.0469302050204452E-3</v>
      </c>
      <c r="T15" s="434">
        <v>0</v>
      </c>
      <c r="U15" s="434">
        <v>4.9536658355530847E-4</v>
      </c>
      <c r="V15" s="434">
        <v>-2.5300849045888234E-2</v>
      </c>
      <c r="W15" s="434">
        <v>0.23479384370740569</v>
      </c>
      <c r="X15" s="434">
        <v>4.6044411631076777E-7</v>
      </c>
      <c r="Y15" s="434">
        <v>1.9265765561108585E-3</v>
      </c>
      <c r="Z15" s="434">
        <v>2.0292196728759655E-2</v>
      </c>
      <c r="AA15" s="434">
        <v>0</v>
      </c>
      <c r="AB15" s="434">
        <v>3.6032201272149025E-4</v>
      </c>
      <c r="AC15" s="434">
        <v>0</v>
      </c>
      <c r="AD15" s="434">
        <v>6.5755135910895135E-10</v>
      </c>
      <c r="AE15" s="434">
        <v>2.5165811725682731E-11</v>
      </c>
      <c r="AF15" s="434">
        <v>2.2193833180050862E-10</v>
      </c>
      <c r="AG15" s="434">
        <v>0</v>
      </c>
      <c r="AH15" s="434">
        <v>6.6874488779966636E-12</v>
      </c>
      <c r="AI15" s="434">
        <v>-2.2449422533315531E-10</v>
      </c>
      <c r="AJ15" s="434">
        <v>1.7958480828107189E-14</v>
      </c>
      <c r="AK15" s="434">
        <v>3.0857356391488174E-13</v>
      </c>
      <c r="AL15" s="434">
        <v>1.3345719962390553E-12</v>
      </c>
      <c r="AM15" s="434">
        <v>1.225648682417083E-14</v>
      </c>
      <c r="AN15" s="434">
        <v>0</v>
      </c>
      <c r="AO15" s="434">
        <v>6.1254191954097948E-13</v>
      </c>
      <c r="AP15" s="564">
        <v>6.8913462862733123E-10</v>
      </c>
      <c r="AQ15" s="551"/>
      <c r="AS15" s="538"/>
    </row>
    <row r="16" spans="1:45" ht="15" customHeight="1" x14ac:dyDescent="0.35">
      <c r="A16" s="625"/>
      <c r="B16" s="428" t="s">
        <v>108</v>
      </c>
      <c r="C16" s="429" t="s">
        <v>362</v>
      </c>
      <c r="D16" t="s">
        <v>277</v>
      </c>
      <c r="E16" s="430"/>
      <c r="F16" s="430"/>
      <c r="G16" t="s">
        <v>273</v>
      </c>
      <c r="H16" t="s">
        <v>140</v>
      </c>
      <c r="I16" s="431">
        <v>1</v>
      </c>
      <c r="N16" s="432">
        <f>N11</f>
        <v>175.95009999999999</v>
      </c>
      <c r="O16" s="433" t="str">
        <f>O11</f>
        <v>kg</v>
      </c>
      <c r="Q16" s="434">
        <v>1.9152875704401999</v>
      </c>
      <c r="R16" s="434">
        <v>2.6723421441665466E-3</v>
      </c>
      <c r="S16" s="434">
        <v>7.5863357977830146E-3</v>
      </c>
      <c r="T16" s="434">
        <v>0</v>
      </c>
      <c r="U16" s="434">
        <v>2.2785602378559222E-3</v>
      </c>
      <c r="V16" s="434">
        <v>-0.282547024138111</v>
      </c>
      <c r="W16" s="434">
        <v>1.9152875704401999</v>
      </c>
      <c r="X16" s="434">
        <v>1.1029446094508E-4</v>
      </c>
      <c r="Y16" s="434">
        <v>1.3274573910020583E-2</v>
      </c>
      <c r="Z16" s="434">
        <v>9.3338941583529997E-2</v>
      </c>
      <c r="AA16" s="434">
        <v>0</v>
      </c>
      <c r="AB16" s="434">
        <v>4.1022114799630005E-3</v>
      </c>
      <c r="AC16" s="434">
        <v>0</v>
      </c>
      <c r="AD16" s="434">
        <v>5.3638542013770513E-9</v>
      </c>
      <c r="AE16" s="434">
        <v>3.4472489544099404E-10</v>
      </c>
      <c r="AF16" s="434">
        <v>1.6082244101511644E-9</v>
      </c>
      <c r="AG16" s="434">
        <v>0</v>
      </c>
      <c r="AH16" s="434">
        <v>3.0760563211054953E-11</v>
      </c>
      <c r="AI16" s="434">
        <v>-2.5070374195360027E-9</v>
      </c>
      <c r="AJ16" s="434">
        <v>1.4649300241843368E-13</v>
      </c>
      <c r="AK16" s="434">
        <v>7.3915495253985438E-11</v>
      </c>
      <c r="AL16" s="434">
        <v>9.1955207002423675E-12</v>
      </c>
      <c r="AM16" s="434">
        <v>5.6376720716452113E-14</v>
      </c>
      <c r="AN16" s="434">
        <v>0</v>
      </c>
      <c r="AO16" s="434">
        <v>6.9736968755273384E-12</v>
      </c>
      <c r="AP16" s="564">
        <v>4.9308142331971526E-9</v>
      </c>
      <c r="AQ16" s="551"/>
      <c r="AS16" s="538"/>
    </row>
    <row r="17" spans="1:45" ht="15.75" customHeight="1" x14ac:dyDescent="0.35">
      <c r="A17" s="626"/>
      <c r="B17" s="442" t="s">
        <v>183</v>
      </c>
      <c r="C17" s="443"/>
      <c r="D17" s="444"/>
      <c r="E17" s="445"/>
      <c r="F17" s="445"/>
      <c r="G17" s="444"/>
      <c r="H17" s="444"/>
      <c r="I17" s="446"/>
      <c r="J17" s="447"/>
      <c r="K17" s="447"/>
      <c r="L17" s="447"/>
      <c r="M17" s="444"/>
      <c r="N17" s="448"/>
      <c r="O17" s="449"/>
      <c r="P17" s="450"/>
      <c r="Q17" s="27">
        <v>7.3390514751476061</v>
      </c>
      <c r="R17" s="27">
        <v>1.4613045917883861E-2</v>
      </c>
      <c r="S17" s="27">
        <v>4.393142997696424E-2</v>
      </c>
      <c r="T17" s="27">
        <v>0</v>
      </c>
      <c r="U17" s="27">
        <v>4.9076788943435614E-3</v>
      </c>
      <c r="V17" s="27">
        <v>-0.98247626577472325</v>
      </c>
      <c r="W17" s="27">
        <v>7.3390514751476061</v>
      </c>
      <c r="X17" s="27">
        <v>1.2951006822579876E-4</v>
      </c>
      <c r="Y17" s="27">
        <v>6.4862243962655844E-2</v>
      </c>
      <c r="Z17" s="27">
        <v>0.20103815822788967</v>
      </c>
      <c r="AA17" s="27">
        <v>0</v>
      </c>
      <c r="AB17" s="27">
        <v>2.486780190148449E-2</v>
      </c>
      <c r="AC17" s="27">
        <v>0</v>
      </c>
      <c r="AD17" s="27">
        <v>2.0553363733282797E-8</v>
      </c>
      <c r="AE17" s="27">
        <v>1.885043326923265E-9</v>
      </c>
      <c r="AF17" s="27">
        <v>9.3130069568562074E-9</v>
      </c>
      <c r="AG17" s="27">
        <v>0</v>
      </c>
      <c r="AH17" s="27">
        <v>6.625366507363808E-11</v>
      </c>
      <c r="AI17" s="27">
        <v>-8.7175038194677533E-9</v>
      </c>
      <c r="AJ17" s="27">
        <v>5.6133590698899971E-13</v>
      </c>
      <c r="AK17" s="27">
        <v>8.679312407224183E-11</v>
      </c>
      <c r="AL17" s="27">
        <v>4.4931167739593949E-11</v>
      </c>
      <c r="AM17" s="27">
        <v>1.2142704756964535E-13</v>
      </c>
      <c r="AN17" s="27">
        <v>0</v>
      </c>
      <c r="AO17" s="27">
        <v>4.2274883503368122E-11</v>
      </c>
      <c r="AP17" s="566">
        <v>2.3274845800937916E-8</v>
      </c>
      <c r="AQ17" s="551"/>
      <c r="AS17" s="538"/>
    </row>
    <row r="18" spans="1:45" x14ac:dyDescent="0.35">
      <c r="E18" s="430"/>
      <c r="F18" s="430"/>
      <c r="I18" s="431"/>
      <c r="N18" s="432"/>
      <c r="AS18" s="538"/>
    </row>
    <row r="19" spans="1:45" s="455" customFormat="1" ht="15" customHeight="1" x14ac:dyDescent="0.35">
      <c r="A19" s="636" t="s">
        <v>207</v>
      </c>
      <c r="B19" s="421" t="s">
        <v>196</v>
      </c>
      <c r="C19" s="422"/>
      <c r="D19" s="423"/>
      <c r="E19" s="424"/>
      <c r="F19" s="425"/>
      <c r="G19" s="423" t="s">
        <v>206</v>
      </c>
      <c r="H19" s="423"/>
      <c r="I19" s="422"/>
      <c r="J19" s="422"/>
      <c r="K19" s="422"/>
      <c r="L19" s="422"/>
      <c r="M19" s="422"/>
      <c r="N19" s="426"/>
      <c r="O19" s="427"/>
      <c r="P19" s="423"/>
      <c r="Q19" s="29">
        <v>141.36789719069901</v>
      </c>
      <c r="R19" s="29">
        <v>8.1794437191332267E-2</v>
      </c>
      <c r="S19" s="29">
        <v>0.65315810060327162</v>
      </c>
      <c r="T19" s="29">
        <v>0</v>
      </c>
      <c r="U19" s="29">
        <v>0.33422255208839269</v>
      </c>
      <c r="V19" s="29">
        <v>2.5100764525056469</v>
      </c>
      <c r="W19" s="29">
        <v>141.36789719069901</v>
      </c>
      <c r="X19" s="29">
        <v>5.2415112290646715E-2</v>
      </c>
      <c r="Y19" s="29">
        <v>0.1620646963568397</v>
      </c>
      <c r="Z19" s="29">
        <v>13.69109262374892</v>
      </c>
      <c r="AA19" s="29">
        <v>0</v>
      </c>
      <c r="AB19" s="29">
        <v>0.11824317446348208</v>
      </c>
      <c r="AC19" s="29">
        <v>0</v>
      </c>
      <c r="AD19" s="29">
        <v>3.9590753941555185E-7</v>
      </c>
      <c r="AE19" s="29">
        <v>1.0551260762020035E-8</v>
      </c>
      <c r="AF19" s="29">
        <v>1.3846273472169809E-7</v>
      </c>
      <c r="AG19" s="29">
        <v>0</v>
      </c>
      <c r="AH19" s="29">
        <v>4.5120044531933017E-9</v>
      </c>
      <c r="AI19" s="29">
        <v>2.2271887702670855E-8</v>
      </c>
      <c r="AJ19" s="29">
        <v>1.0812688404951227E-11</v>
      </c>
      <c r="AK19" s="29">
        <v>3.5126777451549207E-8</v>
      </c>
      <c r="AL19" s="29">
        <v>1.1226494200336275E-10</v>
      </c>
      <c r="AM19" s="29">
        <v>8.2694199447443469E-12</v>
      </c>
      <c r="AN19" s="29">
        <v>0</v>
      </c>
      <c r="AO19" s="29">
        <v>2.0101159102500883E-10</v>
      </c>
      <c r="AP19" s="563">
        <v>6.0716456314806144E-7</v>
      </c>
      <c r="AQ19" s="558"/>
      <c r="AS19" s="541"/>
    </row>
    <row r="20" spans="1:45" s="455" customFormat="1" ht="15" customHeight="1" x14ac:dyDescent="0.35">
      <c r="A20" s="637"/>
      <c r="B20" s="542" t="s">
        <v>194</v>
      </c>
      <c r="C20" s="543"/>
      <c r="D20" s="455" t="s">
        <v>12</v>
      </c>
      <c r="E20" s="544">
        <v>80</v>
      </c>
      <c r="F20" s="544" t="s">
        <v>195</v>
      </c>
      <c r="G20" s="455" t="s">
        <v>79</v>
      </c>
      <c r="I20" s="545">
        <v>1</v>
      </c>
      <c r="J20" s="544">
        <v>16.3462</v>
      </c>
      <c r="K20" s="544" t="s">
        <v>193</v>
      </c>
      <c r="L20" s="544"/>
      <c r="N20" s="546">
        <f>J20</f>
        <v>16.3462</v>
      </c>
      <c r="O20" s="547" t="s">
        <v>71</v>
      </c>
      <c r="Q20" s="434">
        <v>3.4546446955932204</v>
      </c>
      <c r="R20" s="434">
        <v>6.6110323326423607E-4</v>
      </c>
      <c r="S20" s="434">
        <v>2.6376695987552542E-3</v>
      </c>
      <c r="T20" s="434">
        <v>0</v>
      </c>
      <c r="U20" s="434">
        <v>9.3990940824436164E-3</v>
      </c>
      <c r="V20" s="434">
        <v>0.26863223176135587</v>
      </c>
      <c r="W20" s="434">
        <v>3.4546446955932204</v>
      </c>
      <c r="X20" s="434">
        <v>1.2700166237288136E-6</v>
      </c>
      <c r="Y20" s="434">
        <v>8.5061191932203403E-3</v>
      </c>
      <c r="Z20" s="434">
        <v>0.38502448999322031</v>
      </c>
      <c r="AA20" s="434">
        <v>0</v>
      </c>
      <c r="AB20" s="434">
        <v>1.2797689328813561E-3</v>
      </c>
      <c r="AC20" s="434">
        <v>0</v>
      </c>
      <c r="AD20" s="434">
        <v>9.6748972586209327E-9</v>
      </c>
      <c r="AE20" s="434">
        <v>8.5280525721677087E-11</v>
      </c>
      <c r="AF20" s="434">
        <v>5.5915856451694025E-10</v>
      </c>
      <c r="AG20" s="434">
        <v>0</v>
      </c>
      <c r="AH20" s="434">
        <v>1.2688777011298882E-10</v>
      </c>
      <c r="AI20" s="434">
        <v>2.3835715813095579E-9</v>
      </c>
      <c r="AJ20" s="434">
        <v>2.6423252651822491E-13</v>
      </c>
      <c r="AK20" s="434">
        <v>8.511207808563775E-13</v>
      </c>
      <c r="AL20" s="434">
        <v>5.8923318857671165E-12</v>
      </c>
      <c r="AM20" s="434">
        <v>2.3255479195590502E-13</v>
      </c>
      <c r="AN20" s="434">
        <v>0</v>
      </c>
      <c r="AO20" s="434">
        <v>2.1755876439388646E-12</v>
      </c>
      <c r="AP20" s="564">
        <v>1.2839211527911133E-8</v>
      </c>
      <c r="AQ20" s="558"/>
      <c r="AS20" s="541"/>
    </row>
    <row r="21" spans="1:45" s="455" customFormat="1" ht="15" customHeight="1" x14ac:dyDescent="0.35">
      <c r="A21" s="637"/>
      <c r="B21" s="542" t="s">
        <v>194</v>
      </c>
      <c r="C21" s="543"/>
      <c r="D21" s="455" t="s">
        <v>14</v>
      </c>
      <c r="E21" s="544">
        <v>120</v>
      </c>
      <c r="F21" s="544" t="s">
        <v>195</v>
      </c>
      <c r="G21" s="455" t="s">
        <v>75</v>
      </c>
      <c r="I21" s="545">
        <v>1</v>
      </c>
      <c r="J21" s="548">
        <v>8.75</v>
      </c>
      <c r="K21" s="544" t="s">
        <v>193</v>
      </c>
      <c r="L21" s="544"/>
      <c r="N21" s="546">
        <f>J21</f>
        <v>8.75</v>
      </c>
      <c r="O21" s="547" t="s">
        <v>71</v>
      </c>
      <c r="Q21" s="434">
        <v>9.8874999999999993</v>
      </c>
      <c r="R21" s="434">
        <v>3.8084532374100723E-3</v>
      </c>
      <c r="S21" s="434">
        <v>1.9227599999999997E-2</v>
      </c>
      <c r="T21" s="434">
        <v>0</v>
      </c>
      <c r="U21" s="434">
        <v>6.3012645249487355E-3</v>
      </c>
      <c r="V21" s="434">
        <v>0.23348499999999997</v>
      </c>
      <c r="W21" s="434">
        <v>9.8874999999999993</v>
      </c>
      <c r="X21" s="434">
        <v>1.8724999999999998E-5</v>
      </c>
      <c r="Y21" s="434">
        <v>3.9984000000000006E-2</v>
      </c>
      <c r="Z21" s="434">
        <v>0.25812499999999999</v>
      </c>
      <c r="AA21" s="434">
        <v>0</v>
      </c>
      <c r="AB21" s="434">
        <v>7.7612499999999999E-3</v>
      </c>
      <c r="AC21" s="434">
        <v>0</v>
      </c>
      <c r="AD21" s="434">
        <v>2.7690415389646301E-8</v>
      </c>
      <c r="AE21" s="434">
        <v>4.9128014798702416E-10</v>
      </c>
      <c r="AF21" s="434">
        <v>4.0760515343466701E-9</v>
      </c>
      <c r="AG21" s="434">
        <v>0</v>
      </c>
      <c r="AH21" s="434">
        <v>8.5067071086807932E-11</v>
      </c>
      <c r="AI21" s="434">
        <v>2.0717104831875257E-9</v>
      </c>
      <c r="AJ21" s="434">
        <v>7.5625696306239731E-13</v>
      </c>
      <c r="AK21" s="434">
        <v>1.254884095512339E-11</v>
      </c>
      <c r="AL21" s="434">
        <v>2.76975895550926E-11</v>
      </c>
      <c r="AM21" s="434">
        <v>1.5590749999999998E-13</v>
      </c>
      <c r="AN21" s="434">
        <v>0</v>
      </c>
      <c r="AO21" s="434">
        <v>1.3194006486392731E-11</v>
      </c>
      <c r="AP21" s="564">
        <v>3.4468877227713995E-8</v>
      </c>
      <c r="AQ21" s="558"/>
      <c r="AS21" s="541"/>
    </row>
    <row r="22" spans="1:45" s="455" customFormat="1" ht="15" customHeight="1" x14ac:dyDescent="0.35">
      <c r="A22" s="637"/>
      <c r="B22" s="542" t="s">
        <v>194</v>
      </c>
      <c r="C22" s="543"/>
      <c r="D22" s="455" t="s">
        <v>15</v>
      </c>
      <c r="E22" s="544">
        <v>50</v>
      </c>
      <c r="F22" s="544" t="s">
        <v>195</v>
      </c>
      <c r="G22" s="455" t="s">
        <v>81</v>
      </c>
      <c r="I22" s="545">
        <v>1</v>
      </c>
      <c r="J22" s="544">
        <v>13</v>
      </c>
      <c r="K22" s="544" t="s">
        <v>193</v>
      </c>
      <c r="L22" s="544"/>
      <c r="N22" s="546">
        <f>J22</f>
        <v>13</v>
      </c>
      <c r="O22" s="547" t="s">
        <v>71</v>
      </c>
      <c r="Q22" s="434">
        <v>8.6215277777777786</v>
      </c>
      <c r="R22" s="434">
        <v>2.8577138289368506E-3</v>
      </c>
      <c r="S22" s="434">
        <v>1.4396326388888887E-2</v>
      </c>
      <c r="T22" s="434">
        <v>0</v>
      </c>
      <c r="U22" s="434">
        <v>2.4021769792446485E-2</v>
      </c>
      <c r="V22" s="434">
        <v>0.41673124999999994</v>
      </c>
      <c r="W22" s="434">
        <v>8.6215277777777786</v>
      </c>
      <c r="X22" s="434">
        <v>2.1215277777777777E-4</v>
      </c>
      <c r="Y22" s="434">
        <v>5.3408333333333335E-2</v>
      </c>
      <c r="Z22" s="434">
        <v>0.98402777777777795</v>
      </c>
      <c r="AA22" s="434">
        <v>0</v>
      </c>
      <c r="AB22" s="434">
        <v>5.5159722222222216E-3</v>
      </c>
      <c r="AC22" s="434">
        <v>0</v>
      </c>
      <c r="AD22" s="434">
        <v>2.4144999793683026E-8</v>
      </c>
      <c r="AE22" s="434">
        <v>3.686373404808839E-10</v>
      </c>
      <c r="AF22" s="434">
        <v>3.0518716983079535E-9</v>
      </c>
      <c r="AG22" s="434">
        <v>0</v>
      </c>
      <c r="AH22" s="434">
        <v>3.2429389219802758E-10</v>
      </c>
      <c r="AI22" s="434">
        <v>3.6976529511396515E-9</v>
      </c>
      <c r="AJ22" s="434">
        <v>6.5942760193985564E-13</v>
      </c>
      <c r="AK22" s="434">
        <v>1.4217738138963787E-10</v>
      </c>
      <c r="AL22" s="434">
        <v>3.6996851127656993E-11</v>
      </c>
      <c r="AM22" s="434">
        <v>5.9435277777777779E-13</v>
      </c>
      <c r="AN22" s="434">
        <v>0</v>
      </c>
      <c r="AO22" s="434">
        <v>9.3770685493653878E-12</v>
      </c>
      <c r="AP22" s="564">
        <v>3.1777260757255916E-8</v>
      </c>
      <c r="AQ22" s="558"/>
      <c r="AS22" s="541"/>
    </row>
    <row r="23" spans="1:45" s="455" customFormat="1" ht="15" customHeight="1" x14ac:dyDescent="0.35">
      <c r="A23" s="637"/>
      <c r="B23" s="542" t="s">
        <v>194</v>
      </c>
      <c r="C23" s="543"/>
      <c r="D23" s="455" t="s">
        <v>17</v>
      </c>
      <c r="E23" s="544">
        <v>120</v>
      </c>
      <c r="F23" s="544" t="s">
        <v>195</v>
      </c>
      <c r="G23" t="s">
        <v>84</v>
      </c>
      <c r="I23" s="545">
        <v>1</v>
      </c>
      <c r="J23" s="544">
        <v>8.1</v>
      </c>
      <c r="K23" s="544" t="s">
        <v>193</v>
      </c>
      <c r="L23" s="544"/>
      <c r="N23" s="546">
        <f>J23</f>
        <v>8.1</v>
      </c>
      <c r="O23" s="547" t="s">
        <v>71</v>
      </c>
      <c r="Q23" s="434">
        <v>105.3</v>
      </c>
      <c r="R23" s="434">
        <v>6.5557553956834533E-2</v>
      </c>
      <c r="S23" s="434">
        <v>0.5006043</v>
      </c>
      <c r="T23" s="434">
        <v>0</v>
      </c>
      <c r="U23" s="434">
        <v>0.25705497510008785</v>
      </c>
      <c r="V23" s="434">
        <v>0</v>
      </c>
      <c r="W23" s="434">
        <v>105.3</v>
      </c>
      <c r="X23" s="434">
        <v>5.1839999999999997E-2</v>
      </c>
      <c r="Y23" s="434">
        <v>0</v>
      </c>
      <c r="Z23" s="434">
        <v>10.53</v>
      </c>
      <c r="AA23" s="434">
        <v>0</v>
      </c>
      <c r="AB23" s="434">
        <v>9.7199999999999995E-2</v>
      </c>
      <c r="AC23" s="434">
        <v>0</v>
      </c>
      <c r="AD23" s="434">
        <v>2.9489767287279455E-7</v>
      </c>
      <c r="AE23" s="434">
        <v>8.4567468213114643E-9</v>
      </c>
      <c r="AF23" s="434">
        <v>1.0612291316209724E-7</v>
      </c>
      <c r="AG23" s="434">
        <v>0</v>
      </c>
      <c r="AH23" s="434">
        <v>3.4702421638511862E-9</v>
      </c>
      <c r="AI23" s="434">
        <v>0</v>
      </c>
      <c r="AJ23" s="434">
        <v>8.0539932450538997E-12</v>
      </c>
      <c r="AK23" s="434">
        <v>3.4741357282435061E-8</v>
      </c>
      <c r="AL23" s="434">
        <v>0</v>
      </c>
      <c r="AM23" s="434">
        <v>6.3601199999999994E-12</v>
      </c>
      <c r="AN23" s="434">
        <v>0</v>
      </c>
      <c r="AO23" s="434">
        <v>1.6523851576451904E-10</v>
      </c>
      <c r="AP23" s="564">
        <v>4.4786858493149907E-7</v>
      </c>
      <c r="AQ23" s="558"/>
      <c r="AS23" s="541"/>
    </row>
    <row r="24" spans="1:45" s="455" customFormat="1" ht="15" customHeight="1" x14ac:dyDescent="0.35">
      <c r="A24" s="637"/>
      <c r="B24" s="542" t="s">
        <v>194</v>
      </c>
      <c r="C24" s="543"/>
      <c r="D24" s="455" t="s">
        <v>3</v>
      </c>
      <c r="E24" s="544">
        <v>80</v>
      </c>
      <c r="F24" s="544" t="s">
        <v>195</v>
      </c>
      <c r="G24" s="455" t="s">
        <v>73</v>
      </c>
      <c r="I24" s="545">
        <v>1</v>
      </c>
      <c r="J24" s="544">
        <v>16.18</v>
      </c>
      <c r="K24" s="544" t="s">
        <v>193</v>
      </c>
      <c r="L24" s="544"/>
      <c r="N24" s="546">
        <f>J24</f>
        <v>16.18</v>
      </c>
      <c r="O24" s="547" t="s">
        <v>71</v>
      </c>
      <c r="Q24" s="434">
        <v>12.202998636983191</v>
      </c>
      <c r="R24" s="434">
        <v>6.5050222429961528E-3</v>
      </c>
      <c r="S24" s="434">
        <v>0.10657040436165378</v>
      </c>
      <c r="T24" s="434">
        <v>0</v>
      </c>
      <c r="U24" s="434">
        <v>3.3378672582315493E-2</v>
      </c>
      <c r="V24" s="434">
        <v>1.6336418918673328</v>
      </c>
      <c r="W24" s="434">
        <v>12.202998636983191</v>
      </c>
      <c r="X24" s="434">
        <v>8.3068605179463872E-5</v>
      </c>
      <c r="Y24" s="434">
        <v>3.6966264425261242E-2</v>
      </c>
      <c r="Z24" s="434">
        <v>1.3673239436619717</v>
      </c>
      <c r="AA24" s="434">
        <v>0</v>
      </c>
      <c r="AB24" s="434">
        <v>2.2096760276029076E-3</v>
      </c>
      <c r="AC24" s="434">
        <v>0</v>
      </c>
      <c r="AD24" s="434">
        <v>3.4175079773183535E-8</v>
      </c>
      <c r="AE24" s="434">
        <v>8.391302429044186E-10</v>
      </c>
      <c r="AF24" s="434">
        <v>2.2591819062923298E-8</v>
      </c>
      <c r="AG24" s="434">
        <v>0</v>
      </c>
      <c r="AH24" s="434">
        <v>4.5061207986125919E-10</v>
      </c>
      <c r="AI24" s="434">
        <v>1.4495291060050351E-8</v>
      </c>
      <c r="AJ24" s="434">
        <v>9.3336057541941662E-13</v>
      </c>
      <c r="AK24" s="434">
        <v>5.5669677690842786E-11</v>
      </c>
      <c r="AL24" s="434">
        <v>2.5607153347236566E-11</v>
      </c>
      <c r="AM24" s="434">
        <v>8.2586366197183081E-13</v>
      </c>
      <c r="AN24" s="434">
        <v>0</v>
      </c>
      <c r="AO24" s="434">
        <v>3.7564155053656675E-12</v>
      </c>
      <c r="AP24" s="564">
        <v>7.2638724689703695E-8</v>
      </c>
      <c r="AQ24" s="558"/>
      <c r="AS24" s="541"/>
    </row>
    <row r="25" spans="1:45" s="455" customFormat="1" ht="15" customHeight="1" x14ac:dyDescent="0.35">
      <c r="A25" s="637"/>
      <c r="B25" s="435" t="s">
        <v>189</v>
      </c>
      <c r="C25" s="436"/>
      <c r="D25" s="437"/>
      <c r="E25" s="438"/>
      <c r="F25" s="438"/>
      <c r="G25" s="437"/>
      <c r="H25" s="437"/>
      <c r="I25" s="439"/>
      <c r="J25" s="436"/>
      <c r="K25" s="436"/>
      <c r="L25" s="436"/>
      <c r="M25" s="437"/>
      <c r="N25" s="440"/>
      <c r="O25" s="441"/>
      <c r="P25" s="437"/>
      <c r="Q25" s="28">
        <v>139.46667111035418</v>
      </c>
      <c r="R25" s="28">
        <v>7.9389846499441835E-2</v>
      </c>
      <c r="S25" s="28">
        <v>0.64343630034929788</v>
      </c>
      <c r="T25" s="28">
        <v>0</v>
      </c>
      <c r="U25" s="28">
        <v>0.33015577608224217</v>
      </c>
      <c r="V25" s="28">
        <v>2.5524903736286886</v>
      </c>
      <c r="W25" s="28">
        <v>139.46667111035418</v>
      </c>
      <c r="X25" s="28">
        <v>5.2155216399580963E-2</v>
      </c>
      <c r="Y25" s="28">
        <v>0.13886471695181493</v>
      </c>
      <c r="Z25" s="28">
        <v>13.52450121143297</v>
      </c>
      <c r="AA25" s="28">
        <v>0</v>
      </c>
      <c r="AB25" s="28">
        <v>0.11396666718270648</v>
      </c>
      <c r="AC25" s="28">
        <v>0</v>
      </c>
      <c r="AD25" s="28">
        <v>3.9058306508792831E-7</v>
      </c>
      <c r="AE25" s="28">
        <v>1.0241075078405469E-8</v>
      </c>
      <c r="AF25" s="28">
        <v>1.364018140221921E-7</v>
      </c>
      <c r="AG25" s="28">
        <v>0</v>
      </c>
      <c r="AH25" s="28">
        <v>4.4571029771102692E-9</v>
      </c>
      <c r="AI25" s="28">
        <v>2.2648226075687087E-8</v>
      </c>
      <c r="AJ25" s="28">
        <v>1.0667270911993794E-11</v>
      </c>
      <c r="AK25" s="28">
        <v>3.4952604303251521E-8</v>
      </c>
      <c r="AL25" s="28">
        <v>9.6193925915753268E-11</v>
      </c>
      <c r="AM25" s="28">
        <v>8.1687987317055135E-12</v>
      </c>
      <c r="AN25" s="28">
        <v>0</v>
      </c>
      <c r="AO25" s="28">
        <v>1.9374159394958168E-10</v>
      </c>
      <c r="AP25" s="565">
        <v>5.9959265913408372E-7</v>
      </c>
      <c r="AQ25" s="558"/>
      <c r="AS25" s="541"/>
    </row>
    <row r="26" spans="1:45" s="455" customFormat="1" ht="15" customHeight="1" x14ac:dyDescent="0.35">
      <c r="A26" s="637"/>
      <c r="B26" s="543" t="s">
        <v>108</v>
      </c>
      <c r="C26" s="543"/>
      <c r="D26" s="455" t="s">
        <v>18</v>
      </c>
      <c r="E26" s="544"/>
      <c r="F26" s="544"/>
      <c r="G26" s="455" t="s">
        <v>80</v>
      </c>
      <c r="I26" s="545">
        <v>1</v>
      </c>
      <c r="J26" s="544"/>
      <c r="K26" s="544"/>
      <c r="L26" s="544"/>
      <c r="N26" s="546">
        <f>N20</f>
        <v>16.3462</v>
      </c>
      <c r="O26" s="547" t="s">
        <v>71</v>
      </c>
      <c r="Q26" s="434">
        <v>0.34631779661016948</v>
      </c>
      <c r="R26" s="434">
        <v>1.2481393049628095E-4</v>
      </c>
      <c r="S26" s="434">
        <v>6.7873866349966094E-4</v>
      </c>
      <c r="T26" s="434">
        <v>0</v>
      </c>
      <c r="U26" s="434">
        <v>6.048607203679461E-4</v>
      </c>
      <c r="V26" s="434">
        <v>-3.1121420466522037E-2</v>
      </c>
      <c r="W26" s="434">
        <v>0.34631779661016948</v>
      </c>
      <c r="X26" s="434">
        <v>2.135534061016949E-7</v>
      </c>
      <c r="Y26" s="434">
        <v>2.5637047614915252E-3</v>
      </c>
      <c r="Z26" s="434">
        <v>2.4777514549152543E-2</v>
      </c>
      <c r="AA26" s="434">
        <v>0</v>
      </c>
      <c r="AB26" s="434">
        <v>2.3571774508474578E-4</v>
      </c>
      <c r="AC26" s="434">
        <v>0</v>
      </c>
      <c r="AD26" s="434">
        <v>9.6987950897220064E-10</v>
      </c>
      <c r="AE26" s="434">
        <v>1.6100658829870416E-11</v>
      </c>
      <c r="AF26" s="434">
        <v>1.438855484188459E-10</v>
      </c>
      <c r="AG26" s="434">
        <v>0</v>
      </c>
      <c r="AH26" s="434">
        <v>8.1656197249672714E-12</v>
      </c>
      <c r="AI26" s="434">
        <v>-2.7614010763937952E-10</v>
      </c>
      <c r="AJ26" s="434">
        <v>2.6488520366004324E-14</v>
      </c>
      <c r="AK26" s="434">
        <v>1.4311603356982892E-13</v>
      </c>
      <c r="AL26" s="434">
        <v>1.7759214241753908E-12</v>
      </c>
      <c r="AM26" s="434">
        <v>1.4965618787688133E-14</v>
      </c>
      <c r="AN26" s="434">
        <v>0</v>
      </c>
      <c r="AO26" s="434">
        <v>4.0071656725475974E-13</v>
      </c>
      <c r="AP26" s="564">
        <v>8.6425243647065845E-10</v>
      </c>
      <c r="AQ26" s="558"/>
      <c r="AS26" s="541"/>
    </row>
    <row r="27" spans="1:45" s="455" customFormat="1" ht="15" customHeight="1" x14ac:dyDescent="0.35">
      <c r="A27" s="637"/>
      <c r="B27" s="542" t="s">
        <v>108</v>
      </c>
      <c r="C27" s="543"/>
      <c r="D27" s="455" t="s">
        <v>20</v>
      </c>
      <c r="E27" s="544"/>
      <c r="F27" s="544"/>
      <c r="G27" s="455" t="s">
        <v>76</v>
      </c>
      <c r="I27" s="545">
        <v>1</v>
      </c>
      <c r="J27" s="544"/>
      <c r="K27" s="544"/>
      <c r="L27" s="544"/>
      <c r="N27" s="546">
        <f>N21</f>
        <v>8.75</v>
      </c>
      <c r="O27" s="547" t="s">
        <v>71</v>
      </c>
      <c r="Q27" s="434">
        <v>0.29498875000000002</v>
      </c>
      <c r="R27" s="434">
        <v>3.781542266187051E-4</v>
      </c>
      <c r="S27" s="434">
        <v>2.2212551375000002E-3</v>
      </c>
      <c r="T27" s="434">
        <v>0</v>
      </c>
      <c r="U27" s="434">
        <v>1.5082834928229663E-3</v>
      </c>
      <c r="V27" s="434">
        <v>3.7220286249999991E-2</v>
      </c>
      <c r="W27" s="434">
        <v>0.29498875000000002</v>
      </c>
      <c r="X27" s="434">
        <v>1.8312411249999999E-4</v>
      </c>
      <c r="Y27" s="434">
        <v>1.6005202500000003E-2</v>
      </c>
      <c r="Z27" s="434">
        <v>6.1785324999999995E-2</v>
      </c>
      <c r="AA27" s="434">
        <v>0</v>
      </c>
      <c r="AB27" s="434">
        <v>7.2817500000000007E-4</v>
      </c>
      <c r="AC27" s="434">
        <v>0</v>
      </c>
      <c r="AD27" s="434">
        <v>8.2613006551428838E-10</v>
      </c>
      <c r="AE27" s="434">
        <v>4.8780870561901667E-11</v>
      </c>
      <c r="AF27" s="434">
        <v>4.7088302291405591E-10</v>
      </c>
      <c r="AG27" s="434">
        <v>0</v>
      </c>
      <c r="AH27" s="434">
        <v>2.0361827153110045E-11</v>
      </c>
      <c r="AI27" s="434">
        <v>3.3025529353648204E-10</v>
      </c>
      <c r="AJ27" s="434">
        <v>2.2562558403294337E-14</v>
      </c>
      <c r="AK27" s="434">
        <v>1.2272338386171552E-10</v>
      </c>
      <c r="AL27" s="434">
        <v>1.1087073069006152E-11</v>
      </c>
      <c r="AM27" s="434">
        <v>3.7318336299999999E-14</v>
      </c>
      <c r="AN27" s="434">
        <v>0</v>
      </c>
      <c r="AO27" s="434">
        <v>1.2378863808315706E-12</v>
      </c>
      <c r="AP27" s="564">
        <v>1.8315193038860946E-9</v>
      </c>
      <c r="AQ27" s="558"/>
      <c r="AS27" s="541"/>
    </row>
    <row r="28" spans="1:45" s="455" customFormat="1" ht="15" customHeight="1" x14ac:dyDescent="0.35">
      <c r="A28" s="637"/>
      <c r="B28" s="542" t="s">
        <v>108</v>
      </c>
      <c r="C28" s="543"/>
      <c r="D28" s="455" t="s">
        <v>21</v>
      </c>
      <c r="E28" s="544"/>
      <c r="F28" s="544"/>
      <c r="G28" s="455" t="s">
        <v>82</v>
      </c>
      <c r="I28" s="545">
        <v>1</v>
      </c>
      <c r="J28" s="544"/>
      <c r="K28" s="544"/>
      <c r="L28" s="544"/>
      <c r="N28" s="546">
        <f>N22</f>
        <v>13</v>
      </c>
      <c r="O28" s="547" t="s">
        <v>71</v>
      </c>
      <c r="Q28" s="434">
        <v>0.28689375</v>
      </c>
      <c r="R28" s="434">
        <v>2.1354916067146287E-4</v>
      </c>
      <c r="S28" s="434">
        <v>1.1317992291666667E-3</v>
      </c>
      <c r="T28" s="434">
        <v>0</v>
      </c>
      <c r="U28" s="434">
        <v>5.0230402168842023E-4</v>
      </c>
      <c r="V28" s="434">
        <v>-2.0035031250000002E-2</v>
      </c>
      <c r="W28" s="434">
        <v>0.28689375</v>
      </c>
      <c r="X28" s="434">
        <v>6.2896527777777781E-7</v>
      </c>
      <c r="Y28" s="434">
        <v>2.4625845833333333E-3</v>
      </c>
      <c r="Z28" s="434">
        <v>2.0576381944444444E-2</v>
      </c>
      <c r="AA28" s="434">
        <v>0</v>
      </c>
      <c r="AB28" s="434">
        <v>3.9604861111111112E-4</v>
      </c>
      <c r="AC28" s="434">
        <v>0</v>
      </c>
      <c r="AD28" s="434">
        <v>8.0345963187796101E-10</v>
      </c>
      <c r="AE28" s="434">
        <v>2.7547263079571506E-11</v>
      </c>
      <c r="AF28" s="434">
        <v>2.3992968361195212E-10</v>
      </c>
      <c r="AG28" s="434">
        <v>0</v>
      </c>
      <c r="AH28" s="434">
        <v>6.7811042927936727E-12</v>
      </c>
      <c r="AI28" s="434">
        <v>-1.7777066737312758E-10</v>
      </c>
      <c r="AJ28" s="434">
        <v>2.1943402892195466E-14</v>
      </c>
      <c r="AK28" s="434">
        <v>4.2151056006025836E-13</v>
      </c>
      <c r="AL28" s="434">
        <v>1.7058737753567774E-12</v>
      </c>
      <c r="AM28" s="434">
        <v>1.2428134694444444E-14</v>
      </c>
      <c r="AN28" s="434">
        <v>0</v>
      </c>
      <c r="AO28" s="434">
        <v>6.7327659126130867E-13</v>
      </c>
      <c r="AP28" s="564">
        <v>9.0278204795341567E-10</v>
      </c>
      <c r="AQ28" s="558"/>
      <c r="AS28" s="541"/>
    </row>
    <row r="29" spans="1:45" s="455" customFormat="1" ht="15" customHeight="1" x14ac:dyDescent="0.35">
      <c r="A29" s="637"/>
      <c r="B29" s="542" t="s">
        <v>108</v>
      </c>
      <c r="C29" s="543"/>
      <c r="D29" s="455" t="s">
        <v>23</v>
      </c>
      <c r="E29" s="544"/>
      <c r="F29" s="544"/>
      <c r="G29" s="455" t="s">
        <v>85</v>
      </c>
      <c r="I29" s="545">
        <v>1</v>
      </c>
      <c r="J29" s="544"/>
      <c r="K29" s="544"/>
      <c r="L29" s="544"/>
      <c r="N29" s="546">
        <f>N23</f>
        <v>8.1</v>
      </c>
      <c r="O29" s="547" t="s">
        <v>71</v>
      </c>
      <c r="Q29" s="434">
        <v>0.70874999999999988</v>
      </c>
      <c r="R29" s="434">
        <v>1.4684892086330936E-3</v>
      </c>
      <c r="S29" s="434">
        <v>4.5116190000000006E-3</v>
      </c>
      <c r="T29" s="434">
        <v>0</v>
      </c>
      <c r="U29" s="434">
        <v>8.9376037496338245E-4</v>
      </c>
      <c r="V29" s="434">
        <v>0</v>
      </c>
      <c r="W29" s="434">
        <v>0.70874999999999988</v>
      </c>
      <c r="X29" s="434">
        <v>7.5411E-5</v>
      </c>
      <c r="Y29" s="434">
        <v>0</v>
      </c>
      <c r="Z29" s="434">
        <v>3.6611999999999999E-2</v>
      </c>
      <c r="AA29" s="434">
        <v>0</v>
      </c>
      <c r="AB29" s="434">
        <v>2.5109999999999998E-3</v>
      </c>
      <c r="AC29" s="434">
        <v>0</v>
      </c>
      <c r="AD29" s="434">
        <v>1.984888182797655E-9</v>
      </c>
      <c r="AE29" s="434">
        <v>1.8943112879737685E-10</v>
      </c>
      <c r="AF29" s="434">
        <v>9.5641637788062957E-10</v>
      </c>
      <c r="AG29" s="434">
        <v>0</v>
      </c>
      <c r="AH29" s="434">
        <v>1.2065765062005662E-11</v>
      </c>
      <c r="AI29" s="434">
        <v>0</v>
      </c>
      <c r="AJ29" s="434">
        <v>5.4209569918632019E-14</v>
      </c>
      <c r="AK29" s="434">
        <v>5.0537818171792264E-11</v>
      </c>
      <c r="AL29" s="434">
        <v>0</v>
      </c>
      <c r="AM29" s="434">
        <v>2.2113647999999996E-14</v>
      </c>
      <c r="AN29" s="434">
        <v>0</v>
      </c>
      <c r="AO29" s="434">
        <v>4.2686616572500747E-12</v>
      </c>
      <c r="AP29" s="564">
        <v>3.1976842575846281E-9</v>
      </c>
      <c r="AQ29" s="558"/>
      <c r="AS29" s="541"/>
    </row>
    <row r="30" spans="1:45" s="455" customFormat="1" ht="15" customHeight="1" x14ac:dyDescent="0.35">
      <c r="A30" s="637"/>
      <c r="B30" s="542" t="s">
        <v>108</v>
      </c>
      <c r="C30" s="543"/>
      <c r="D30" s="455" t="s">
        <v>10</v>
      </c>
      <c r="E30" s="544"/>
      <c r="F30" s="544"/>
      <c r="G30" s="455" t="s">
        <v>74</v>
      </c>
      <c r="I30" s="545">
        <v>1</v>
      </c>
      <c r="J30" s="544"/>
      <c r="K30" s="544"/>
      <c r="L30" s="544"/>
      <c r="N30" s="546">
        <f>N24</f>
        <v>16.18</v>
      </c>
      <c r="O30" s="547" t="s">
        <v>71</v>
      </c>
      <c r="Q30" s="434">
        <v>0.26427578373466604</v>
      </c>
      <c r="R30" s="434">
        <v>2.1958416547089452E-4</v>
      </c>
      <c r="S30" s="434">
        <v>1.1783882238073601E-3</v>
      </c>
      <c r="T30" s="434">
        <v>0</v>
      </c>
      <c r="U30" s="434">
        <v>5.5756739630781851E-4</v>
      </c>
      <c r="V30" s="434">
        <v>-2.8477755656519766E-2</v>
      </c>
      <c r="W30" s="434">
        <v>0.26427578373466604</v>
      </c>
      <c r="X30" s="434">
        <v>5.1825988187187635E-7</v>
      </c>
      <c r="Y30" s="434">
        <v>2.1684875601999088E-3</v>
      </c>
      <c r="Z30" s="434">
        <v>2.2840190822353473E-2</v>
      </c>
      <c r="AA30" s="434">
        <v>0</v>
      </c>
      <c r="AB30" s="434">
        <v>4.0556592457973649E-4</v>
      </c>
      <c r="AC30" s="434">
        <v>0</v>
      </c>
      <c r="AD30" s="434">
        <v>7.4011693846141443E-10</v>
      </c>
      <c r="AE30" s="434">
        <v>2.8325762345846718E-11</v>
      </c>
      <c r="AF30" s="434">
        <v>2.4980606668050291E-10</v>
      </c>
      <c r="AG30" s="434">
        <v>0</v>
      </c>
      <c r="AH30" s="434">
        <v>7.5271598501555478E-12</v>
      </c>
      <c r="AI30" s="434">
        <v>-2.5268289154020539E-10</v>
      </c>
      <c r="AJ30" s="434">
        <v>2.0213441377306039E-14</v>
      </c>
      <c r="AK30" s="434">
        <v>3.473196705490634E-13</v>
      </c>
      <c r="AL30" s="434">
        <v>1.5021478190711591E-12</v>
      </c>
      <c r="AM30" s="434">
        <v>1.3795475256701497E-14</v>
      </c>
      <c r="AN30" s="434">
        <v>0</v>
      </c>
      <c r="AO30" s="434">
        <v>6.8945587882942933E-13</v>
      </c>
      <c r="AP30" s="564">
        <v>7.756659680827979E-10</v>
      </c>
      <c r="AQ30" s="558"/>
      <c r="AS30" s="541"/>
    </row>
    <row r="31" spans="1:45" s="455" customFormat="1" ht="15" customHeight="1" x14ac:dyDescent="0.35">
      <c r="A31" s="638"/>
      <c r="B31" s="442" t="s">
        <v>183</v>
      </c>
      <c r="C31" s="443"/>
      <c r="D31" s="444"/>
      <c r="E31" s="445"/>
      <c r="F31" s="445"/>
      <c r="G31" s="444"/>
      <c r="H31" s="444"/>
      <c r="I31" s="446"/>
      <c r="J31" s="447"/>
      <c r="K31" s="447"/>
      <c r="L31" s="447"/>
      <c r="M31" s="444"/>
      <c r="N31" s="448"/>
      <c r="O31" s="449"/>
      <c r="P31" s="450"/>
      <c r="Q31" s="27">
        <v>1.9012260803448355</v>
      </c>
      <c r="R31" s="27">
        <v>2.4045906918904367E-3</v>
      </c>
      <c r="S31" s="27">
        <v>9.7218002539736885E-3</v>
      </c>
      <c r="T31" s="27">
        <v>0</v>
      </c>
      <c r="U31" s="27">
        <v>4.0667760061505335E-3</v>
      </c>
      <c r="V31" s="27">
        <v>-4.2413921123041813E-2</v>
      </c>
      <c r="W31" s="27">
        <v>1.9012260803448355</v>
      </c>
      <c r="X31" s="27">
        <v>2.598958910657513E-4</v>
      </c>
      <c r="Y31" s="27">
        <v>2.319997940502477E-2</v>
      </c>
      <c r="Z31" s="27">
        <v>0.16659141231595045</v>
      </c>
      <c r="AA31" s="27">
        <v>0</v>
      </c>
      <c r="AB31" s="27">
        <v>4.2765072807755935E-3</v>
      </c>
      <c r="AC31" s="27">
        <v>0</v>
      </c>
      <c r="AD31" s="27">
        <v>5.3244743276235188E-9</v>
      </c>
      <c r="AE31" s="27">
        <v>3.1018568361456714E-10</v>
      </c>
      <c r="AF31" s="27">
        <v>2.0609206995059864E-9</v>
      </c>
      <c r="AG31" s="27">
        <v>0</v>
      </c>
      <c r="AH31" s="27">
        <v>5.4901476083032194E-11</v>
      </c>
      <c r="AI31" s="27">
        <v>-3.7633837301623045E-10</v>
      </c>
      <c r="AJ31" s="27">
        <v>1.4541749295743217E-13</v>
      </c>
      <c r="AK31" s="27">
        <v>1.7417314829768693E-10</v>
      </c>
      <c r="AL31" s="27">
        <v>1.6071016087609482E-11</v>
      </c>
      <c r="AM31" s="27">
        <v>1.0062121303883406E-13</v>
      </c>
      <c r="AN31" s="27">
        <v>0</v>
      </c>
      <c r="AO31" s="27">
        <v>7.2699970754271429E-12</v>
      </c>
      <c r="AP31" s="566">
        <v>7.5719040139775945E-9</v>
      </c>
      <c r="AQ31" s="558"/>
      <c r="AS31" s="541"/>
    </row>
    <row r="32" spans="1:45" x14ac:dyDescent="0.35">
      <c r="B32" s="429"/>
      <c r="C32" s="429"/>
      <c r="E32" s="430"/>
      <c r="F32" s="430"/>
      <c r="I32" s="431"/>
      <c r="N32" s="432"/>
      <c r="AS32" s="538"/>
    </row>
    <row r="33" spans="1:45" ht="15" customHeight="1" x14ac:dyDescent="0.35">
      <c r="A33" s="621" t="s">
        <v>203</v>
      </c>
      <c r="B33" s="421" t="s">
        <v>196</v>
      </c>
      <c r="C33" s="422"/>
      <c r="D33" s="451"/>
      <c r="E33" s="424"/>
      <c r="F33" s="424"/>
      <c r="G33" s="458"/>
      <c r="H33" s="451"/>
      <c r="I33" s="452"/>
      <c r="J33" s="422"/>
      <c r="K33" s="422"/>
      <c r="L33" s="422"/>
      <c r="M33" s="451"/>
      <c r="N33" s="453"/>
      <c r="O33" s="427"/>
      <c r="P33" s="451"/>
      <c r="Q33" s="29">
        <v>19.592700009180728</v>
      </c>
      <c r="R33" s="29">
        <v>1.8829303329444762E-2</v>
      </c>
      <c r="S33" s="29">
        <v>0.1210226752371792</v>
      </c>
      <c r="T33" s="29">
        <v>0</v>
      </c>
      <c r="U33" s="29">
        <v>0.75312856460598276</v>
      </c>
      <c r="V33" s="29">
        <v>53.046953876167805</v>
      </c>
      <c r="W33" s="29">
        <v>19.592700009180728</v>
      </c>
      <c r="X33" s="29">
        <v>7.2035674464793274E-4</v>
      </c>
      <c r="Y33" s="29">
        <v>0.16364286783514764</v>
      </c>
      <c r="Z33" s="29">
        <v>30.85115852051948</v>
      </c>
      <c r="AA33" s="29">
        <v>0</v>
      </c>
      <c r="AB33" s="29">
        <v>2.8602807129496675E-2</v>
      </c>
      <c r="AC33" s="29">
        <v>0</v>
      </c>
      <c r="AD33" s="29">
        <v>5.4870290959184967E-8</v>
      </c>
      <c r="AE33" s="29">
        <v>2.4289291083623592E-9</v>
      </c>
      <c r="AF33" s="29">
        <v>2.5655550411452448E-8</v>
      </c>
      <c r="AG33" s="29">
        <v>0</v>
      </c>
      <c r="AH33" s="29">
        <v>1.0167235622180767E-8</v>
      </c>
      <c r="AI33" s="29">
        <v>4.7068518511434155E-7</v>
      </c>
      <c r="AJ33" s="29">
        <v>1.4985704988253474E-12</v>
      </c>
      <c r="AK33" s="29">
        <v>4.8275792894725466E-10</v>
      </c>
      <c r="AL33" s="29">
        <v>1.1335816794008061E-10</v>
      </c>
      <c r="AM33" s="29">
        <v>1.8634099746393765E-11</v>
      </c>
      <c r="AN33" s="29">
        <v>0</v>
      </c>
      <c r="AO33" s="29">
        <v>4.8624335357786354E-11</v>
      </c>
      <c r="AP33" s="549">
        <v>5.6447206431801243E-7</v>
      </c>
      <c r="AQ33" s="551"/>
      <c r="AS33" s="538"/>
    </row>
    <row r="34" spans="1:45" ht="15" customHeight="1" x14ac:dyDescent="0.35">
      <c r="A34" s="622"/>
      <c r="B34" s="429" t="s">
        <v>194</v>
      </c>
      <c r="C34" s="429" t="s">
        <v>363</v>
      </c>
      <c r="D34" t="s">
        <v>12</v>
      </c>
      <c r="E34" s="430">
        <v>80</v>
      </c>
      <c r="F34" s="430" t="s">
        <v>195</v>
      </c>
      <c r="G34" s="550" t="s">
        <v>111</v>
      </c>
      <c r="H34" t="s">
        <v>278</v>
      </c>
      <c r="I34" s="431">
        <v>1</v>
      </c>
      <c r="J34" s="2">
        <v>20</v>
      </c>
      <c r="K34" s="2" t="s">
        <v>193</v>
      </c>
      <c r="N34" s="432">
        <f>J34</f>
        <v>20</v>
      </c>
      <c r="O34" s="433" t="s">
        <v>71</v>
      </c>
      <c r="Q34" s="434">
        <v>4.2268474576271187</v>
      </c>
      <c r="R34" s="434">
        <v>8.0887696622363131E-4</v>
      </c>
      <c r="S34" s="434">
        <v>3.227257220338983E-3</v>
      </c>
      <c r="T34" s="434">
        <v>0</v>
      </c>
      <c r="U34" s="434">
        <v>1.150003558312466E-2</v>
      </c>
      <c r="V34" s="434">
        <v>0.32867850847457625</v>
      </c>
      <c r="W34" s="434">
        <v>4.2268474576271187</v>
      </c>
      <c r="X34" s="434">
        <v>1.5538983050847458E-6</v>
      </c>
      <c r="Y34" s="434">
        <v>1.0407457627118647E-2</v>
      </c>
      <c r="Z34" s="434">
        <v>0.47108745762711857</v>
      </c>
      <c r="AA34" s="434">
        <v>0</v>
      </c>
      <c r="AB34" s="434">
        <v>1.5658305084745763E-3</v>
      </c>
      <c r="AC34" s="434">
        <v>0</v>
      </c>
      <c r="AD34" s="434">
        <v>1.183748792822911E-8</v>
      </c>
      <c r="AE34" s="434">
        <v>1.0434293685587732E-10</v>
      </c>
      <c r="AF34" s="434">
        <v>6.8414501782302958E-10</v>
      </c>
      <c r="AG34" s="434">
        <v>0</v>
      </c>
      <c r="AH34" s="434">
        <v>1.5525048037218291E-10</v>
      </c>
      <c r="AI34" s="434">
        <v>2.916361700345717E-9</v>
      </c>
      <c r="AJ34" s="434">
        <v>3.2329535490600255E-13</v>
      </c>
      <c r="AK34" s="434">
        <v>1.0413683680077053E-12</v>
      </c>
      <c r="AL34" s="434">
        <v>7.2094210101027958E-12</v>
      </c>
      <c r="AM34" s="434">
        <v>2.8453682440677963E-13</v>
      </c>
      <c r="AN34" s="434">
        <v>0</v>
      </c>
      <c r="AO34" s="434">
        <v>2.6618879543121516E-12</v>
      </c>
      <c r="AP34" s="564">
        <v>1.5709108573137651E-8</v>
      </c>
      <c r="AQ34" s="551"/>
      <c r="AS34" s="538"/>
    </row>
    <row r="35" spans="1:45" ht="15" customHeight="1" x14ac:dyDescent="0.35">
      <c r="A35" s="622"/>
      <c r="B35" s="429" t="s">
        <v>194</v>
      </c>
      <c r="C35" s="429" t="s">
        <v>361</v>
      </c>
      <c r="D35" t="s">
        <v>3</v>
      </c>
      <c r="E35" s="430">
        <v>80</v>
      </c>
      <c r="F35" s="430" t="s">
        <v>195</v>
      </c>
      <c r="G35" t="s">
        <v>272</v>
      </c>
      <c r="H35" s="540" t="s">
        <v>132</v>
      </c>
      <c r="I35" s="431">
        <v>1</v>
      </c>
      <c r="J35" s="2">
        <v>8.3000000000000007</v>
      </c>
      <c r="K35" s="2" t="s">
        <v>193</v>
      </c>
      <c r="N35" s="432">
        <f>J35</f>
        <v>8.3000000000000007</v>
      </c>
      <c r="O35" s="433" t="s">
        <v>71</v>
      </c>
      <c r="Q35" s="434">
        <v>6.2598818718764209</v>
      </c>
      <c r="R35" s="434">
        <v>3.3369397167409194E-3</v>
      </c>
      <c r="S35" s="434">
        <v>5.4668378009995452E-2</v>
      </c>
      <c r="T35" s="434">
        <v>0</v>
      </c>
      <c r="U35" s="434">
        <v>1.7122557628752696E-2</v>
      </c>
      <c r="V35" s="434">
        <v>0.8380239618355293</v>
      </c>
      <c r="W35" s="434">
        <v>6.2598818718764209</v>
      </c>
      <c r="X35" s="434">
        <v>4.2612448886869601E-5</v>
      </c>
      <c r="Y35" s="434">
        <v>1.8962916855974558E-2</v>
      </c>
      <c r="Z35" s="434">
        <v>0.70140845070422542</v>
      </c>
      <c r="AA35" s="434">
        <v>0</v>
      </c>
      <c r="AB35" s="434">
        <v>1.1335173689186733E-3</v>
      </c>
      <c r="AC35" s="434">
        <v>0</v>
      </c>
      <c r="AD35" s="434">
        <v>1.7531097782288218E-8</v>
      </c>
      <c r="AE35" s="434">
        <v>4.3045618146518391E-10</v>
      </c>
      <c r="AF35" s="434">
        <v>1.1589128443897613E-8</v>
      </c>
      <c r="AG35" s="434">
        <v>0</v>
      </c>
      <c r="AH35" s="434">
        <v>2.3115452798816142E-10</v>
      </c>
      <c r="AI35" s="434">
        <v>7.4357797156006136E-9</v>
      </c>
      <c r="AJ35" s="434">
        <v>4.787943619271421E-13</v>
      </c>
      <c r="AK35" s="434">
        <v>2.8557374835228378E-11</v>
      </c>
      <c r="AL35" s="434">
        <v>1.3135931568730749E-11</v>
      </c>
      <c r="AM35" s="434">
        <v>4.2365070422535208E-13</v>
      </c>
      <c r="AN35" s="434">
        <v>0</v>
      </c>
      <c r="AO35" s="434">
        <v>1.926962218450868E-12</v>
      </c>
      <c r="AP35" s="564">
        <v>3.7262139364928337E-8</v>
      </c>
      <c r="AQ35" s="551"/>
      <c r="AS35" s="538"/>
    </row>
    <row r="36" spans="1:45" ht="15" customHeight="1" x14ac:dyDescent="0.35">
      <c r="A36" s="622"/>
      <c r="B36" s="429" t="s">
        <v>194</v>
      </c>
      <c r="C36" s="429" t="s">
        <v>364</v>
      </c>
      <c r="D36" t="s">
        <v>25</v>
      </c>
      <c r="E36" s="430">
        <v>120</v>
      </c>
      <c r="F36" s="430" t="s">
        <v>195</v>
      </c>
      <c r="G36" s="455" t="s">
        <v>279</v>
      </c>
      <c r="H36" t="s">
        <v>280</v>
      </c>
      <c r="I36" s="431">
        <v>1</v>
      </c>
      <c r="J36" s="2">
        <v>30</v>
      </c>
      <c r="K36" s="2" t="s">
        <v>193</v>
      </c>
      <c r="N36" s="432">
        <f>J36</f>
        <v>30</v>
      </c>
      <c r="O36" s="433" t="s">
        <v>71</v>
      </c>
      <c r="Q36" s="434">
        <v>3.5999999999999996</v>
      </c>
      <c r="R36" s="434">
        <v>5.9892086330935266E-3</v>
      </c>
      <c r="S36" s="434">
        <v>1.9479389999999999E-2</v>
      </c>
      <c r="T36" s="434">
        <v>0</v>
      </c>
      <c r="U36" s="434">
        <v>0.65911532076945611</v>
      </c>
      <c r="V36" s="434">
        <v>34.234098000000003</v>
      </c>
      <c r="W36" s="434">
        <v>3.5999999999999996</v>
      </c>
      <c r="X36" s="434">
        <v>3.39E-4</v>
      </c>
      <c r="Y36" s="434">
        <v>0.10495800000000002</v>
      </c>
      <c r="Z36" s="434">
        <v>27</v>
      </c>
      <c r="AA36" s="434">
        <v>0</v>
      </c>
      <c r="AB36" s="434">
        <v>1.044E-2</v>
      </c>
      <c r="AC36" s="434">
        <v>0</v>
      </c>
      <c r="AD36" s="434">
        <v>1.0081971722146821E-8</v>
      </c>
      <c r="AE36" s="434">
        <v>7.7259168490993645E-10</v>
      </c>
      <c r="AF36" s="434">
        <v>4.1294283996774006E-9</v>
      </c>
      <c r="AG36" s="434">
        <v>0</v>
      </c>
      <c r="AH36" s="434">
        <v>8.8980568303876573E-9</v>
      </c>
      <c r="AI36" s="434">
        <v>3.0375886977351492E-7</v>
      </c>
      <c r="AJ36" s="434">
        <v>2.7535019641209914E-13</v>
      </c>
      <c r="AK36" s="434">
        <v>2.2718595908073853E-10</v>
      </c>
      <c r="AL36" s="434">
        <v>7.2706172582118081E-11</v>
      </c>
      <c r="AM36" s="434">
        <v>1.6307999999999999E-11</v>
      </c>
      <c r="AN36" s="434">
        <v>0</v>
      </c>
      <c r="AO36" s="434">
        <v>1.7747840582115009E-11</v>
      </c>
      <c r="AP36" s="564">
        <v>3.2797514173307812E-7</v>
      </c>
      <c r="AQ36" s="551"/>
      <c r="AS36" s="538"/>
    </row>
    <row r="37" spans="1:45" ht="15" customHeight="1" x14ac:dyDescent="0.35">
      <c r="A37" s="622"/>
      <c r="B37" s="429" t="s">
        <v>194</v>
      </c>
      <c r="C37" s="429" t="s">
        <v>365</v>
      </c>
      <c r="D37" t="s">
        <v>26</v>
      </c>
      <c r="E37" s="430">
        <v>60</v>
      </c>
      <c r="F37" s="430" t="s">
        <v>195</v>
      </c>
      <c r="G37" s="552" t="s">
        <v>281</v>
      </c>
      <c r="H37" t="s">
        <v>282</v>
      </c>
      <c r="I37" s="431">
        <v>1</v>
      </c>
      <c r="J37" s="2">
        <v>8.0000000000000002E-3</v>
      </c>
      <c r="K37" s="2" t="s">
        <v>191</v>
      </c>
      <c r="L37">
        <v>470</v>
      </c>
      <c r="M37" t="s">
        <v>69</v>
      </c>
      <c r="N37" s="432">
        <f>J37*L37</f>
        <v>3.7600000000000002</v>
      </c>
      <c r="O37" s="433" t="s">
        <v>71</v>
      </c>
      <c r="Q37" s="434">
        <v>3.0779360000000002</v>
      </c>
      <c r="R37" s="434">
        <v>6.0262791366906491E-3</v>
      </c>
      <c r="S37" s="434">
        <v>3.3332942943999994E-2</v>
      </c>
      <c r="T37" s="434">
        <v>0</v>
      </c>
      <c r="U37" s="434">
        <v>4.0858838004101165E-2</v>
      </c>
      <c r="V37" s="434">
        <v>0</v>
      </c>
      <c r="W37" s="434">
        <v>3.0779360000000002</v>
      </c>
      <c r="X37" s="434">
        <v>2.4286215999999998E-4</v>
      </c>
      <c r="Y37" s="434">
        <v>0</v>
      </c>
      <c r="Z37" s="434">
        <v>1.6737414400000001</v>
      </c>
      <c r="AA37" s="434">
        <v>0</v>
      </c>
      <c r="AB37" s="434">
        <v>1.0982584E-2</v>
      </c>
      <c r="AC37" s="434">
        <v>0</v>
      </c>
      <c r="AD37" s="434">
        <v>8.6199065873826953E-9</v>
      </c>
      <c r="AE37" s="434">
        <v>7.7737367942525654E-10</v>
      </c>
      <c r="AF37" s="434">
        <v>7.0662377640049312E-9</v>
      </c>
      <c r="AG37" s="434">
        <v>0</v>
      </c>
      <c r="AH37" s="434">
        <v>5.5159431305536574E-10</v>
      </c>
      <c r="AI37" s="434">
        <v>0</v>
      </c>
      <c r="AJ37" s="434">
        <v>2.3541952281774189E-13</v>
      </c>
      <c r="AK37" s="434">
        <v>1.6275773670802295E-10</v>
      </c>
      <c r="AL37" s="434">
        <v>0</v>
      </c>
      <c r="AM37" s="434">
        <v>1.01093982976E-12</v>
      </c>
      <c r="AN37" s="434">
        <v>0</v>
      </c>
      <c r="AO37" s="434">
        <v>1.8670225096904883E-11</v>
      </c>
      <c r="AP37" s="564">
        <v>1.7197786665025751E-8</v>
      </c>
      <c r="AQ37" s="551"/>
      <c r="AS37" s="538"/>
    </row>
    <row r="38" spans="1:45" ht="15" customHeight="1" x14ac:dyDescent="0.35">
      <c r="A38" s="622"/>
      <c r="B38" s="429" t="s">
        <v>194</v>
      </c>
      <c r="C38" s="429" t="s">
        <v>366</v>
      </c>
      <c r="D38" t="s">
        <v>28</v>
      </c>
      <c r="E38" s="430">
        <v>120</v>
      </c>
      <c r="F38" s="430" t="s">
        <v>195</v>
      </c>
      <c r="G38" s="552" t="s">
        <v>283</v>
      </c>
      <c r="H38" t="s">
        <v>156</v>
      </c>
      <c r="I38" s="431">
        <v>1</v>
      </c>
      <c r="J38" s="2">
        <v>3.0499999999999999E-2</v>
      </c>
      <c r="K38" s="2" t="s">
        <v>191</v>
      </c>
      <c r="L38">
        <v>461</v>
      </c>
      <c r="M38" t="s">
        <v>284</v>
      </c>
      <c r="N38" s="432">
        <f>J38*L38</f>
        <v>14.060499999999999</v>
      </c>
      <c r="O38" s="433" t="s">
        <v>71</v>
      </c>
      <c r="Q38" s="434">
        <v>0.86157957446808509</v>
      </c>
      <c r="R38" s="434">
        <v>9.3621881218429513E-4</v>
      </c>
      <c r="S38" s="434">
        <v>4.085831720212766E-3</v>
      </c>
      <c r="T38" s="434">
        <v>0</v>
      </c>
      <c r="U38" s="434">
        <v>6.6311125284889477E-3</v>
      </c>
      <c r="V38" s="434">
        <v>11.214325724468083</v>
      </c>
      <c r="W38" s="434">
        <v>0.86157957446808509</v>
      </c>
      <c r="X38" s="434">
        <v>4.0984861702127654E-5</v>
      </c>
      <c r="Y38" s="434">
        <v>1.238879629787234E-2</v>
      </c>
      <c r="Z38" s="434">
        <v>0.27163689361702126</v>
      </c>
      <c r="AA38" s="434">
        <v>0</v>
      </c>
      <c r="AB38" s="434">
        <v>1.5406718085106382E-3</v>
      </c>
      <c r="AC38" s="434">
        <v>0</v>
      </c>
      <c r="AD38" s="434">
        <v>2.4128946961573682E-9</v>
      </c>
      <c r="AE38" s="434">
        <v>1.2076968993084478E-10</v>
      </c>
      <c r="AF38" s="434">
        <v>8.6615389607936206E-10</v>
      </c>
      <c r="AG38" s="434">
        <v>0</v>
      </c>
      <c r="AH38" s="434">
        <v>8.9520019134600803E-11</v>
      </c>
      <c r="AI38" s="434">
        <v>9.9504619848213272E-8</v>
      </c>
      <c r="AJ38" s="434">
        <v>6.5898918070677792E-14</v>
      </c>
      <c r="AK38" s="434">
        <v>2.7466622753950744E-11</v>
      </c>
      <c r="AL38" s="434">
        <v>8.5819276445607937E-12</v>
      </c>
      <c r="AM38" s="434">
        <v>1.6406868374468082E-13</v>
      </c>
      <c r="AN38" s="434">
        <v>0</v>
      </c>
      <c r="AO38" s="434">
        <v>2.6191185485446002E-12</v>
      </c>
      <c r="AP38" s="564">
        <v>1.0303285578606431E-7</v>
      </c>
      <c r="AQ38" s="551"/>
      <c r="AS38" s="538"/>
    </row>
    <row r="39" spans="1:45" ht="15" customHeight="1" x14ac:dyDescent="0.35">
      <c r="A39" s="622"/>
      <c r="B39" s="437" t="s">
        <v>189</v>
      </c>
      <c r="C39" s="456"/>
      <c r="D39" s="437"/>
      <c r="E39" s="438"/>
      <c r="F39" s="438"/>
      <c r="G39" s="437"/>
      <c r="H39" s="437"/>
      <c r="I39" s="439"/>
      <c r="J39" s="436"/>
      <c r="K39" s="436"/>
      <c r="L39" s="436"/>
      <c r="M39" s="437"/>
      <c r="N39" s="440"/>
      <c r="O39" s="441"/>
      <c r="P39" s="437"/>
      <c r="Q39" s="28">
        <v>18.026244903971623</v>
      </c>
      <c r="R39" s="28">
        <v>1.7097523264933023E-2</v>
      </c>
      <c r="S39" s="28">
        <v>0.11479379989454719</v>
      </c>
      <c r="T39" s="28">
        <v>0</v>
      </c>
      <c r="U39" s="28">
        <v>0.73522786451392352</v>
      </c>
      <c r="V39" s="28">
        <v>46.615126194778192</v>
      </c>
      <c r="W39" s="28">
        <v>18.026244903971623</v>
      </c>
      <c r="X39" s="28">
        <v>6.6701336889408189E-4</v>
      </c>
      <c r="Y39" s="28">
        <v>0.14671717078096558</v>
      </c>
      <c r="Z39" s="28">
        <v>30.117874241948364</v>
      </c>
      <c r="AA39" s="28">
        <v>0</v>
      </c>
      <c r="AB39" s="28">
        <v>2.5662603685903885E-2</v>
      </c>
      <c r="AC39" s="28">
        <v>0</v>
      </c>
      <c r="AD39" s="28">
        <v>5.0483358716204213E-8</v>
      </c>
      <c r="AE39" s="28">
        <v>2.2055341725870989E-9</v>
      </c>
      <c r="AF39" s="28">
        <v>2.4335093521482335E-8</v>
      </c>
      <c r="AG39" s="28">
        <v>0</v>
      </c>
      <c r="AH39" s="28">
        <v>9.9255761709379666E-9</v>
      </c>
      <c r="AI39" s="28">
        <v>4.1361563103767454E-7</v>
      </c>
      <c r="AJ39" s="28">
        <v>1.3787583541336634E-12</v>
      </c>
      <c r="AK39" s="28">
        <v>4.4700906174594836E-10</v>
      </c>
      <c r="AL39" s="28">
        <v>1.0163345280551243E-10</v>
      </c>
      <c r="AM39" s="28">
        <v>1.8191196042136809E-11</v>
      </c>
      <c r="AN39" s="28">
        <v>0</v>
      </c>
      <c r="AO39" s="28">
        <v>4.3626034400327506E-11</v>
      </c>
      <c r="AP39" s="565">
        <v>5.0117703212223413E-7</v>
      </c>
      <c r="AQ39" s="551"/>
      <c r="AS39" s="538"/>
    </row>
    <row r="40" spans="1:45" ht="15" customHeight="1" x14ac:dyDescent="0.35">
      <c r="A40" s="622"/>
      <c r="B40" s="429" t="s">
        <v>108</v>
      </c>
      <c r="C40" s="429" t="s">
        <v>363</v>
      </c>
      <c r="D40" t="s">
        <v>18</v>
      </c>
      <c r="E40" s="430"/>
      <c r="F40" s="430"/>
      <c r="G40" s="540" t="s">
        <v>111</v>
      </c>
      <c r="I40" s="431">
        <v>1</v>
      </c>
      <c r="N40" s="432">
        <f>N34</f>
        <v>20</v>
      </c>
      <c r="O40" s="433" t="s">
        <v>71</v>
      </c>
      <c r="Q40" s="434">
        <v>0.42372881355932202</v>
      </c>
      <c r="R40" s="434">
        <v>1.5271308377027196E-4</v>
      </c>
      <c r="S40" s="434">
        <v>8.3045437288135578E-4</v>
      </c>
      <c r="T40" s="434">
        <v>0</v>
      </c>
      <c r="U40" s="434">
        <v>7.4006279180231012E-4</v>
      </c>
      <c r="V40" s="434">
        <v>-3.8077865762711868E-2</v>
      </c>
      <c r="W40" s="434">
        <v>0.42372881355932202</v>
      </c>
      <c r="X40" s="434">
        <v>2.6128813559322031E-7</v>
      </c>
      <c r="Y40" s="434">
        <v>3.1367593220338981E-3</v>
      </c>
      <c r="Z40" s="434">
        <v>3.031593220338983E-2</v>
      </c>
      <c r="AA40" s="434">
        <v>0</v>
      </c>
      <c r="AB40" s="434">
        <v>2.8840677966101696E-4</v>
      </c>
      <c r="AC40" s="434">
        <v>0</v>
      </c>
      <c r="AD40" s="434">
        <v>1.186672754489974E-9</v>
      </c>
      <c r="AE40" s="434">
        <v>1.969957400480897E-11</v>
      </c>
      <c r="AF40" s="434">
        <v>1.7604770334248436E-10</v>
      </c>
      <c r="AG40" s="434">
        <v>0</v>
      </c>
      <c r="AH40" s="434">
        <v>9.9908476893311867E-12</v>
      </c>
      <c r="AI40" s="434">
        <v>-3.3786458949404695E-10</v>
      </c>
      <c r="AJ40" s="434">
        <v>3.2409392233062517E-14</v>
      </c>
      <c r="AK40" s="434">
        <v>1.7510618195033576E-13</v>
      </c>
      <c r="AL40" s="434">
        <v>2.1728859602542375E-12</v>
      </c>
      <c r="AM40" s="434">
        <v>1.8310823050847456E-14</v>
      </c>
      <c r="AN40" s="434">
        <v>0</v>
      </c>
      <c r="AO40" s="434">
        <v>4.9028712147748073E-13</v>
      </c>
      <c r="AP40" s="564">
        <v>1.0574352895115177E-9</v>
      </c>
      <c r="AQ40" s="551"/>
      <c r="AS40" s="538"/>
    </row>
    <row r="41" spans="1:45" ht="15" customHeight="1" x14ac:dyDescent="0.35">
      <c r="A41" s="622"/>
      <c r="B41" s="429" t="s">
        <v>108</v>
      </c>
      <c r="C41" s="429" t="s">
        <v>361</v>
      </c>
      <c r="D41" t="s">
        <v>29</v>
      </c>
      <c r="E41" s="430"/>
      <c r="F41" s="430"/>
      <c r="G41" t="s">
        <v>272</v>
      </c>
      <c r="I41" s="431">
        <v>1</v>
      </c>
      <c r="N41" s="432">
        <f>N35</f>
        <v>8.3000000000000007</v>
      </c>
      <c r="O41" s="433" t="s">
        <v>71</v>
      </c>
      <c r="Q41" s="434">
        <v>0.1355679236710586</v>
      </c>
      <c r="R41" s="434">
        <v>1.1264206263340078E-4</v>
      </c>
      <c r="S41" s="434">
        <v>6.0448839663789183E-4</v>
      </c>
      <c r="T41" s="434">
        <v>0</v>
      </c>
      <c r="U41" s="434">
        <v>2.8602035780932595E-4</v>
      </c>
      <c r="V41" s="434">
        <v>-1.4608490231712859E-2</v>
      </c>
      <c r="W41" s="434">
        <v>0.1355679236710586</v>
      </c>
      <c r="X41" s="434">
        <v>2.6585642889595639E-7</v>
      </c>
      <c r="Y41" s="434">
        <v>1.1123885506587915E-3</v>
      </c>
      <c r="Z41" s="434">
        <v>1.1716537937301227E-2</v>
      </c>
      <c r="AA41" s="434">
        <v>0</v>
      </c>
      <c r="AB41" s="434">
        <v>2.0804679691049526E-4</v>
      </c>
      <c r="AC41" s="434">
        <v>0</v>
      </c>
      <c r="AD41" s="434">
        <v>3.7966443691160325E-10</v>
      </c>
      <c r="AE41" s="434">
        <v>1.4530520857263769E-11</v>
      </c>
      <c r="AF41" s="434">
        <v>1.2814526288307629E-10</v>
      </c>
      <c r="AG41" s="434">
        <v>0</v>
      </c>
      <c r="AH41" s="434">
        <v>3.8612748304259002E-12</v>
      </c>
      <c r="AI41" s="434">
        <v>-1.2962101358366533E-10</v>
      </c>
      <c r="AJ41" s="434">
        <v>1.0369070669446238E-14</v>
      </c>
      <c r="AK41" s="434">
        <v>1.7816769255607085E-13</v>
      </c>
      <c r="AL41" s="434">
        <v>7.7057026565455027E-13</v>
      </c>
      <c r="AM41" s="434">
        <v>7.0767889141299406E-15</v>
      </c>
      <c r="AN41" s="434">
        <v>0</v>
      </c>
      <c r="AO41" s="434">
        <v>3.5367637789148727E-13</v>
      </c>
      <c r="AP41" s="564">
        <v>3.9790034209438947E-10</v>
      </c>
      <c r="AQ41" s="551"/>
      <c r="AS41" s="538"/>
    </row>
    <row r="42" spans="1:45" ht="15" customHeight="1" x14ac:dyDescent="0.35">
      <c r="A42" s="622"/>
      <c r="B42" s="429" t="s">
        <v>108</v>
      </c>
      <c r="C42" s="429" t="s">
        <v>364</v>
      </c>
      <c r="D42" t="s">
        <v>31</v>
      </c>
      <c r="E42" s="430"/>
      <c r="F42" s="430"/>
      <c r="G42" s="455" t="s">
        <v>279</v>
      </c>
      <c r="I42" s="431">
        <v>1</v>
      </c>
      <c r="N42" s="432">
        <f>N36</f>
        <v>30</v>
      </c>
      <c r="O42" s="433" t="s">
        <v>71</v>
      </c>
      <c r="Q42" s="434">
        <v>0.62999999999999989</v>
      </c>
      <c r="R42" s="434">
        <v>9.3776978417266189E-4</v>
      </c>
      <c r="S42" s="434">
        <v>2.7788459999999997E-3</v>
      </c>
      <c r="T42" s="434">
        <v>0</v>
      </c>
      <c r="U42" s="434">
        <v>3.5372522214627477E-10</v>
      </c>
      <c r="V42" s="434">
        <v>3.6050999999999986E-2</v>
      </c>
      <c r="W42" s="434">
        <v>0.62999999999999989</v>
      </c>
      <c r="X42" s="434">
        <v>5.1419999999999999E-5</v>
      </c>
      <c r="Y42" s="434">
        <v>1.0893600000000002E-2</v>
      </c>
      <c r="Z42" s="434">
        <v>1.4489999999999999E-8</v>
      </c>
      <c r="AA42" s="434">
        <v>0</v>
      </c>
      <c r="AB42" s="434">
        <v>1.4159999999999999E-3</v>
      </c>
      <c r="AC42" s="434">
        <v>0</v>
      </c>
      <c r="AD42" s="434">
        <v>1.7643450513756935E-9</v>
      </c>
      <c r="AE42" s="434">
        <v>1.2096976111472696E-10</v>
      </c>
      <c r="AF42" s="434">
        <v>5.8908649555914977E-10</v>
      </c>
      <c r="AG42" s="434">
        <v>0</v>
      </c>
      <c r="AH42" s="434">
        <v>4.7752904989747092E-18</v>
      </c>
      <c r="AI42" s="434">
        <v>3.198802262646143E-10</v>
      </c>
      <c r="AJ42" s="434">
        <v>4.8186284372117346E-14</v>
      </c>
      <c r="AK42" s="434">
        <v>3.4459887952600518E-11</v>
      </c>
      <c r="AL42" s="434">
        <v>7.5461800114384935E-12</v>
      </c>
      <c r="AM42" s="434">
        <v>8.7519599999999998E-21</v>
      </c>
      <c r="AN42" s="434">
        <v>0</v>
      </c>
      <c r="AO42" s="434">
        <v>2.4071783778041044E-12</v>
      </c>
      <c r="AP42" s="564">
        <v>2.8387429717244423E-9</v>
      </c>
      <c r="AQ42" s="551"/>
      <c r="AS42" s="538"/>
    </row>
    <row r="43" spans="1:45" ht="15" customHeight="1" x14ac:dyDescent="0.35">
      <c r="A43" s="622"/>
      <c r="B43" s="429" t="s">
        <v>108</v>
      </c>
      <c r="C43" s="429" t="s">
        <v>365</v>
      </c>
      <c r="D43" t="s">
        <v>32</v>
      </c>
      <c r="E43" s="430"/>
      <c r="F43" s="430"/>
      <c r="G43" s="552" t="s">
        <v>281</v>
      </c>
      <c r="I43" s="431">
        <v>1</v>
      </c>
      <c r="N43" s="432">
        <f>N37</f>
        <v>3.7600000000000002</v>
      </c>
      <c r="O43" s="433" t="s">
        <v>71</v>
      </c>
      <c r="Q43" s="434">
        <v>0.13502160000000002</v>
      </c>
      <c r="R43" s="434">
        <v>1.585151079136691E-4</v>
      </c>
      <c r="S43" s="434">
        <v>8.2371282560000014E-4</v>
      </c>
      <c r="T43" s="434">
        <v>0</v>
      </c>
      <c r="U43" s="434">
        <v>1.6441111258666149E-2</v>
      </c>
      <c r="V43" s="434">
        <v>0</v>
      </c>
      <c r="W43" s="434">
        <v>0.13502160000000002</v>
      </c>
      <c r="X43" s="434">
        <v>3.0328159999999998E-7</v>
      </c>
      <c r="Y43" s="434">
        <v>0</v>
      </c>
      <c r="Z43" s="434">
        <v>0.6734936816</v>
      </c>
      <c r="AA43" s="434">
        <v>0</v>
      </c>
      <c r="AB43" s="434">
        <v>3.2403679999999999E-4</v>
      </c>
      <c r="AC43" s="434">
        <v>0</v>
      </c>
      <c r="AD43" s="434">
        <v>3.7813443141083874E-10</v>
      </c>
      <c r="AE43" s="434">
        <v>2.0448019397755647E-11</v>
      </c>
      <c r="AF43" s="434">
        <v>1.7461856532525701E-10</v>
      </c>
      <c r="AG43" s="434">
        <v>0</v>
      </c>
      <c r="AH43" s="434">
        <v>2.2195500199199299E-10</v>
      </c>
      <c r="AI43" s="434">
        <v>0</v>
      </c>
      <c r="AJ43" s="434">
        <v>1.0327284466632193E-14</v>
      </c>
      <c r="AK43" s="434">
        <v>2.0324873500749531E-13</v>
      </c>
      <c r="AL43" s="434">
        <v>0</v>
      </c>
      <c r="AM43" s="434">
        <v>4.0679018368639994E-13</v>
      </c>
      <c r="AN43" s="434">
        <v>0</v>
      </c>
      <c r="AO43" s="434">
        <v>5.5085761198646399E-13</v>
      </c>
      <c r="AP43" s="564">
        <v>7.9632724194099139E-10</v>
      </c>
      <c r="AQ43" s="551"/>
      <c r="AS43" s="538"/>
    </row>
    <row r="44" spans="1:45" ht="15" customHeight="1" x14ac:dyDescent="0.35">
      <c r="A44" s="622"/>
      <c r="B44" s="429" t="s">
        <v>108</v>
      </c>
      <c r="C44" s="429" t="s">
        <v>366</v>
      </c>
      <c r="D44" t="s">
        <v>34</v>
      </c>
      <c r="G44" s="552" t="s">
        <v>285</v>
      </c>
      <c r="I44" s="431">
        <v>1</v>
      </c>
      <c r="N44" s="432">
        <f>N38</f>
        <v>14.060499999999999</v>
      </c>
      <c r="O44" s="433" t="s">
        <v>71</v>
      </c>
      <c r="Q44" s="434">
        <v>0.24213676797872338</v>
      </c>
      <c r="R44" s="434">
        <v>3.701400260217358E-4</v>
      </c>
      <c r="S44" s="434">
        <v>1.191373747512766E-3</v>
      </c>
      <c r="T44" s="434">
        <v>0</v>
      </c>
      <c r="U44" s="434">
        <v>4.3350533005628199E-4</v>
      </c>
      <c r="V44" s="434">
        <v>6.4484630373840419</v>
      </c>
      <c r="W44" s="434">
        <v>0.24213676797872338</v>
      </c>
      <c r="X44" s="434">
        <v>1.0929495893617023E-6</v>
      </c>
      <c r="Y44" s="434">
        <v>1.7829491814893618E-3</v>
      </c>
      <c r="Z44" s="434">
        <v>1.7758112340425534E-2</v>
      </c>
      <c r="AA44" s="434">
        <v>0</v>
      </c>
      <c r="AB44" s="434">
        <v>7.0371306702127657E-4</v>
      </c>
      <c r="AC44" s="434">
        <v>0</v>
      </c>
      <c r="AD44" s="434">
        <v>6.7811556879264309E-10</v>
      </c>
      <c r="AE44" s="434">
        <v>4.7747060400705022E-11</v>
      </c>
      <c r="AF44" s="434">
        <v>2.5255886286014648E-10</v>
      </c>
      <c r="AG44" s="434">
        <v>0</v>
      </c>
      <c r="AH44" s="434">
        <v>5.852321955759807E-12</v>
      </c>
      <c r="AI44" s="434">
        <v>5.7217159453480082E-8</v>
      </c>
      <c r="AJ44" s="434">
        <v>1.8520112950425656E-14</v>
      </c>
      <c r="AK44" s="434">
        <v>7.324566391918516E-13</v>
      </c>
      <c r="AL44" s="434">
        <v>1.2350788972209044E-12</v>
      </c>
      <c r="AM44" s="434">
        <v>1.0725899853617022E-14</v>
      </c>
      <c r="AN44" s="434">
        <v>0</v>
      </c>
      <c r="AO44" s="434">
        <v>1.1963014682993133E-12</v>
      </c>
      <c r="AP44" s="564">
        <v>5.820462635050685E-8</v>
      </c>
      <c r="AQ44" s="551"/>
      <c r="AS44" s="538"/>
    </row>
    <row r="45" spans="1:45" ht="15" customHeight="1" x14ac:dyDescent="0.35">
      <c r="A45" s="623"/>
      <c r="B45" s="443" t="s">
        <v>183</v>
      </c>
      <c r="C45" s="443"/>
      <c r="D45" s="444"/>
      <c r="E45" s="444"/>
      <c r="F45" s="444"/>
      <c r="G45" s="444"/>
      <c r="H45" s="444"/>
      <c r="I45" s="446"/>
      <c r="J45" s="447"/>
      <c r="K45" s="447"/>
      <c r="L45" s="447"/>
      <c r="M45" s="444"/>
      <c r="N45" s="448"/>
      <c r="O45" s="449"/>
      <c r="P45" s="450"/>
      <c r="Q45" s="27">
        <v>1.5664551052091038</v>
      </c>
      <c r="R45" s="27">
        <v>1.7317800645117393E-3</v>
      </c>
      <c r="S45" s="27">
        <v>6.2288753426320131E-3</v>
      </c>
      <c r="T45" s="27">
        <v>0</v>
      </c>
      <c r="U45" s="27">
        <v>1.7900700092059289E-2</v>
      </c>
      <c r="V45" s="27">
        <v>6.4318276813896169</v>
      </c>
      <c r="W45" s="27">
        <v>1.5664551052091038</v>
      </c>
      <c r="X45" s="27">
        <v>5.3343375753850873E-5</v>
      </c>
      <c r="Y45" s="27">
        <v>1.6925697054182051E-2</v>
      </c>
      <c r="Z45" s="27">
        <v>0.73328427857111667</v>
      </c>
      <c r="AA45" s="27">
        <v>0</v>
      </c>
      <c r="AB45" s="27">
        <v>2.9402034435927885E-3</v>
      </c>
      <c r="AC45" s="27">
        <v>0</v>
      </c>
      <c r="AD45" s="27">
        <v>4.3869322429807527E-9</v>
      </c>
      <c r="AE45" s="27">
        <v>2.233949357752604E-10</v>
      </c>
      <c r="AF45" s="27">
        <v>1.320456889970114E-9</v>
      </c>
      <c r="AG45" s="27">
        <v>0</v>
      </c>
      <c r="AH45" s="27">
        <v>2.4165945124280041E-10</v>
      </c>
      <c r="AI45" s="27">
        <v>5.7069554076666981E-8</v>
      </c>
      <c r="AJ45" s="27">
        <v>1.1981214469168396E-13</v>
      </c>
      <c r="AK45" s="27">
        <v>3.5748867201306271E-11</v>
      </c>
      <c r="AL45" s="27">
        <v>1.1724715134568185E-11</v>
      </c>
      <c r="AM45" s="27">
        <v>4.4290370425695434E-13</v>
      </c>
      <c r="AN45" s="27">
        <v>0</v>
      </c>
      <c r="AO45" s="27">
        <v>4.9983009574588495E-12</v>
      </c>
      <c r="AP45" s="566">
        <v>6.3295032195778188E-8</v>
      </c>
      <c r="AQ45" s="551"/>
      <c r="AS45" s="538"/>
    </row>
    <row r="46" spans="1:45" x14ac:dyDescent="0.35">
      <c r="E46" s="430"/>
      <c r="F46" s="430"/>
      <c r="I46" s="431"/>
      <c r="N46" s="432"/>
      <c r="AS46" s="538"/>
    </row>
    <row r="47" spans="1:45" ht="15" customHeight="1" x14ac:dyDescent="0.35">
      <c r="A47" s="621" t="s">
        <v>201</v>
      </c>
      <c r="B47" s="457" t="s">
        <v>196</v>
      </c>
      <c r="C47" s="457"/>
      <c r="D47" s="458"/>
      <c r="E47" s="459"/>
      <c r="F47" s="459"/>
      <c r="G47" s="458"/>
      <c r="H47" s="458"/>
      <c r="I47" s="460"/>
      <c r="J47" s="457"/>
      <c r="K47" s="457"/>
      <c r="L47" s="457"/>
      <c r="M47" s="458"/>
      <c r="N47" s="461"/>
      <c r="O47" s="462"/>
      <c r="P47" s="463"/>
      <c r="Q47" s="464">
        <v>20.541872732963526</v>
      </c>
      <c r="R47" s="464">
        <v>2.2154286850823292E-2</v>
      </c>
      <c r="S47" s="464">
        <v>0.13510956434584892</v>
      </c>
      <c r="T47" s="464">
        <v>0</v>
      </c>
      <c r="U47" s="464">
        <v>1.7914819184720583</v>
      </c>
      <c r="V47" s="464">
        <v>123.11789102284575</v>
      </c>
      <c r="W47" s="464">
        <v>20.541872732963526</v>
      </c>
      <c r="X47" s="464">
        <v>5.3991519673455921E-3</v>
      </c>
      <c r="Y47" s="464">
        <v>0.63902570709127671</v>
      </c>
      <c r="Z47" s="464">
        <v>73.386265308289396</v>
      </c>
      <c r="AA47" s="464">
        <v>0</v>
      </c>
      <c r="AB47" s="464">
        <v>0.10019762299893617</v>
      </c>
      <c r="AC47" s="464">
        <v>0</v>
      </c>
      <c r="AD47" s="464">
        <v>5.7528494448243631E-8</v>
      </c>
      <c r="AE47" s="464">
        <v>2.8578429730231002E-9</v>
      </c>
      <c r="AF47" s="464">
        <v>2.8641824619651323E-8</v>
      </c>
      <c r="AG47" s="464">
        <v>0</v>
      </c>
      <c r="AH47" s="464">
        <v>2.4185005899372787E-8</v>
      </c>
      <c r="AI47" s="464">
        <v>1.0924240336636998E-6</v>
      </c>
      <c r="AJ47" s="464">
        <v>1.5711690810260697E-12</v>
      </c>
      <c r="AK47" s="464">
        <v>3.6183230617229055E-9</v>
      </c>
      <c r="AL47" s="464">
        <v>4.426638592978943E-10</v>
      </c>
      <c r="AM47" s="464">
        <v>4.4325304246206794E-11</v>
      </c>
      <c r="AN47" s="464">
        <v>0</v>
      </c>
      <c r="AO47" s="464">
        <v>1.7033442908927009E-10</v>
      </c>
      <c r="AP47" s="554">
        <v>1.209914419427428E-6</v>
      </c>
      <c r="AQ47" s="551"/>
      <c r="AS47" s="538"/>
    </row>
    <row r="48" spans="1:45" ht="15" customHeight="1" x14ac:dyDescent="0.35">
      <c r="A48" s="622"/>
      <c r="B48" s="429" t="s">
        <v>194</v>
      </c>
      <c r="C48" s="429"/>
      <c r="D48" s="1" t="s">
        <v>35</v>
      </c>
      <c r="E48" s="430">
        <v>50</v>
      </c>
      <c r="F48" s="430" t="s">
        <v>195</v>
      </c>
      <c r="G48" t="s">
        <v>116</v>
      </c>
      <c r="H48" s="455"/>
      <c r="I48" s="431">
        <v>0.96</v>
      </c>
      <c r="J48" s="2">
        <f>18*0.96</f>
        <v>17.28</v>
      </c>
      <c r="K48" s="2" t="s">
        <v>193</v>
      </c>
      <c r="N48" s="432">
        <f>J48</f>
        <v>17.28</v>
      </c>
      <c r="O48" s="433" t="s">
        <v>71</v>
      </c>
      <c r="Q48" s="434">
        <v>6.5528228571428579E-2</v>
      </c>
      <c r="R48" s="434">
        <v>2.6572661870503601E-5</v>
      </c>
      <c r="S48" s="434">
        <v>5.2898659200000002E-3</v>
      </c>
      <c r="T48" s="434">
        <v>0</v>
      </c>
      <c r="U48" s="434">
        <v>4.8812197469555148E-3</v>
      </c>
      <c r="V48" s="434">
        <v>0</v>
      </c>
      <c r="W48" s="434">
        <v>6.5528228571428579E-2</v>
      </c>
      <c r="X48" s="434">
        <v>2.0624914285714284E-3</v>
      </c>
      <c r="Y48" s="434">
        <v>0</v>
      </c>
      <c r="Z48" s="434">
        <v>0.19995428571428572</v>
      </c>
      <c r="AA48" s="434">
        <v>0</v>
      </c>
      <c r="AB48" s="434">
        <v>2.9376000000000003E-3</v>
      </c>
      <c r="AC48" s="434">
        <v>0</v>
      </c>
      <c r="AD48" s="434">
        <v>1.8351492984986564E-10</v>
      </c>
      <c r="AE48" s="434">
        <v>3.4278013782382473E-12</v>
      </c>
      <c r="AF48" s="434">
        <v>1.1213966433514407E-9</v>
      </c>
      <c r="AG48" s="434">
        <v>0</v>
      </c>
      <c r="AH48" s="434">
        <v>6.5896466583899455E-11</v>
      </c>
      <c r="AI48" s="434">
        <v>0</v>
      </c>
      <c r="AJ48" s="434">
        <v>5.0120029465777183E-15</v>
      </c>
      <c r="AK48" s="434">
        <v>1.3822097147368809E-9</v>
      </c>
      <c r="AL48" s="434">
        <v>0</v>
      </c>
      <c r="AM48" s="434">
        <v>1.2077238857142857E-13</v>
      </c>
      <c r="AN48" s="434">
        <v>0</v>
      </c>
      <c r="AO48" s="434">
        <v>4.9938751431054647E-12</v>
      </c>
      <c r="AP48" s="564">
        <v>2.7615652154349484E-9</v>
      </c>
      <c r="AQ48" s="551"/>
      <c r="AS48" s="538"/>
    </row>
    <row r="49" spans="1:45" ht="15" customHeight="1" x14ac:dyDescent="0.35">
      <c r="A49" s="622"/>
      <c r="B49" s="429" t="s">
        <v>194</v>
      </c>
      <c r="C49" s="429"/>
      <c r="D49" s="555" t="s">
        <v>117</v>
      </c>
      <c r="E49" s="430">
        <v>80</v>
      </c>
      <c r="F49" s="430" t="s">
        <v>195</v>
      </c>
      <c r="G49" t="s">
        <v>118</v>
      </c>
      <c r="H49" s="454"/>
      <c r="I49" s="431">
        <v>0.95</v>
      </c>
      <c r="J49" s="2">
        <f>51.4*0.95</f>
        <v>48.83</v>
      </c>
      <c r="K49" s="2" t="s">
        <v>193</v>
      </c>
      <c r="N49" s="432">
        <f>J49</f>
        <v>48.83</v>
      </c>
      <c r="O49" s="433" t="s">
        <v>71</v>
      </c>
      <c r="Q49" s="434">
        <v>6.3137189999999999</v>
      </c>
      <c r="R49" s="434">
        <v>3.9336253597122301E-3</v>
      </c>
      <c r="S49" s="434">
        <v>5.3117718352999999E-2</v>
      </c>
      <c r="T49" s="434">
        <v>0</v>
      </c>
      <c r="U49" s="434">
        <v>0.92335474953617813</v>
      </c>
      <c r="V49" s="434">
        <v>27.236475528</v>
      </c>
      <c r="W49" s="434">
        <v>6.3137189999999999</v>
      </c>
      <c r="X49" s="434">
        <v>2.29081062E-3</v>
      </c>
      <c r="Y49" s="434">
        <v>0.22970803919999999</v>
      </c>
      <c r="Z49" s="434">
        <v>37.824303960000002</v>
      </c>
      <c r="AA49" s="434">
        <v>0</v>
      </c>
      <c r="AB49" s="434">
        <v>5.2404355999999999E-2</v>
      </c>
      <c r="AC49" s="434">
        <v>0</v>
      </c>
      <c r="AD49" s="434">
        <v>1.7681871227661417E-8</v>
      </c>
      <c r="AE49" s="434">
        <v>5.0742701258927228E-10</v>
      </c>
      <c r="AF49" s="434">
        <v>1.12604046991689E-8</v>
      </c>
      <c r="AG49" s="434">
        <v>0</v>
      </c>
      <c r="AH49" s="434">
        <v>1.2465289118738406E-8</v>
      </c>
      <c r="AI49" s="434">
        <v>2.416690231768127E-7</v>
      </c>
      <c r="AJ49" s="434">
        <v>4.8291215742800055E-13</v>
      </c>
      <c r="AK49" s="434">
        <v>1.535221261879178E-9</v>
      </c>
      <c r="AL49" s="434">
        <v>1.5912262373116049E-10</v>
      </c>
      <c r="AM49" s="434">
        <v>2.2845879591839999E-11</v>
      </c>
      <c r="AN49" s="434">
        <v>0</v>
      </c>
      <c r="AO49" s="434">
        <v>8.9086604990076829E-11</v>
      </c>
      <c r="AP49" s="564">
        <v>2.8539077451732039E-7</v>
      </c>
      <c r="AQ49" s="551"/>
      <c r="AS49" s="538"/>
    </row>
    <row r="50" spans="1:45" ht="15" customHeight="1" x14ac:dyDescent="0.35">
      <c r="A50" s="622"/>
      <c r="B50" s="429" t="s">
        <v>194</v>
      </c>
      <c r="C50" s="429"/>
      <c r="D50" t="s">
        <v>25</v>
      </c>
      <c r="E50" s="430">
        <v>120</v>
      </c>
      <c r="F50" s="430" t="s">
        <v>195</v>
      </c>
      <c r="G50" s="455" t="s">
        <v>279</v>
      </c>
      <c r="H50" s="455"/>
      <c r="I50" s="431">
        <v>1</v>
      </c>
      <c r="J50" s="2">
        <v>30</v>
      </c>
      <c r="K50" s="2" t="s">
        <v>193</v>
      </c>
      <c r="N50" s="432">
        <f>J50</f>
        <v>30</v>
      </c>
      <c r="O50" s="433" t="s">
        <v>71</v>
      </c>
      <c r="Q50" s="434">
        <v>3.5999999999999996</v>
      </c>
      <c r="R50" s="434">
        <v>5.9892086330935266E-3</v>
      </c>
      <c r="S50" s="434">
        <v>1.9479389999999999E-2</v>
      </c>
      <c r="T50" s="434">
        <v>0</v>
      </c>
      <c r="U50" s="434">
        <v>0.65911532076945611</v>
      </c>
      <c r="V50" s="434">
        <v>34.234098000000003</v>
      </c>
      <c r="W50" s="434">
        <v>3.5999999999999996</v>
      </c>
      <c r="X50" s="434">
        <v>3.39E-4</v>
      </c>
      <c r="Y50" s="434">
        <v>0.10495800000000002</v>
      </c>
      <c r="Z50" s="434">
        <v>27</v>
      </c>
      <c r="AA50" s="434">
        <v>0</v>
      </c>
      <c r="AB50" s="434">
        <v>1.044E-2</v>
      </c>
      <c r="AC50" s="434">
        <v>0</v>
      </c>
      <c r="AD50" s="434">
        <v>1.0081971722146821E-8</v>
      </c>
      <c r="AE50" s="434">
        <v>7.7259168490993645E-10</v>
      </c>
      <c r="AF50" s="434">
        <v>4.1294283996774006E-9</v>
      </c>
      <c r="AG50" s="434">
        <v>0</v>
      </c>
      <c r="AH50" s="434">
        <v>8.8980568303876573E-9</v>
      </c>
      <c r="AI50" s="434">
        <v>3.0375886977351492E-7</v>
      </c>
      <c r="AJ50" s="434">
        <v>2.7535019641209914E-13</v>
      </c>
      <c r="AK50" s="434">
        <v>2.2718595908073853E-10</v>
      </c>
      <c r="AL50" s="434">
        <v>7.2706172582118081E-11</v>
      </c>
      <c r="AM50" s="434">
        <v>1.6307999999999999E-11</v>
      </c>
      <c r="AN50" s="434">
        <v>0</v>
      </c>
      <c r="AO50" s="434">
        <v>1.7747840582115009E-11</v>
      </c>
      <c r="AP50" s="564">
        <v>3.2797514173307812E-7</v>
      </c>
      <c r="AQ50" s="551"/>
      <c r="AS50" s="538"/>
    </row>
    <row r="51" spans="1:45" ht="15" customHeight="1" x14ac:dyDescent="0.35">
      <c r="A51" s="622"/>
      <c r="B51" s="429" t="s">
        <v>194</v>
      </c>
      <c r="C51" s="429"/>
      <c r="D51" t="s">
        <v>37</v>
      </c>
      <c r="E51" s="430">
        <v>50</v>
      </c>
      <c r="F51" s="430" t="s">
        <v>195</v>
      </c>
      <c r="G51" t="s">
        <v>119</v>
      </c>
      <c r="H51" s="455"/>
      <c r="I51" s="431">
        <v>1</v>
      </c>
      <c r="J51" s="2">
        <f>0.0125+0.008</f>
        <v>2.0500000000000001E-2</v>
      </c>
      <c r="K51" s="2" t="s">
        <v>191</v>
      </c>
      <c r="L51">
        <v>280</v>
      </c>
      <c r="M51" t="s">
        <v>69</v>
      </c>
      <c r="N51" s="432">
        <f>J51*L51</f>
        <v>5.74</v>
      </c>
      <c r="O51" s="433" t="s">
        <v>71</v>
      </c>
      <c r="Q51" s="434">
        <v>5.3886300000000009</v>
      </c>
      <c r="R51" s="434">
        <v>3.3541097122302163E-3</v>
      </c>
      <c r="S51" s="434">
        <v>2.6695348050000001E-2</v>
      </c>
      <c r="T51" s="434">
        <v>0</v>
      </c>
      <c r="U51" s="434">
        <v>0.18462210721609218</v>
      </c>
      <c r="V51" s="434">
        <v>3.7609912950000002</v>
      </c>
      <c r="W51" s="434">
        <v>5.3886300000000009</v>
      </c>
      <c r="X51" s="434">
        <v>4.3136920000000004E-4</v>
      </c>
      <c r="Y51" s="434">
        <v>0.22550389500000004</v>
      </c>
      <c r="Z51" s="434">
        <v>7.5628600000000006</v>
      </c>
      <c r="AA51" s="434">
        <v>0</v>
      </c>
      <c r="AB51" s="434">
        <v>1.5958430000000003E-2</v>
      </c>
      <c r="AC51" s="434">
        <v>0</v>
      </c>
      <c r="AD51" s="434">
        <v>1.5091115355864451E-8</v>
      </c>
      <c r="AE51" s="434">
        <v>4.3267106435833843E-10</v>
      </c>
      <c r="AF51" s="434">
        <v>5.6591365734215869E-9</v>
      </c>
      <c r="AG51" s="434">
        <v>0</v>
      </c>
      <c r="AH51" s="434">
        <v>2.4923984474172445E-9</v>
      </c>
      <c r="AI51" s="434">
        <v>3.3371244803856905E-8</v>
      </c>
      <c r="AJ51" s="434">
        <v>4.121556469144805E-13</v>
      </c>
      <c r="AK51" s="434">
        <v>2.8908857056015024E-10</v>
      </c>
      <c r="AL51" s="434">
        <v>1.5621034230654008E-10</v>
      </c>
      <c r="AM51" s="434">
        <v>4.56796744E-12</v>
      </c>
      <c r="AN51" s="434">
        <v>0</v>
      </c>
      <c r="AO51" s="434">
        <v>2.7129087316172574E-11</v>
      </c>
      <c r="AP51" s="564">
        <v>5.7523974368188306E-8</v>
      </c>
      <c r="AQ51" s="551"/>
      <c r="AS51" s="538"/>
    </row>
    <row r="52" spans="1:45" ht="15" customHeight="1" x14ac:dyDescent="0.35">
      <c r="A52" s="622"/>
      <c r="B52" s="429" t="s">
        <v>194</v>
      </c>
      <c r="C52" s="429"/>
      <c r="D52" t="s">
        <v>90</v>
      </c>
      <c r="E52" s="430">
        <v>120</v>
      </c>
      <c r="F52" s="430" t="s">
        <v>195</v>
      </c>
      <c r="G52" s="552" t="s">
        <v>283</v>
      </c>
      <c r="I52" s="431">
        <v>1</v>
      </c>
      <c r="J52" s="2">
        <f>0.0305+0.017</f>
        <v>4.7500000000000001E-2</v>
      </c>
      <c r="K52" s="2" t="s">
        <v>191</v>
      </c>
      <c r="L52">
        <v>461</v>
      </c>
      <c r="M52" t="s">
        <v>69</v>
      </c>
      <c r="N52" s="432">
        <f>J52*L52</f>
        <v>21.897500000000001</v>
      </c>
      <c r="O52" s="433" t="s">
        <v>71</v>
      </c>
      <c r="Q52" s="434">
        <v>1.3418042553191492</v>
      </c>
      <c r="R52" s="434">
        <v>1.4580456911066893E-3</v>
      </c>
      <c r="S52" s="434">
        <v>6.3631805478723408E-3</v>
      </c>
      <c r="T52" s="434">
        <v>0</v>
      </c>
      <c r="U52" s="434">
        <v>1.0327142462400822E-2</v>
      </c>
      <c r="V52" s="434">
        <v>17.464933505319149</v>
      </c>
      <c r="W52" s="434">
        <v>1.3418042553191492</v>
      </c>
      <c r="X52" s="434">
        <v>6.3828882978723408E-5</v>
      </c>
      <c r="Y52" s="434">
        <v>1.9294027021276597E-2</v>
      </c>
      <c r="Z52" s="434">
        <v>0.42304106382978723</v>
      </c>
      <c r="AA52" s="434">
        <v>0</v>
      </c>
      <c r="AB52" s="434">
        <v>2.3994069148936172E-3</v>
      </c>
      <c r="AC52" s="434">
        <v>0</v>
      </c>
      <c r="AD52" s="434">
        <v>3.7577868218844266E-9</v>
      </c>
      <c r="AE52" s="434">
        <v>1.8808394333492222E-10</v>
      </c>
      <c r="AF52" s="434">
        <v>1.3489281988121213E-9</v>
      </c>
      <c r="AG52" s="434">
        <v>0</v>
      </c>
      <c r="AH52" s="434">
        <v>1.394164232424111E-10</v>
      </c>
      <c r="AI52" s="434">
        <v>1.5496621123902069E-7</v>
      </c>
      <c r="AJ52" s="434">
        <v>1.0262946256908838E-13</v>
      </c>
      <c r="AK52" s="434">
        <v>4.2775887895497069E-11</v>
      </c>
      <c r="AL52" s="434">
        <v>1.3365297151365172E-11</v>
      </c>
      <c r="AM52" s="434">
        <v>2.5551680255319149E-13</v>
      </c>
      <c r="AN52" s="434">
        <v>0</v>
      </c>
      <c r="AO52" s="434">
        <v>4.0789551165858532E-12</v>
      </c>
      <c r="AP52" s="564">
        <v>1.6046100491272314E-7</v>
      </c>
      <c r="AQ52" s="551"/>
      <c r="AS52" s="538"/>
    </row>
    <row r="53" spans="1:45" ht="15" customHeight="1" x14ac:dyDescent="0.35">
      <c r="A53" s="622"/>
      <c r="B53" s="429" t="s">
        <v>194</v>
      </c>
      <c r="C53" s="429"/>
      <c r="D53" t="s">
        <v>38</v>
      </c>
      <c r="E53" s="430">
        <v>50</v>
      </c>
      <c r="F53" s="430" t="s">
        <v>195</v>
      </c>
      <c r="G53" s="552" t="s">
        <v>283</v>
      </c>
      <c r="I53" s="431">
        <v>1</v>
      </c>
      <c r="J53" s="2">
        <f>0.0045+0.0045</f>
        <v>8.9999999999999993E-3</v>
      </c>
      <c r="K53" s="2" t="s">
        <v>191</v>
      </c>
      <c r="L53">
        <v>461</v>
      </c>
      <c r="M53" t="s">
        <v>69</v>
      </c>
      <c r="N53" s="432">
        <f>J53*L53</f>
        <v>4.149</v>
      </c>
      <c r="O53" s="433" t="s">
        <v>71</v>
      </c>
      <c r="Q53" s="434">
        <v>0.25423659574468088</v>
      </c>
      <c r="R53" s="434">
        <v>2.7626128884126745E-4</v>
      </c>
      <c r="S53" s="434">
        <v>1.2056552617021278E-3</v>
      </c>
      <c r="T53" s="434">
        <v>0</v>
      </c>
      <c r="U53" s="434">
        <v>1.9567217297180505E-3</v>
      </c>
      <c r="V53" s="434">
        <v>3.3091452957446803</v>
      </c>
      <c r="W53" s="434">
        <v>0.25423659574468088</v>
      </c>
      <c r="X53" s="434">
        <v>1.2093893617021276E-5</v>
      </c>
      <c r="Y53" s="434">
        <v>3.6557103829787238E-3</v>
      </c>
      <c r="Z53" s="434">
        <v>8.0155148936170206E-2</v>
      </c>
      <c r="AA53" s="434">
        <v>0</v>
      </c>
      <c r="AB53" s="434">
        <v>4.5462446808510636E-4</v>
      </c>
      <c r="AC53" s="434">
        <v>0</v>
      </c>
      <c r="AD53" s="434">
        <v>7.1200171362020702E-10</v>
      </c>
      <c r="AE53" s="434">
        <v>3.5636957684511577E-11</v>
      </c>
      <c r="AF53" s="434">
        <v>2.5558639556440194E-10</v>
      </c>
      <c r="AG53" s="434">
        <v>0</v>
      </c>
      <c r="AH53" s="434">
        <v>2.6415743351193681E-11</v>
      </c>
      <c r="AI53" s="434">
        <v>2.9362018971603917E-8</v>
      </c>
      <c r="AJ53" s="434">
        <v>1.9445582381511481E-14</v>
      </c>
      <c r="AK53" s="434">
        <v>8.1049050749362861E-12</v>
      </c>
      <c r="AL53" s="434">
        <v>2.5323720918376116E-12</v>
      </c>
      <c r="AM53" s="434">
        <v>4.8413709957446804E-14</v>
      </c>
      <c r="AN53" s="434">
        <v>0</v>
      </c>
      <c r="AO53" s="434">
        <v>7.7285465366889846E-13</v>
      </c>
      <c r="AP53" s="564">
        <v>3.0403137772937018E-8</v>
      </c>
      <c r="AQ53" s="551"/>
      <c r="AS53" s="538"/>
    </row>
    <row r="54" spans="1:45" ht="15" customHeight="1" x14ac:dyDescent="0.35">
      <c r="A54" s="622"/>
      <c r="B54" s="28" t="s">
        <v>189</v>
      </c>
      <c r="C54" s="553"/>
      <c r="D54" s="553"/>
      <c r="E54" s="553"/>
      <c r="F54" s="553"/>
      <c r="G54" s="553"/>
      <c r="H54" s="553"/>
      <c r="I54" s="553"/>
      <c r="J54" s="553"/>
      <c r="K54" s="553"/>
      <c r="L54" s="553"/>
      <c r="M54" s="553"/>
      <c r="N54" s="553"/>
      <c r="O54" s="553"/>
      <c r="P54" s="28"/>
      <c r="Q54" s="28">
        <v>16.96391807963526</v>
      </c>
      <c r="R54" s="28">
        <v>1.5037823346854433E-2</v>
      </c>
      <c r="S54" s="28">
        <v>0.11215115813257447</v>
      </c>
      <c r="T54" s="28">
        <v>0</v>
      </c>
      <c r="U54" s="28">
        <v>1.7842572614608008</v>
      </c>
      <c r="V54" s="28">
        <v>86.005643624063836</v>
      </c>
      <c r="W54" s="28">
        <v>16.96391807963526</v>
      </c>
      <c r="X54" s="28">
        <v>5.1995940251671723E-3</v>
      </c>
      <c r="Y54" s="28">
        <v>0.58311967160425537</v>
      </c>
      <c r="Z54" s="28">
        <v>73.09031445848025</v>
      </c>
      <c r="AA54" s="28">
        <v>0</v>
      </c>
      <c r="AB54" s="28">
        <v>8.4594417382978723E-2</v>
      </c>
      <c r="AC54" s="28">
        <v>0</v>
      </c>
      <c r="AD54" s="28">
        <v>4.7508261771027183E-8</v>
      </c>
      <c r="AE54" s="28">
        <v>1.9398384642552193E-9</v>
      </c>
      <c r="AF54" s="28">
        <v>2.3774880909995852E-8</v>
      </c>
      <c r="AG54" s="28">
        <v>0</v>
      </c>
      <c r="AH54" s="28">
        <v>2.4087473029720812E-8</v>
      </c>
      <c r="AI54" s="28">
        <v>7.6312736796480908E-7</v>
      </c>
      <c r="AJ54" s="28">
        <v>1.2975050486517578E-12</v>
      </c>
      <c r="AK54" s="28">
        <v>3.484586299227381E-9</v>
      </c>
      <c r="AL54" s="28">
        <v>4.0393680786302145E-10</v>
      </c>
      <c r="AM54" s="28">
        <v>4.4146549932922066E-11</v>
      </c>
      <c r="AN54" s="28">
        <v>0</v>
      </c>
      <c r="AO54" s="28">
        <v>1.4380921780172465E-10</v>
      </c>
      <c r="AP54" s="565">
        <v>8.6451559851968169E-7</v>
      </c>
      <c r="AQ54" s="551"/>
      <c r="AS54" s="538"/>
    </row>
    <row r="55" spans="1:45" ht="15" customHeight="1" x14ac:dyDescent="0.35">
      <c r="A55" s="622"/>
      <c r="B55" s="429" t="s">
        <v>108</v>
      </c>
      <c r="C55" s="429"/>
      <c r="D55" t="s">
        <v>286</v>
      </c>
      <c r="E55" s="430"/>
      <c r="F55" s="430"/>
      <c r="G55" t="s">
        <v>116</v>
      </c>
      <c r="I55" s="431">
        <v>1</v>
      </c>
      <c r="N55" s="432">
        <f t="shared" ref="N55:N60" si="0">N48</f>
        <v>17.28</v>
      </c>
      <c r="O55" s="433" t="s">
        <v>71</v>
      </c>
      <c r="Q55" s="434">
        <v>0.1020137142857143</v>
      </c>
      <c r="R55" s="434">
        <v>1.8270092497430624E-6</v>
      </c>
      <c r="S55" s="434">
        <v>3.4643583360000003E-4</v>
      </c>
      <c r="T55" s="434">
        <v>0</v>
      </c>
      <c r="U55" s="434">
        <v>0</v>
      </c>
      <c r="V55" s="434">
        <v>0</v>
      </c>
      <c r="W55" s="434">
        <v>0.1020137142857143</v>
      </c>
      <c r="X55" s="434">
        <v>1.1051794285714286E-4</v>
      </c>
      <c r="Y55" s="434">
        <v>0</v>
      </c>
      <c r="Z55" s="434">
        <v>0</v>
      </c>
      <c r="AA55" s="434">
        <v>0</v>
      </c>
      <c r="AB55" s="434">
        <v>0</v>
      </c>
      <c r="AC55" s="434">
        <v>0</v>
      </c>
      <c r="AD55" s="434">
        <v>2.8569427297214909E-10</v>
      </c>
      <c r="AE55" s="434">
        <v>2.3567924263074999E-13</v>
      </c>
      <c r="AF55" s="434">
        <v>7.3440799220804888E-11</v>
      </c>
      <c r="AG55" s="434">
        <v>0</v>
      </c>
      <c r="AH55" s="434">
        <v>0</v>
      </c>
      <c r="AI55" s="434">
        <v>0</v>
      </c>
      <c r="AJ55" s="434">
        <v>7.8026378514719992E-15</v>
      </c>
      <c r="AK55" s="434">
        <v>7.4065265025457992E-11</v>
      </c>
      <c r="AL55" s="434">
        <v>0</v>
      </c>
      <c r="AM55" s="434">
        <v>0</v>
      </c>
      <c r="AN55" s="434">
        <v>0</v>
      </c>
      <c r="AO55" s="434">
        <v>0</v>
      </c>
      <c r="AP55" s="564">
        <v>4.3344381909889422E-10</v>
      </c>
      <c r="AQ55" s="551"/>
      <c r="AS55" s="538"/>
    </row>
    <row r="56" spans="1:45" ht="15" customHeight="1" x14ac:dyDescent="0.35">
      <c r="A56" s="622"/>
      <c r="B56" s="429" t="s">
        <v>108</v>
      </c>
      <c r="C56" s="429"/>
      <c r="D56" t="s">
        <v>287</v>
      </c>
      <c r="E56" s="430"/>
      <c r="F56" s="430"/>
      <c r="G56" t="s">
        <v>118</v>
      </c>
      <c r="I56" s="431">
        <v>1</v>
      </c>
      <c r="N56" s="432">
        <f t="shared" si="0"/>
        <v>48.83</v>
      </c>
      <c r="O56" s="433" t="s">
        <v>71</v>
      </c>
      <c r="Q56" s="434">
        <v>1.5259374999999999</v>
      </c>
      <c r="R56" s="434">
        <v>4.9146165467625893E-3</v>
      </c>
      <c r="S56" s="434">
        <v>1.56845739442E-2</v>
      </c>
      <c r="T56" s="434">
        <v>0</v>
      </c>
      <c r="U56" s="434">
        <v>5.6048886827458249E-3</v>
      </c>
      <c r="V56" s="434">
        <v>22.482924346299999</v>
      </c>
      <c r="W56" s="434">
        <v>1.5259374999999999</v>
      </c>
      <c r="X56" s="434">
        <v>3.1251199999999997E-5</v>
      </c>
      <c r="Y56" s="434">
        <v>3.6757270800000005E-2</v>
      </c>
      <c r="Z56" s="434">
        <v>0.22959865999999998</v>
      </c>
      <c r="AA56" s="434">
        <v>0</v>
      </c>
      <c r="AB56" s="434">
        <v>1.1826625999999998E-2</v>
      </c>
      <c r="AC56" s="434">
        <v>0</v>
      </c>
      <c r="AD56" s="434">
        <v>4.2734607568787265E-9</v>
      </c>
      <c r="AE56" s="434">
        <v>6.3397221755962663E-10</v>
      </c>
      <c r="AF56" s="434">
        <v>3.324966802452216E-9</v>
      </c>
      <c r="AG56" s="434">
        <v>0</v>
      </c>
      <c r="AH56" s="434">
        <v>7.5665997217068638E-11</v>
      </c>
      <c r="AI56" s="434">
        <v>1.9949080266801621E-7</v>
      </c>
      <c r="AJ56" s="434">
        <v>1.1671310842710766E-13</v>
      </c>
      <c r="AK56" s="434">
        <v>2.0943462667917334E-11</v>
      </c>
      <c r="AL56" s="434">
        <v>2.5462379946573382E-11</v>
      </c>
      <c r="AM56" s="434">
        <v>1.3867759063999996E-13</v>
      </c>
      <c r="AN56" s="434">
        <v>0</v>
      </c>
      <c r="AO56" s="434">
        <v>2.0105083608457516E-11</v>
      </c>
      <c r="AP56" s="564">
        <v>2.0786563475904588E-7</v>
      </c>
      <c r="AQ56" s="551"/>
      <c r="AS56" s="538"/>
    </row>
    <row r="57" spans="1:45" ht="15" customHeight="1" x14ac:dyDescent="0.35">
      <c r="A57" s="622"/>
      <c r="B57" s="429" t="s">
        <v>108</v>
      </c>
      <c r="C57" s="429"/>
      <c r="D57" t="s">
        <v>31</v>
      </c>
      <c r="E57" s="430"/>
      <c r="F57" s="430"/>
      <c r="G57" s="455" t="s">
        <v>279</v>
      </c>
      <c r="I57" s="431">
        <v>1</v>
      </c>
      <c r="N57" s="432">
        <f t="shared" si="0"/>
        <v>30</v>
      </c>
      <c r="O57" s="433" t="s">
        <v>71</v>
      </c>
      <c r="Q57" s="434">
        <v>0.62999999999999989</v>
      </c>
      <c r="R57" s="434">
        <v>9.3776978417266189E-4</v>
      </c>
      <c r="S57" s="434">
        <v>2.7788459999999997E-3</v>
      </c>
      <c r="T57" s="434">
        <v>0</v>
      </c>
      <c r="U57" s="434">
        <v>3.5372522214627477E-10</v>
      </c>
      <c r="V57" s="434">
        <v>3.6050999999999986E-2</v>
      </c>
      <c r="W57" s="434">
        <v>0.62999999999999989</v>
      </c>
      <c r="X57" s="434">
        <v>5.1419999999999999E-5</v>
      </c>
      <c r="Y57" s="434">
        <v>1.0893600000000002E-2</v>
      </c>
      <c r="Z57" s="434">
        <v>1.4489999999999999E-8</v>
      </c>
      <c r="AA57" s="434">
        <v>0</v>
      </c>
      <c r="AB57" s="434">
        <v>1.4159999999999999E-3</v>
      </c>
      <c r="AC57" s="434">
        <v>0</v>
      </c>
      <c r="AD57" s="434">
        <v>1.7643450513756935E-9</v>
      </c>
      <c r="AE57" s="434">
        <v>1.2096976111472696E-10</v>
      </c>
      <c r="AF57" s="434">
        <v>5.8908649555914977E-10</v>
      </c>
      <c r="AG57" s="434">
        <v>0</v>
      </c>
      <c r="AH57" s="434">
        <v>4.7752904989747092E-18</v>
      </c>
      <c r="AI57" s="434">
        <v>3.198802262646143E-10</v>
      </c>
      <c r="AJ57" s="434">
        <v>4.8186284372117346E-14</v>
      </c>
      <c r="AK57" s="434">
        <v>3.4459887952600518E-11</v>
      </c>
      <c r="AL57" s="434">
        <v>7.5461800114384935E-12</v>
      </c>
      <c r="AM57" s="434">
        <v>8.7519599999999998E-21</v>
      </c>
      <c r="AN57" s="434">
        <v>0</v>
      </c>
      <c r="AO57" s="434">
        <v>2.4071783778041044E-12</v>
      </c>
      <c r="AP57" s="564">
        <v>2.8387429717244423E-9</v>
      </c>
      <c r="AQ57" s="551"/>
      <c r="AS57" s="538"/>
    </row>
    <row r="58" spans="1:45" ht="15" customHeight="1" x14ac:dyDescent="0.35">
      <c r="A58" s="622"/>
      <c r="B58" s="429" t="s">
        <v>108</v>
      </c>
      <c r="C58" s="429"/>
      <c r="D58" t="s">
        <v>41</v>
      </c>
      <c r="E58" s="430"/>
      <c r="F58" s="430"/>
      <c r="G58" t="s">
        <v>119</v>
      </c>
      <c r="I58" s="431">
        <v>1</v>
      </c>
      <c r="N58" s="432">
        <f t="shared" si="0"/>
        <v>5.74</v>
      </c>
      <c r="O58" s="433" t="s">
        <v>71</v>
      </c>
      <c r="Q58" s="434">
        <v>0.87145499999999987</v>
      </c>
      <c r="R58" s="434">
        <v>5.7658093525179879E-4</v>
      </c>
      <c r="S58" s="434">
        <v>1.9415793950000003E-3</v>
      </c>
      <c r="T58" s="434">
        <v>0</v>
      </c>
      <c r="U58" s="434">
        <v>8.1671711746899732E-4</v>
      </c>
      <c r="V58" s="434">
        <v>2.647758557</v>
      </c>
      <c r="W58" s="434">
        <v>0.87145499999999987</v>
      </c>
      <c r="X58" s="434">
        <v>4.3441550000000001E-6</v>
      </c>
      <c r="Y58" s="434">
        <v>4.9523244000000003E-3</v>
      </c>
      <c r="Z58" s="434">
        <v>3.3456E-2</v>
      </c>
      <c r="AA58" s="434">
        <v>0</v>
      </c>
      <c r="AB58" s="434">
        <v>1.0569800000000001E-3</v>
      </c>
      <c r="AC58" s="434">
        <v>0</v>
      </c>
      <c r="AD58" s="434">
        <v>2.4405512964231823E-9</v>
      </c>
      <c r="AE58" s="434">
        <v>7.4377378305328098E-11</v>
      </c>
      <c r="AF58" s="434">
        <v>4.1159466974794731E-10</v>
      </c>
      <c r="AG58" s="434">
        <v>0</v>
      </c>
      <c r="AH58" s="434">
        <v>1.1025681085831463E-11</v>
      </c>
      <c r="AI58" s="434">
        <v>2.3493539882589359E-8</v>
      </c>
      <c r="AJ58" s="434">
        <v>6.6654251503973846E-14</v>
      </c>
      <c r="AK58" s="434">
        <v>2.9113009441604301E-12</v>
      </c>
      <c r="AL58" s="434">
        <v>3.4305584377468542E-12</v>
      </c>
      <c r="AM58" s="434">
        <v>2.0207424E-14</v>
      </c>
      <c r="AN58" s="434">
        <v>0</v>
      </c>
      <c r="AO58" s="434">
        <v>1.7968498600080383E-12</v>
      </c>
      <c r="AP58" s="564">
        <v>2.643931447906907E-8</v>
      </c>
      <c r="AQ58" s="551"/>
      <c r="AS58" s="538"/>
    </row>
    <row r="59" spans="1:45" ht="15" customHeight="1" x14ac:dyDescent="0.35">
      <c r="A59" s="622"/>
      <c r="B59" s="429" t="s">
        <v>108</v>
      </c>
      <c r="C59" s="429"/>
      <c r="D59" t="s">
        <v>43</v>
      </c>
      <c r="E59" s="430"/>
      <c r="F59" s="430"/>
      <c r="G59" s="552" t="s">
        <v>283</v>
      </c>
      <c r="I59" s="431">
        <v>1</v>
      </c>
      <c r="N59" s="432">
        <f t="shared" si="0"/>
        <v>21.897500000000001</v>
      </c>
      <c r="O59" s="433" t="s">
        <v>71</v>
      </c>
      <c r="Q59" s="434">
        <v>0.37709824521276597</v>
      </c>
      <c r="R59" s="434">
        <v>5.7644758150926067E-4</v>
      </c>
      <c r="S59" s="434">
        <v>1.8554181313723407E-3</v>
      </c>
      <c r="T59" s="434">
        <v>0</v>
      </c>
      <c r="U59" s="434">
        <v>6.751312517269966E-4</v>
      </c>
      <c r="V59" s="434">
        <v>10.042688336909574</v>
      </c>
      <c r="W59" s="434">
        <v>0.37709824521276597</v>
      </c>
      <c r="X59" s="434">
        <v>1.7021346063829791E-6</v>
      </c>
      <c r="Y59" s="434">
        <v>2.7767241351063835E-3</v>
      </c>
      <c r="Z59" s="434">
        <v>2.7656076595744688E-2</v>
      </c>
      <c r="AA59" s="434">
        <v>0</v>
      </c>
      <c r="AB59" s="434">
        <v>1.0959465797872341E-3</v>
      </c>
      <c r="AC59" s="434">
        <v>0</v>
      </c>
      <c r="AD59" s="434">
        <v>1.0560816235295262E-9</v>
      </c>
      <c r="AE59" s="434">
        <v>7.4360176033884873E-11</v>
      </c>
      <c r="AF59" s="434">
        <v>3.9332937658547407E-10</v>
      </c>
      <c r="AG59" s="434">
        <v>0</v>
      </c>
      <c r="AH59" s="434">
        <v>9.1142718983144535E-12</v>
      </c>
      <c r="AI59" s="434">
        <v>8.9108690952141115E-8</v>
      </c>
      <c r="AJ59" s="434">
        <v>2.8842798857220286E-14</v>
      </c>
      <c r="AK59" s="434">
        <v>1.1407111593971461E-12</v>
      </c>
      <c r="AL59" s="434">
        <v>1.9234835284587857E-12</v>
      </c>
      <c r="AM59" s="434">
        <v>1.6704270263829789E-14</v>
      </c>
      <c r="AN59" s="434">
        <v>0</v>
      </c>
      <c r="AO59" s="434">
        <v>1.8630924506300783E-12</v>
      </c>
      <c r="AP59" s="564">
        <v>9.0646549234395903E-8</v>
      </c>
      <c r="AQ59" s="551"/>
      <c r="AS59" s="538"/>
    </row>
    <row r="60" spans="1:45" ht="15" customHeight="1" x14ac:dyDescent="0.35">
      <c r="A60" s="622"/>
      <c r="B60" s="429" t="s">
        <v>108</v>
      </c>
      <c r="C60" s="429"/>
      <c r="D60" t="s">
        <v>44</v>
      </c>
      <c r="G60" s="552" t="s">
        <v>283</v>
      </c>
      <c r="I60" s="431">
        <v>1</v>
      </c>
      <c r="L60" s="431"/>
      <c r="N60" s="432">
        <f t="shared" si="0"/>
        <v>4.149</v>
      </c>
      <c r="O60" s="433" t="s">
        <v>71</v>
      </c>
      <c r="Q60" s="434">
        <v>7.1450193829787234E-2</v>
      </c>
      <c r="R60" s="434">
        <v>1.092216470228073E-4</v>
      </c>
      <c r="S60" s="434">
        <v>3.5155290910212771E-4</v>
      </c>
      <c r="T60" s="434">
        <v>0</v>
      </c>
      <c r="U60" s="434">
        <v>1.2791960559037829E-4</v>
      </c>
      <c r="V60" s="434">
        <v>1.9028251585723404</v>
      </c>
      <c r="W60" s="434">
        <v>7.1450193829787234E-2</v>
      </c>
      <c r="X60" s="434">
        <v>3.2250971489361707E-7</v>
      </c>
      <c r="Y60" s="434">
        <v>5.2611615191489373E-4</v>
      </c>
      <c r="Z60" s="434">
        <v>5.240098723404257E-3</v>
      </c>
      <c r="AA60" s="434">
        <v>0</v>
      </c>
      <c r="AB60" s="434">
        <v>2.0765303617021277E-4</v>
      </c>
      <c r="AC60" s="434">
        <v>0</v>
      </c>
      <c r="AD60" s="434">
        <v>2.0009967603717337E-10</v>
      </c>
      <c r="AE60" s="434">
        <v>1.4089296511683451E-11</v>
      </c>
      <c r="AF60" s="434">
        <v>7.4525566089879299E-11</v>
      </c>
      <c r="AG60" s="434">
        <v>0</v>
      </c>
      <c r="AH60" s="434">
        <v>1.726914675470107E-12</v>
      </c>
      <c r="AI60" s="434">
        <v>1.6883751969879367E-8</v>
      </c>
      <c r="AJ60" s="434">
        <v>5.4649513624206855E-15</v>
      </c>
      <c r="AK60" s="434">
        <v>2.1613474599103819E-13</v>
      </c>
      <c r="AL60" s="434">
        <v>3.6444951065534886E-13</v>
      </c>
      <c r="AM60" s="434">
        <v>3.1650196289361706E-15</v>
      </c>
      <c r="AN60" s="434">
        <v>0</v>
      </c>
      <c r="AO60" s="434">
        <v>3.5300699064569901E-13</v>
      </c>
      <c r="AP60" s="564">
        <v>1.7175135644411853E-8</v>
      </c>
      <c r="AQ60" s="551"/>
      <c r="AS60" s="538"/>
    </row>
    <row r="61" spans="1:45" ht="15" customHeight="1" x14ac:dyDescent="0.35">
      <c r="A61" s="623"/>
      <c r="B61" s="443" t="s">
        <v>183</v>
      </c>
      <c r="C61" s="443"/>
      <c r="D61" s="444"/>
      <c r="E61" s="444"/>
      <c r="F61" s="444"/>
      <c r="G61" s="444"/>
      <c r="H61" s="444"/>
      <c r="I61" s="446"/>
      <c r="J61" s="447"/>
      <c r="K61" s="447"/>
      <c r="L61" s="447"/>
      <c r="M61" s="444"/>
      <c r="N61" s="448"/>
      <c r="O61" s="449"/>
      <c r="P61" s="450"/>
      <c r="Q61" s="27">
        <v>3.5779546533282671</v>
      </c>
      <c r="R61" s="27">
        <v>7.1164635039688605E-3</v>
      </c>
      <c r="S61" s="27">
        <v>2.2958406213274468E-2</v>
      </c>
      <c r="T61" s="27">
        <v>0</v>
      </c>
      <c r="U61" s="27">
        <v>7.2246570112574184E-3</v>
      </c>
      <c r="V61" s="27">
        <v>37.112247398781918</v>
      </c>
      <c r="W61" s="27">
        <v>3.5779546533282671</v>
      </c>
      <c r="X61" s="27">
        <v>1.9955794217841943E-4</v>
      </c>
      <c r="Y61" s="27">
        <v>5.5906035487021284E-2</v>
      </c>
      <c r="Z61" s="27">
        <v>0.29595084980914893</v>
      </c>
      <c r="AA61" s="27">
        <v>0</v>
      </c>
      <c r="AB61" s="27">
        <v>1.5603205615957447E-2</v>
      </c>
      <c r="AC61" s="27">
        <v>0</v>
      </c>
      <c r="AD61" s="27">
        <v>1.0020232677216451E-8</v>
      </c>
      <c r="AE61" s="27">
        <v>9.1800450876788073E-10</v>
      </c>
      <c r="AF61" s="27">
        <v>4.8669437096554718E-9</v>
      </c>
      <c r="AG61" s="27">
        <v>0</v>
      </c>
      <c r="AH61" s="27">
        <v>9.7532869651975157E-11</v>
      </c>
      <c r="AI61" s="27">
        <v>3.2929666569889069E-7</v>
      </c>
      <c r="AJ61" s="27">
        <v>2.7366403237431185E-13</v>
      </c>
      <c r="AK61" s="27">
        <v>1.3373676249552446E-10</v>
      </c>
      <c r="AL61" s="27">
        <v>3.8727051434872871E-11</v>
      </c>
      <c r="AM61" s="27">
        <v>1.7875431328472595E-13</v>
      </c>
      <c r="AN61" s="27">
        <v>0</v>
      </c>
      <c r="AO61" s="27">
        <v>2.6525211287545438E-11</v>
      </c>
      <c r="AP61" s="566">
        <v>3.4539882090774606E-7</v>
      </c>
      <c r="AQ61" s="551"/>
      <c r="AS61" s="538"/>
    </row>
    <row r="62" spans="1:45" x14ac:dyDescent="0.35">
      <c r="E62" s="430"/>
      <c r="F62" s="430"/>
      <c r="I62" s="431"/>
      <c r="N62" s="432"/>
      <c r="AS62" s="538"/>
    </row>
    <row r="63" spans="1:45" ht="15" customHeight="1" x14ac:dyDescent="0.35">
      <c r="A63" s="621" t="s">
        <v>288</v>
      </c>
      <c r="B63" s="457" t="s">
        <v>196</v>
      </c>
      <c r="C63" s="457"/>
      <c r="D63" s="458"/>
      <c r="E63" s="459"/>
      <c r="F63" s="459"/>
      <c r="G63" s="458"/>
      <c r="H63" s="458"/>
      <c r="I63" s="460"/>
      <c r="J63" s="457"/>
      <c r="K63" s="457"/>
      <c r="L63" s="457"/>
      <c r="M63" s="458"/>
      <c r="N63" s="461"/>
      <c r="O63" s="462"/>
      <c r="P63" s="463"/>
      <c r="Q63" s="464">
        <v>38.393373364462803</v>
      </c>
      <c r="R63" s="464">
        <v>3.7522966025891683E-2</v>
      </c>
      <c r="S63" s="464">
        <v>0.19095494079048342</v>
      </c>
      <c r="T63" s="464">
        <v>0</v>
      </c>
      <c r="U63" s="464">
        <v>0.69913657233789783</v>
      </c>
      <c r="V63" s="464">
        <v>108.58768606445092</v>
      </c>
      <c r="W63" s="464">
        <v>38.393373364462803</v>
      </c>
      <c r="X63" s="464">
        <v>7.2428871129261397E-3</v>
      </c>
      <c r="Y63" s="464">
        <v>0.11365141191647518</v>
      </c>
      <c r="Z63" s="464">
        <v>28.639430549249653</v>
      </c>
      <c r="AA63" s="464">
        <v>0</v>
      </c>
      <c r="AB63" s="464">
        <v>5.6950045853934095E-2</v>
      </c>
      <c r="AC63" s="464">
        <v>0</v>
      </c>
      <c r="AD63" s="464">
        <v>1.0752247349398305E-7</v>
      </c>
      <c r="AE63" s="464">
        <v>4.8403609426089021E-9</v>
      </c>
      <c r="AF63" s="464">
        <v>4.0480464509357769E-8</v>
      </c>
      <c r="AG63" s="464">
        <v>0</v>
      </c>
      <c r="AH63" s="464">
        <v>9.4383437265616234E-9</v>
      </c>
      <c r="AI63" s="464">
        <v>9.6349764466582009E-7</v>
      </c>
      <c r="AJ63" s="464">
        <v>2.9365619157855247E-12</v>
      </c>
      <c r="AK63" s="464">
        <v>4.8539299565299317E-9</v>
      </c>
      <c r="AL63" s="464">
        <v>7.8728245288597678E-11</v>
      </c>
      <c r="AM63" s="464">
        <v>1.7298216051746789E-11</v>
      </c>
      <c r="AN63" s="464">
        <v>0</v>
      </c>
      <c r="AO63" s="464">
        <v>9.6814208329479117E-11</v>
      </c>
      <c r="AP63" s="554">
        <v>1.130828994526447E-6</v>
      </c>
      <c r="AQ63" s="551"/>
      <c r="AS63" s="538"/>
    </row>
    <row r="64" spans="1:45" ht="15" customHeight="1" x14ac:dyDescent="0.35">
      <c r="A64" s="622"/>
      <c r="B64" s="429" t="s">
        <v>194</v>
      </c>
      <c r="C64" s="429"/>
      <c r="D64" t="s">
        <v>56</v>
      </c>
      <c r="E64" s="465">
        <v>120</v>
      </c>
      <c r="F64" s="430" t="s">
        <v>195</v>
      </c>
      <c r="G64" t="s">
        <v>120</v>
      </c>
      <c r="I64" s="431">
        <v>1</v>
      </c>
      <c r="J64" s="2">
        <v>0.1</v>
      </c>
      <c r="K64" s="2" t="s">
        <v>191</v>
      </c>
      <c r="L64">
        <v>470</v>
      </c>
      <c r="M64" t="s">
        <v>69</v>
      </c>
      <c r="N64" s="432">
        <f>J64*L64</f>
        <v>47</v>
      </c>
      <c r="O64" s="433" t="s">
        <v>71</v>
      </c>
      <c r="Q64" s="434">
        <v>5.2600000000000007</v>
      </c>
      <c r="R64" s="434">
        <v>8.3633093525179881E-3</v>
      </c>
      <c r="S64" s="434">
        <v>2.3729299999999998E-2</v>
      </c>
      <c r="T64" s="434">
        <v>0</v>
      </c>
      <c r="U64" s="434">
        <v>5.10204081632653E-2</v>
      </c>
      <c r="V64" s="434">
        <v>48.005099999999999</v>
      </c>
      <c r="W64" s="434">
        <v>5.2600000000000007</v>
      </c>
      <c r="X64" s="434">
        <v>6.3499999999999993E-4</v>
      </c>
      <c r="Y64" s="434">
        <v>0</v>
      </c>
      <c r="Z64" s="434">
        <v>2.09</v>
      </c>
      <c r="AA64" s="434">
        <v>0</v>
      </c>
      <c r="AB64" s="434">
        <v>9.1900000000000003E-3</v>
      </c>
      <c r="AC64" s="434">
        <v>0</v>
      </c>
      <c r="AD64" s="434">
        <v>1.4730880905136747E-8</v>
      </c>
      <c r="AE64" s="434">
        <v>1.0788442446940554E-9</v>
      </c>
      <c r="AF64" s="434">
        <v>5.0303651872294224E-9</v>
      </c>
      <c r="AG64" s="434">
        <v>0</v>
      </c>
      <c r="AH64" s="434">
        <v>6.8877551020408162E-10</v>
      </c>
      <c r="AI64" s="434">
        <v>4.2594885717054845E-7</v>
      </c>
      <c r="AJ64" s="434">
        <v>4.0231723142434489E-13</v>
      </c>
      <c r="AK64" s="434">
        <v>4.2555482010698812E-10</v>
      </c>
      <c r="AL64" s="434">
        <v>0</v>
      </c>
      <c r="AM64" s="434">
        <v>1.2623599999999999E-12</v>
      </c>
      <c r="AN64" s="434">
        <v>0</v>
      </c>
      <c r="AO64" s="434">
        <v>1.562285966950545E-11</v>
      </c>
      <c r="AP64" s="564">
        <v>4.4792056537482064E-7</v>
      </c>
      <c r="AQ64" s="551"/>
      <c r="AS64" s="538"/>
    </row>
    <row r="65" spans="1:45" ht="15" customHeight="1" x14ac:dyDescent="0.35">
      <c r="A65" s="622"/>
      <c r="B65" s="429" t="s">
        <v>194</v>
      </c>
      <c r="C65" s="429"/>
      <c r="D65" t="s">
        <v>46</v>
      </c>
      <c r="E65" s="465">
        <v>50</v>
      </c>
      <c r="F65" s="430" t="s">
        <v>195</v>
      </c>
      <c r="G65" t="s">
        <v>121</v>
      </c>
      <c r="I65" s="431">
        <v>1</v>
      </c>
      <c r="J65" s="430">
        <v>28.5</v>
      </c>
      <c r="K65" s="466" t="s">
        <v>193</v>
      </c>
      <c r="L65"/>
      <c r="N65" s="432">
        <f>J65</f>
        <v>28.5</v>
      </c>
      <c r="O65" s="433" t="s">
        <v>71</v>
      </c>
      <c r="Q65" s="434">
        <v>18.105882352941176</v>
      </c>
      <c r="R65" s="434">
        <v>1.5679221328819298E-2</v>
      </c>
      <c r="S65" s="434">
        <v>0.11614655294117647</v>
      </c>
      <c r="T65" s="434">
        <v>0</v>
      </c>
      <c r="U65" s="434">
        <v>0.51566080977845685</v>
      </c>
      <c r="V65" s="434">
        <v>13.455131647058822</v>
      </c>
      <c r="W65" s="434">
        <v>18.105882352941176</v>
      </c>
      <c r="X65" s="434">
        <v>5.5927058823529415E-3</v>
      </c>
      <c r="Y65" s="434">
        <v>1.6621200000000003E-2</v>
      </c>
      <c r="Z65" s="434">
        <v>21.123529411764707</v>
      </c>
      <c r="AA65" s="434">
        <v>0</v>
      </c>
      <c r="AB65" s="434">
        <v>2.2800000000000001E-2</v>
      </c>
      <c r="AC65" s="434">
        <v>0</v>
      </c>
      <c r="AD65" s="434">
        <v>5.0706387190797247E-8</v>
      </c>
      <c r="AE65" s="434">
        <v>2.0225770659539406E-9</v>
      </c>
      <c r="AF65" s="434">
        <v>2.462186311994004E-8</v>
      </c>
      <c r="AG65" s="434">
        <v>0</v>
      </c>
      <c r="AH65" s="434">
        <v>6.9614209320091671E-9</v>
      </c>
      <c r="AI65" s="434">
        <v>1.1938727235531194E-7</v>
      </c>
      <c r="AJ65" s="434">
        <v>1.3848495172490869E-12</v>
      </c>
      <c r="AK65" s="434">
        <v>3.7480361349228357E-9</v>
      </c>
      <c r="AL65" s="434">
        <v>1.1513784901788345E-11</v>
      </c>
      <c r="AM65" s="434">
        <v>1.2758611764705882E-11</v>
      </c>
      <c r="AN65" s="434">
        <v>0</v>
      </c>
      <c r="AO65" s="434">
        <v>3.8759651845998295E-11</v>
      </c>
      <c r="AP65" s="564">
        <v>2.0751197369696491E-7</v>
      </c>
      <c r="AQ65" s="551"/>
      <c r="AS65" s="538"/>
    </row>
    <row r="66" spans="1:45" ht="15" customHeight="1" x14ac:dyDescent="0.35">
      <c r="A66" s="622"/>
      <c r="B66" s="429" t="s">
        <v>194</v>
      </c>
      <c r="C66" s="429"/>
      <c r="D66" t="s">
        <v>90</v>
      </c>
      <c r="E66" s="465">
        <v>120</v>
      </c>
      <c r="F66" s="430" t="s">
        <v>195</v>
      </c>
      <c r="G66" s="552" t="s">
        <v>283</v>
      </c>
      <c r="I66" s="431">
        <v>1</v>
      </c>
      <c r="J66" s="430">
        <v>2.0999999999999999E-3</v>
      </c>
      <c r="K66" s="466" t="s">
        <v>191</v>
      </c>
      <c r="L66">
        <v>461</v>
      </c>
      <c r="M66" t="s">
        <v>69</v>
      </c>
      <c r="N66" s="432">
        <f>J66*L66</f>
        <v>0.96809999999999996</v>
      </c>
      <c r="O66" s="433" t="s">
        <v>71</v>
      </c>
      <c r="Q66" s="434">
        <v>5.9321872340425533E-2</v>
      </c>
      <c r="R66" s="434">
        <v>6.4460967396295736E-5</v>
      </c>
      <c r="S66" s="434">
        <v>2.8131956106382976E-4</v>
      </c>
      <c r="T66" s="434">
        <v>0</v>
      </c>
      <c r="U66" s="434">
        <v>4.5656840360087838E-4</v>
      </c>
      <c r="V66" s="434">
        <v>0.77213390234042545</v>
      </c>
      <c r="W66" s="434">
        <v>5.9321872340425533E-2</v>
      </c>
      <c r="X66" s="434">
        <v>2.8219085106382975E-6</v>
      </c>
      <c r="Y66" s="434">
        <v>8.5299908936170218E-4</v>
      </c>
      <c r="Z66" s="434">
        <v>1.8702868085106381E-2</v>
      </c>
      <c r="AA66" s="434">
        <v>0</v>
      </c>
      <c r="AB66" s="434">
        <v>1.0607904255319148E-4</v>
      </c>
      <c r="AC66" s="434">
        <v>0</v>
      </c>
      <c r="AD66" s="434">
        <v>1.661337331780483E-10</v>
      </c>
      <c r="AE66" s="434">
        <v>8.3152901263860343E-12</v>
      </c>
      <c r="AF66" s="434">
        <v>5.9636825631693777E-11</v>
      </c>
      <c r="AG66" s="434">
        <v>0</v>
      </c>
      <c r="AH66" s="434">
        <v>6.1636734486118582E-12</v>
      </c>
      <c r="AI66" s="434">
        <v>6.8511377600409135E-9</v>
      </c>
      <c r="AJ66" s="434">
        <v>4.5373025556860125E-15</v>
      </c>
      <c r="AK66" s="434">
        <v>1.8911445174851333E-12</v>
      </c>
      <c r="AL66" s="434">
        <v>5.9088682142877595E-13</v>
      </c>
      <c r="AM66" s="434">
        <v>1.1296532323404254E-14</v>
      </c>
      <c r="AN66" s="434">
        <v>0</v>
      </c>
      <c r="AO66" s="434">
        <v>1.8033275252274297E-13</v>
      </c>
      <c r="AP66" s="564">
        <v>7.0940654803519689E-9</v>
      </c>
      <c r="AQ66" s="551"/>
      <c r="AS66" s="538"/>
    </row>
    <row r="67" spans="1:45" ht="15" customHeight="1" x14ac:dyDescent="0.35">
      <c r="A67" s="622"/>
      <c r="B67" s="429" t="s">
        <v>194</v>
      </c>
      <c r="C67" s="429"/>
      <c r="D67" t="s">
        <v>289</v>
      </c>
      <c r="E67" s="465">
        <v>50</v>
      </c>
      <c r="F67" s="430" t="s">
        <v>195</v>
      </c>
      <c r="G67" t="s">
        <v>112</v>
      </c>
      <c r="I67" s="431">
        <v>1</v>
      </c>
      <c r="J67" s="430">
        <v>13.3</v>
      </c>
      <c r="K67" s="466" t="s">
        <v>193</v>
      </c>
      <c r="N67" s="432">
        <f>J67</f>
        <v>13.3</v>
      </c>
      <c r="O67" s="433" t="s">
        <v>71</v>
      </c>
      <c r="Q67" s="434">
        <v>8.8204861111111121</v>
      </c>
      <c r="R67" s="434">
        <v>2.9236610711430859E-3</v>
      </c>
      <c r="S67" s="434">
        <v>1.4728549305555555E-2</v>
      </c>
      <c r="T67" s="434">
        <v>0</v>
      </c>
      <c r="U67" s="434">
        <v>2.4576118326118331E-2</v>
      </c>
      <c r="V67" s="434">
        <v>0.42634812499999997</v>
      </c>
      <c r="W67" s="434">
        <v>8.8204861111111121</v>
      </c>
      <c r="X67" s="434">
        <v>2.1704861111111111E-4</v>
      </c>
      <c r="Y67" s="434">
        <v>5.464083333333334E-2</v>
      </c>
      <c r="Z67" s="434">
        <v>1.0067361111111113</v>
      </c>
      <c r="AA67" s="434">
        <v>0</v>
      </c>
      <c r="AB67" s="434">
        <v>5.6432638888888886E-3</v>
      </c>
      <c r="AC67" s="434">
        <v>0</v>
      </c>
      <c r="AD67" s="434">
        <v>2.4702192096614173E-8</v>
      </c>
      <c r="AE67" s="434">
        <v>3.7714435603044279E-10</v>
      </c>
      <c r="AF67" s="434">
        <v>3.1222995067304449E-9</v>
      </c>
      <c r="AG67" s="434">
        <v>0</v>
      </c>
      <c r="AH67" s="434">
        <v>3.3177759740259748E-10</v>
      </c>
      <c r="AI67" s="434">
        <v>3.7829834038582594E-9</v>
      </c>
      <c r="AJ67" s="434">
        <v>6.7464516198462154E-13</v>
      </c>
      <c r="AK67" s="434">
        <v>1.454583978832449E-10</v>
      </c>
      <c r="AL67" s="434">
        <v>3.785062461521831E-11</v>
      </c>
      <c r="AM67" s="434">
        <v>6.080686111111112E-13</v>
      </c>
      <c r="AN67" s="434">
        <v>0</v>
      </c>
      <c r="AO67" s="434">
        <v>9.5934624389661275E-12</v>
      </c>
      <c r="AP67" s="564">
        <v>3.2510582159346444E-8</v>
      </c>
      <c r="AQ67" s="551"/>
      <c r="AS67" s="538"/>
    </row>
    <row r="68" spans="1:45" ht="15" customHeight="1" x14ac:dyDescent="0.35">
      <c r="A68" s="622"/>
      <c r="B68" s="429" t="s">
        <v>194</v>
      </c>
      <c r="C68" s="429"/>
      <c r="D68" t="s">
        <v>49</v>
      </c>
      <c r="E68" s="465">
        <v>50</v>
      </c>
      <c r="F68" s="430" t="s">
        <v>195</v>
      </c>
      <c r="G68" t="s">
        <v>122</v>
      </c>
      <c r="H68" s="455"/>
      <c r="I68" s="431">
        <v>1</v>
      </c>
      <c r="J68" s="430">
        <v>0.01</v>
      </c>
      <c r="K68" s="466" t="s">
        <v>191</v>
      </c>
      <c r="L68">
        <v>630</v>
      </c>
      <c r="M68" t="s">
        <v>69</v>
      </c>
      <c r="N68" s="432">
        <f>J68*L68</f>
        <v>6.3</v>
      </c>
      <c r="O68" s="433" t="s">
        <v>71</v>
      </c>
      <c r="Q68" s="434">
        <v>1.95</v>
      </c>
      <c r="R68" s="434">
        <v>2.9316546762589929E-3</v>
      </c>
      <c r="S68" s="434">
        <v>1.0300500000000001E-2</v>
      </c>
      <c r="T68" s="434">
        <v>0</v>
      </c>
      <c r="U68" s="434">
        <v>5.5658627087198514E-2</v>
      </c>
      <c r="V68" s="434">
        <v>7.9256900000000003</v>
      </c>
      <c r="W68" s="434">
        <v>1.95</v>
      </c>
      <c r="X68" s="434">
        <v>3.6999999999999994E-4</v>
      </c>
      <c r="Y68" s="434">
        <v>0</v>
      </c>
      <c r="Z68" s="434">
        <v>2.2799999999999998</v>
      </c>
      <c r="AA68" s="434">
        <v>0</v>
      </c>
      <c r="AB68" s="434">
        <v>4.6700000000000005E-3</v>
      </c>
      <c r="AC68" s="434">
        <v>0</v>
      </c>
      <c r="AD68" s="434">
        <v>5.4610680161628621E-9</v>
      </c>
      <c r="AE68" s="434">
        <v>3.781755094303893E-10</v>
      </c>
      <c r="AF68" s="434">
        <v>2.1835990362571451E-9</v>
      </c>
      <c r="AG68" s="434">
        <v>0</v>
      </c>
      <c r="AH68" s="434">
        <v>7.5139146567718003E-10</v>
      </c>
      <c r="AI68" s="434">
        <v>7.0324582133732548E-8</v>
      </c>
      <c r="AJ68" s="434">
        <v>1.4914802305655371E-13</v>
      </c>
      <c r="AK68" s="434">
        <v>2.4796107628281198E-10</v>
      </c>
      <c r="AL68" s="434">
        <v>0</v>
      </c>
      <c r="AM68" s="434">
        <v>1.3771199999999999E-12</v>
      </c>
      <c r="AN68" s="434">
        <v>0</v>
      </c>
      <c r="AO68" s="434">
        <v>7.9389286895093005E-12</v>
      </c>
      <c r="AP68" s="564">
        <v>7.9356242434255505E-8</v>
      </c>
      <c r="AQ68" s="551"/>
      <c r="AS68" s="538"/>
    </row>
    <row r="69" spans="1:45" ht="15" customHeight="1" x14ac:dyDescent="0.35">
      <c r="A69" s="622"/>
      <c r="B69" s="28" t="s">
        <v>189</v>
      </c>
      <c r="C69" s="553"/>
      <c r="D69" s="553"/>
      <c r="E69" s="553"/>
      <c r="F69" s="553"/>
      <c r="G69" s="553"/>
      <c r="H69" s="553"/>
      <c r="I69" s="553"/>
      <c r="J69" s="553"/>
      <c r="K69" s="553"/>
      <c r="L69" s="553"/>
      <c r="M69" s="553"/>
      <c r="N69" s="553"/>
      <c r="O69" s="553"/>
      <c r="P69" s="28"/>
      <c r="Q69" s="28">
        <v>34.195690336392715</v>
      </c>
      <c r="R69" s="28">
        <v>2.996230739613566E-2</v>
      </c>
      <c r="S69" s="28">
        <v>0.16518622180779585</v>
      </c>
      <c r="T69" s="28">
        <v>0</v>
      </c>
      <c r="U69" s="28">
        <v>0.64737253175863974</v>
      </c>
      <c r="V69" s="28">
        <v>70.58440367439924</v>
      </c>
      <c r="W69" s="28">
        <v>34.195690336392715</v>
      </c>
      <c r="X69" s="28">
        <v>6.8175764019746911E-3</v>
      </c>
      <c r="Y69" s="28">
        <v>7.2115032422695041E-2</v>
      </c>
      <c r="Z69" s="28">
        <v>26.518968390960925</v>
      </c>
      <c r="AA69" s="28">
        <v>0</v>
      </c>
      <c r="AB69" s="28">
        <v>4.2409342931442086E-2</v>
      </c>
      <c r="AC69" s="28">
        <v>0</v>
      </c>
      <c r="AD69" s="28">
        <v>9.5766661941889084E-8</v>
      </c>
      <c r="AE69" s="28">
        <v>3.8650564662352137E-9</v>
      </c>
      <c r="AF69" s="28">
        <v>3.5017763675788743E-8</v>
      </c>
      <c r="AG69" s="28">
        <v>0</v>
      </c>
      <c r="AH69" s="28">
        <v>8.7395291787416382E-9</v>
      </c>
      <c r="AI69" s="28">
        <v>6.2629483282349214E-7</v>
      </c>
      <c r="AJ69" s="28">
        <v>2.615497236270293E-12</v>
      </c>
      <c r="AK69" s="28">
        <v>4.5689015737133659E-9</v>
      </c>
      <c r="AL69" s="28">
        <v>4.9955296338435429E-11</v>
      </c>
      <c r="AM69" s="28">
        <v>1.6017456908140396E-11</v>
      </c>
      <c r="AN69" s="28">
        <v>0</v>
      </c>
      <c r="AO69" s="28">
        <v>7.2095235396501916E-11</v>
      </c>
      <c r="AP69" s="565">
        <v>7.7439342914573957E-7</v>
      </c>
      <c r="AQ69" s="551"/>
      <c r="AS69" s="538"/>
    </row>
    <row r="70" spans="1:45" ht="15" customHeight="1" x14ac:dyDescent="0.35">
      <c r="A70" s="622"/>
      <c r="B70" s="429" t="s">
        <v>108</v>
      </c>
      <c r="C70" s="429"/>
      <c r="D70" s="467" t="s">
        <v>50</v>
      </c>
      <c r="E70" s="465"/>
      <c r="F70" s="430"/>
      <c r="G70" t="s">
        <v>120</v>
      </c>
      <c r="I70" s="431">
        <v>1</v>
      </c>
      <c r="N70" s="432">
        <f>N64</f>
        <v>47</v>
      </c>
      <c r="O70" s="433" t="s">
        <v>71</v>
      </c>
      <c r="Q70" s="434">
        <v>2.625</v>
      </c>
      <c r="R70" s="434">
        <v>5.6181654676258986E-3</v>
      </c>
      <c r="S70" s="434">
        <v>1.7587913E-2</v>
      </c>
      <c r="T70" s="434">
        <v>0</v>
      </c>
      <c r="U70" s="434">
        <v>3.4144614783712529E-3</v>
      </c>
      <c r="V70" s="434">
        <v>21.5859548</v>
      </c>
      <c r="W70" s="434">
        <v>2.625</v>
      </c>
      <c r="X70" s="434">
        <v>1.2880000000000002E-5</v>
      </c>
      <c r="Y70" s="434">
        <v>2.34498E-2</v>
      </c>
      <c r="Z70" s="434">
        <v>0.13986999999999999</v>
      </c>
      <c r="AA70" s="434">
        <v>0</v>
      </c>
      <c r="AB70" s="434">
        <v>1.0328000000000002E-2</v>
      </c>
      <c r="AC70" s="434">
        <v>0</v>
      </c>
      <c r="AD70" s="434">
        <v>7.3514377140653896E-9</v>
      </c>
      <c r="AE70" s="434">
        <v>7.2472812196791835E-10</v>
      </c>
      <c r="AF70" s="434">
        <v>3.7284549173898848E-9</v>
      </c>
      <c r="AG70" s="434">
        <v>0</v>
      </c>
      <c r="AH70" s="434">
        <v>4.6095229958011912E-11</v>
      </c>
      <c r="AI70" s="434">
        <v>1.9153199926664282E-7</v>
      </c>
      <c r="AJ70" s="434">
        <v>2.007761848838223E-13</v>
      </c>
      <c r="AK70" s="434">
        <v>8.6317261149259973E-12</v>
      </c>
      <c r="AL70" s="434">
        <v>1.6244071017132111E-11</v>
      </c>
      <c r="AM70" s="434">
        <v>8.4481479999999996E-14</v>
      </c>
      <c r="AN70" s="434">
        <v>0</v>
      </c>
      <c r="AO70" s="434">
        <v>1.7557442292345195E-11</v>
      </c>
      <c r="AP70" s="564">
        <v>2.0342543374711328E-7</v>
      </c>
      <c r="AQ70" s="551"/>
      <c r="AS70" s="538"/>
    </row>
    <row r="71" spans="1:45" ht="15" customHeight="1" x14ac:dyDescent="0.35">
      <c r="A71" s="622"/>
      <c r="B71" s="429" t="s">
        <v>108</v>
      </c>
      <c r="C71" s="429"/>
      <c r="D71" t="s">
        <v>51</v>
      </c>
      <c r="E71" s="465"/>
      <c r="F71" s="430"/>
      <c r="G71" t="s">
        <v>121</v>
      </c>
      <c r="I71" s="431">
        <v>1</v>
      </c>
      <c r="N71" s="432">
        <f>N65</f>
        <v>28.5</v>
      </c>
      <c r="O71" s="433" t="s">
        <v>71</v>
      </c>
      <c r="Q71" s="434">
        <v>0.65269694117647059</v>
      </c>
      <c r="R71" s="434">
        <v>1.2639985188319933E-3</v>
      </c>
      <c r="S71" s="434">
        <v>4.3970935976470589E-3</v>
      </c>
      <c r="T71" s="434">
        <v>0</v>
      </c>
      <c r="U71" s="434">
        <v>4.2716244679690062E-2</v>
      </c>
      <c r="V71" s="434">
        <v>13.08697106117647</v>
      </c>
      <c r="W71" s="434">
        <v>0.65269694117647059</v>
      </c>
      <c r="X71" s="434">
        <v>9.1619788235294122E-6</v>
      </c>
      <c r="Y71" s="434">
        <v>9.2397456000000017E-3</v>
      </c>
      <c r="Z71" s="434">
        <v>1.7498282470588236</v>
      </c>
      <c r="AA71" s="434">
        <v>0</v>
      </c>
      <c r="AB71" s="434">
        <v>2.5585623529411766E-3</v>
      </c>
      <c r="AC71" s="434">
        <v>0</v>
      </c>
      <c r="AD71" s="434">
        <v>1.827908917798029E-9</v>
      </c>
      <c r="AE71" s="434">
        <v>1.6305238391464533E-10</v>
      </c>
      <c r="AF71" s="434">
        <v>9.3213818185084041E-10</v>
      </c>
      <c r="AG71" s="434">
        <v>0</v>
      </c>
      <c r="AH71" s="434">
        <v>5.7666930317581585E-10</v>
      </c>
      <c r="AI71" s="434">
        <v>1.1612058650710357E-7</v>
      </c>
      <c r="AJ71" s="434">
        <v>4.9922286375143752E-14</v>
      </c>
      <c r="AK71" s="434">
        <v>6.1400381890883369E-12</v>
      </c>
      <c r="AL71" s="434">
        <v>6.4005272414534027E-12</v>
      </c>
      <c r="AM71" s="434">
        <v>1.0568962612235294E-12</v>
      </c>
      <c r="AN71" s="434">
        <v>0</v>
      </c>
      <c r="AO71" s="434">
        <v>4.3495169309771147E-12</v>
      </c>
      <c r="AP71" s="564">
        <v>1.1963835219475202E-7</v>
      </c>
      <c r="AQ71" s="551"/>
      <c r="AS71" s="538"/>
    </row>
    <row r="72" spans="1:45" ht="15" customHeight="1" x14ac:dyDescent="0.35">
      <c r="A72" s="622"/>
      <c r="B72" s="429" t="s">
        <v>108</v>
      </c>
      <c r="C72" s="429"/>
      <c r="D72" t="s">
        <v>290</v>
      </c>
      <c r="E72" s="430"/>
      <c r="F72" s="430"/>
      <c r="G72" s="552" t="s">
        <v>283</v>
      </c>
      <c r="I72" s="431">
        <v>1</v>
      </c>
      <c r="L72" s="431"/>
      <c r="N72" s="432">
        <f>N66</f>
        <v>0.96809999999999996</v>
      </c>
      <c r="O72" s="433" t="s">
        <v>71</v>
      </c>
      <c r="Q72" s="434">
        <v>1.6671711893617019E-2</v>
      </c>
      <c r="R72" s="434">
        <v>2.5485050971988367E-5</v>
      </c>
      <c r="S72" s="434">
        <v>8.2029012123829796E-5</v>
      </c>
      <c r="T72" s="434">
        <v>0</v>
      </c>
      <c r="U72" s="434">
        <v>2.984790797108827E-5</v>
      </c>
      <c r="V72" s="434">
        <v>0.44399253700021268</v>
      </c>
      <c r="W72" s="434">
        <v>1.6671711893617019E-2</v>
      </c>
      <c r="X72" s="434">
        <v>7.5252266808510646E-8</v>
      </c>
      <c r="Y72" s="434">
        <v>1.2276043544680852E-4</v>
      </c>
      <c r="Z72" s="434">
        <v>1.2226897021276599E-3</v>
      </c>
      <c r="AA72" s="434">
        <v>0</v>
      </c>
      <c r="AB72" s="434">
        <v>4.8452375106382976E-5</v>
      </c>
      <c r="AC72" s="434">
        <v>0</v>
      </c>
      <c r="AD72" s="434">
        <v>4.6689924408673788E-11</v>
      </c>
      <c r="AE72" s="434">
        <v>3.2875025193928049E-12</v>
      </c>
      <c r="AF72" s="434">
        <v>1.7389298754305166E-11</v>
      </c>
      <c r="AG72" s="434">
        <v>0</v>
      </c>
      <c r="AH72" s="434">
        <v>4.0294675760969162E-13</v>
      </c>
      <c r="AI72" s="434">
        <v>3.939542126305186E-9</v>
      </c>
      <c r="AJ72" s="434">
        <v>1.27515531789816E-15</v>
      </c>
      <c r="AK72" s="434">
        <v>5.0431440731242245E-14</v>
      </c>
      <c r="AL72" s="434">
        <v>8.5038219152914737E-14</v>
      </c>
      <c r="AM72" s="434">
        <v>7.3850458008510649E-16</v>
      </c>
      <c r="AN72" s="434">
        <v>0</v>
      </c>
      <c r="AO72" s="434">
        <v>8.2368297817329763E-14</v>
      </c>
      <c r="AP72" s="564">
        <v>4.0075316503627673E-9</v>
      </c>
      <c r="AQ72" s="551"/>
      <c r="AS72" s="538"/>
    </row>
    <row r="73" spans="1:45" ht="15" customHeight="1" x14ac:dyDescent="0.35">
      <c r="A73" s="622"/>
      <c r="B73" s="429" t="s">
        <v>108</v>
      </c>
      <c r="C73" s="429"/>
      <c r="D73" t="s">
        <v>53</v>
      </c>
      <c r="E73" s="430"/>
      <c r="F73" s="430"/>
      <c r="G73" t="s">
        <v>112</v>
      </c>
      <c r="I73" s="431">
        <v>1</v>
      </c>
      <c r="N73" s="432">
        <f>N67</f>
        <v>13.3</v>
      </c>
      <c r="O73" s="433" t="s">
        <v>71</v>
      </c>
      <c r="Q73" s="434">
        <v>0.29351437500000005</v>
      </c>
      <c r="R73" s="434">
        <v>2.1847721822541971E-4</v>
      </c>
      <c r="S73" s="434">
        <v>1.1579176729166667E-3</v>
      </c>
      <c r="T73" s="434">
        <v>0</v>
      </c>
      <c r="U73" s="434">
        <v>5.1389565295815304E-4</v>
      </c>
      <c r="V73" s="434">
        <v>-2.0497378125000004E-2</v>
      </c>
      <c r="W73" s="434">
        <v>0.29351437500000005</v>
      </c>
      <c r="X73" s="434">
        <v>6.434798611111112E-7</v>
      </c>
      <c r="Y73" s="434">
        <v>2.5194134583333334E-3</v>
      </c>
      <c r="Z73" s="434">
        <v>2.1051221527777782E-2</v>
      </c>
      <c r="AA73" s="434">
        <v>0</v>
      </c>
      <c r="AB73" s="434">
        <v>4.0518819444444444E-4</v>
      </c>
      <c r="AC73" s="434">
        <v>0</v>
      </c>
      <c r="AD73" s="434">
        <v>8.2200100799822168E-10</v>
      </c>
      <c r="AE73" s="434">
        <v>2.8182969150638544E-11</v>
      </c>
      <c r="AF73" s="434">
        <v>2.4546652246453566E-10</v>
      </c>
      <c r="AG73" s="434">
        <v>0</v>
      </c>
      <c r="AH73" s="434">
        <v>6.9375913149350663E-12</v>
      </c>
      <c r="AI73" s="434">
        <v>-1.8187306738943051E-10</v>
      </c>
      <c r="AJ73" s="434">
        <v>2.2449789112784594E-14</v>
      </c>
      <c r="AK73" s="434">
        <v>4.3123772683087976E-13</v>
      </c>
      <c r="AL73" s="434">
        <v>1.7452400932496262E-12</v>
      </c>
      <c r="AM73" s="434">
        <v>1.2714937802777778E-14</v>
      </c>
      <c r="AN73" s="434">
        <v>0</v>
      </c>
      <c r="AO73" s="434">
        <v>6.8881374336733891E-13</v>
      </c>
      <c r="AP73" s="564">
        <v>9.2361547982926381E-10</v>
      </c>
      <c r="AQ73" s="551"/>
      <c r="AS73" s="538"/>
    </row>
    <row r="74" spans="1:45" ht="15" customHeight="1" x14ac:dyDescent="0.35">
      <c r="A74" s="622"/>
      <c r="B74" s="429" t="s">
        <v>108</v>
      </c>
      <c r="C74" s="429"/>
      <c r="D74" t="s">
        <v>54</v>
      </c>
      <c r="E74" s="430"/>
      <c r="F74" s="430"/>
      <c r="G74" t="s">
        <v>122</v>
      </c>
      <c r="I74" s="431">
        <v>1</v>
      </c>
      <c r="N74" s="432">
        <f>N68</f>
        <v>6.3</v>
      </c>
      <c r="O74" s="433" t="s">
        <v>71</v>
      </c>
      <c r="Q74" s="434">
        <v>0.60980000000000012</v>
      </c>
      <c r="R74" s="434">
        <v>4.3453237410071948E-4</v>
      </c>
      <c r="S74" s="434">
        <v>2.5437656999999997E-3</v>
      </c>
      <c r="T74" s="434">
        <v>0</v>
      </c>
      <c r="U74" s="434">
        <v>5.0895908602675522E-3</v>
      </c>
      <c r="V74" s="434">
        <v>2.9068613699999997</v>
      </c>
      <c r="W74" s="434">
        <v>0.60980000000000012</v>
      </c>
      <c r="X74" s="434">
        <v>4.0254999999999995E-4</v>
      </c>
      <c r="Y74" s="434">
        <v>6.2046600000000007E-3</v>
      </c>
      <c r="Z74" s="434">
        <v>0.20848999999999998</v>
      </c>
      <c r="AA74" s="434">
        <v>0</v>
      </c>
      <c r="AB74" s="434">
        <v>1.2005000000000002E-3</v>
      </c>
      <c r="AC74" s="434">
        <v>0</v>
      </c>
      <c r="AD74" s="434">
        <v>1.7077739878236479E-9</v>
      </c>
      <c r="AE74" s="434">
        <v>5.605349882109328E-11</v>
      </c>
      <c r="AF74" s="434">
        <v>5.3925191310945888E-10</v>
      </c>
      <c r="AG74" s="434">
        <v>0</v>
      </c>
      <c r="AH74" s="434">
        <v>6.8709476613611958E-11</v>
      </c>
      <c r="AI74" s="434">
        <v>2.5792557009665945E-8</v>
      </c>
      <c r="AJ74" s="434">
        <v>4.6641263825582794E-14</v>
      </c>
      <c r="AK74" s="434">
        <v>2.6977494934498909E-10</v>
      </c>
      <c r="AL74" s="434">
        <v>4.2980723791741911E-12</v>
      </c>
      <c r="AM74" s="434">
        <v>1.2592795999999999E-13</v>
      </c>
      <c r="AN74" s="434">
        <v>0</v>
      </c>
      <c r="AO74" s="434">
        <v>2.0408316684702173E-12</v>
      </c>
      <c r="AP74" s="564">
        <v>2.8440632308650215E-8</v>
      </c>
      <c r="AQ74" s="551"/>
      <c r="AS74" s="538"/>
    </row>
    <row r="75" spans="1:45" ht="15" customHeight="1" x14ac:dyDescent="0.35">
      <c r="A75" s="623"/>
      <c r="B75" s="443" t="s">
        <v>183</v>
      </c>
      <c r="C75" s="443"/>
      <c r="D75" s="444"/>
      <c r="E75" s="445"/>
      <c r="F75" s="445"/>
      <c r="G75" s="444"/>
      <c r="H75" s="444"/>
      <c r="I75" s="446"/>
      <c r="J75" s="447"/>
      <c r="K75" s="447"/>
      <c r="L75" s="447"/>
      <c r="M75" s="444"/>
      <c r="N75" s="448"/>
      <c r="O75" s="449"/>
      <c r="P75" s="450"/>
      <c r="Q75" s="27">
        <v>4.1976830280700881</v>
      </c>
      <c r="R75" s="27">
        <v>7.5606586297560195E-3</v>
      </c>
      <c r="S75" s="27">
        <v>2.5768718982687556E-2</v>
      </c>
      <c r="T75" s="27">
        <v>0</v>
      </c>
      <c r="U75" s="27">
        <v>5.1764040579258104E-2</v>
      </c>
      <c r="V75" s="27">
        <v>38.00328239005168</v>
      </c>
      <c r="W75" s="27">
        <v>4.1976830280700881</v>
      </c>
      <c r="X75" s="27">
        <v>4.25310710951449E-4</v>
      </c>
      <c r="Y75" s="27">
        <v>4.1536379493780147E-2</v>
      </c>
      <c r="Z75" s="27">
        <v>2.1204621582887291</v>
      </c>
      <c r="AA75" s="27">
        <v>0</v>
      </c>
      <c r="AB75" s="27">
        <v>1.4540702922492005E-2</v>
      </c>
      <c r="AC75" s="27">
        <v>0</v>
      </c>
      <c r="AD75" s="27">
        <v>1.1755811552093963E-8</v>
      </c>
      <c r="AE75" s="27">
        <v>9.7530447637368821E-10</v>
      </c>
      <c r="AF75" s="27">
        <v>5.4627008335690245E-9</v>
      </c>
      <c r="AG75" s="27">
        <v>0</v>
      </c>
      <c r="AH75" s="27">
        <v>6.9881454781998451E-10</v>
      </c>
      <c r="AI75" s="27">
        <v>3.3720281184232806E-7</v>
      </c>
      <c r="AJ75" s="27">
        <v>3.2106467951523158E-13</v>
      </c>
      <c r="AK75" s="27">
        <v>2.8502838281656557E-10</v>
      </c>
      <c r="AL75" s="27">
        <v>2.8772948950162249E-11</v>
      </c>
      <c r="AM75" s="27">
        <v>1.2807591436063923E-12</v>
      </c>
      <c r="AN75" s="27">
        <v>0</v>
      </c>
      <c r="AO75" s="27">
        <v>2.4718972932977195E-11</v>
      </c>
      <c r="AP75" s="566">
        <v>3.5643556538070763E-7</v>
      </c>
      <c r="AQ75" s="551"/>
      <c r="AS75" s="538"/>
    </row>
    <row r="76" spans="1:45" x14ac:dyDescent="0.35">
      <c r="E76" s="430"/>
      <c r="F76" s="430"/>
      <c r="I76" s="26"/>
    </row>
    <row r="77" spans="1:45" ht="15" customHeight="1" x14ac:dyDescent="0.35">
      <c r="A77" s="621" t="s">
        <v>200</v>
      </c>
      <c r="B77" s="457" t="s">
        <v>196</v>
      </c>
      <c r="C77" s="457"/>
      <c r="D77" s="458"/>
      <c r="E77" s="459"/>
      <c r="F77" s="459"/>
      <c r="G77" s="458"/>
      <c r="H77" s="458"/>
      <c r="I77" s="460"/>
      <c r="J77" s="457"/>
      <c r="K77" s="457"/>
      <c r="L77" s="457"/>
      <c r="M77" s="458"/>
      <c r="N77" s="461"/>
      <c r="O77" s="462"/>
      <c r="P77" s="463"/>
      <c r="Q77" s="464">
        <v>14.433786680197567</v>
      </c>
      <c r="R77" s="464">
        <v>1.5236523631781507E-2</v>
      </c>
      <c r="S77" s="464">
        <v>8.3238631659176582E-2</v>
      </c>
      <c r="T77" s="464">
        <v>0</v>
      </c>
      <c r="U77" s="464">
        <v>1.1163814133892349</v>
      </c>
      <c r="V77" s="464">
        <v>80.184906902356374</v>
      </c>
      <c r="W77" s="464">
        <v>14.433786680197567</v>
      </c>
      <c r="X77" s="464">
        <v>3.702038402903039E-3</v>
      </c>
      <c r="Y77" s="464">
        <v>0.44059955837808518</v>
      </c>
      <c r="Z77" s="464">
        <v>45.731448218076622</v>
      </c>
      <c r="AA77" s="464">
        <v>0</v>
      </c>
      <c r="AB77" s="464">
        <v>5.2828350326595747E-2</v>
      </c>
      <c r="AC77" s="464">
        <v>0</v>
      </c>
      <c r="AD77" s="464">
        <v>4.0422508098125372E-8</v>
      </c>
      <c r="AE77" s="464">
        <v>1.9654702625992684E-9</v>
      </c>
      <c r="AF77" s="464">
        <v>1.7645725534715935E-8</v>
      </c>
      <c r="AG77" s="464">
        <v>0</v>
      </c>
      <c r="AH77" s="464">
        <v>1.5071149080754673E-8</v>
      </c>
      <c r="AI77" s="464">
        <v>7.1148001894351903E-7</v>
      </c>
      <c r="AJ77" s="464">
        <v>1.1039849992674279E-12</v>
      </c>
      <c r="AK77" s="464">
        <v>2.4809768292544323E-9</v>
      </c>
      <c r="AL77" s="464">
        <v>3.0521072744375907E-10</v>
      </c>
      <c r="AM77" s="464">
        <v>2.7621794723718279E-11</v>
      </c>
      <c r="AN77" s="464">
        <v>0</v>
      </c>
      <c r="AO77" s="464">
        <v>8.980738887093339E-11</v>
      </c>
      <c r="AP77" s="554">
        <v>7.8948959264500634E-7</v>
      </c>
      <c r="AQ77" s="551"/>
      <c r="AS77" s="538"/>
    </row>
    <row r="78" spans="1:45" ht="15" customHeight="1" x14ac:dyDescent="0.35">
      <c r="A78" s="622"/>
      <c r="B78" s="429" t="s">
        <v>194</v>
      </c>
      <c r="C78" s="429"/>
      <c r="D78" s="1" t="s">
        <v>35</v>
      </c>
      <c r="E78" s="430">
        <v>50</v>
      </c>
      <c r="F78" s="430" t="s">
        <v>195</v>
      </c>
      <c r="G78" t="s">
        <v>116</v>
      </c>
      <c r="H78" s="455"/>
      <c r="I78" s="431">
        <v>0.96</v>
      </c>
      <c r="J78" s="2">
        <f>18*0.96</f>
        <v>17.28</v>
      </c>
      <c r="K78" s="2" t="s">
        <v>193</v>
      </c>
      <c r="N78" s="432">
        <f>J78</f>
        <v>17.28</v>
      </c>
      <c r="O78" s="433" t="s">
        <v>71</v>
      </c>
      <c r="Q78" s="434">
        <v>6.5528228571428579E-2</v>
      </c>
      <c r="R78" s="434">
        <v>2.6572661870503601E-5</v>
      </c>
      <c r="S78" s="434">
        <v>5.2898659200000002E-3</v>
      </c>
      <c r="T78" s="434">
        <v>0</v>
      </c>
      <c r="U78" s="434">
        <v>4.8812197469555148E-3</v>
      </c>
      <c r="V78" s="434">
        <v>0</v>
      </c>
      <c r="W78" s="434">
        <v>6.5528228571428579E-2</v>
      </c>
      <c r="X78" s="434">
        <v>2.0624914285714284E-3</v>
      </c>
      <c r="Y78" s="434">
        <v>0</v>
      </c>
      <c r="Z78" s="434">
        <v>0.19995428571428572</v>
      </c>
      <c r="AA78" s="434">
        <v>0</v>
      </c>
      <c r="AB78" s="434">
        <v>2.9376000000000003E-3</v>
      </c>
      <c r="AC78" s="434">
        <v>0</v>
      </c>
      <c r="AD78" s="434">
        <v>1.8351492984986564E-10</v>
      </c>
      <c r="AE78" s="434">
        <v>3.4278013782382473E-12</v>
      </c>
      <c r="AF78" s="434">
        <v>1.1213966433514407E-9</v>
      </c>
      <c r="AG78" s="434">
        <v>0</v>
      </c>
      <c r="AH78" s="434">
        <v>6.5896466583899455E-11</v>
      </c>
      <c r="AI78" s="434">
        <v>0</v>
      </c>
      <c r="AJ78" s="434">
        <v>5.0120029465777183E-15</v>
      </c>
      <c r="AK78" s="434">
        <v>1.3822097147368809E-9</v>
      </c>
      <c r="AL78" s="434">
        <v>0</v>
      </c>
      <c r="AM78" s="434">
        <v>1.2077238857142857E-13</v>
      </c>
      <c r="AN78" s="434">
        <v>0</v>
      </c>
      <c r="AO78" s="434">
        <v>4.9938751431054647E-12</v>
      </c>
      <c r="AP78" s="564">
        <v>2.7615652154349484E-9</v>
      </c>
      <c r="AQ78" s="551"/>
      <c r="AS78" s="538"/>
    </row>
    <row r="79" spans="1:45" ht="15" customHeight="1" x14ac:dyDescent="0.35">
      <c r="A79" s="622"/>
      <c r="B79" s="429" t="s">
        <v>194</v>
      </c>
      <c r="C79" s="429"/>
      <c r="D79" s="1" t="s">
        <v>55</v>
      </c>
      <c r="E79" s="430">
        <v>80</v>
      </c>
      <c r="F79" s="430" t="s">
        <v>195</v>
      </c>
      <c r="G79" t="s">
        <v>118</v>
      </c>
      <c r="H79" s="454"/>
      <c r="I79" s="431">
        <v>0.95</v>
      </c>
      <c r="J79" s="2">
        <f>14.2*0.95</f>
        <v>13.489999999999998</v>
      </c>
      <c r="K79" s="2" t="s">
        <v>193</v>
      </c>
      <c r="N79" s="432">
        <f>J79</f>
        <v>13.489999999999998</v>
      </c>
      <c r="O79" s="433" t="s">
        <v>71</v>
      </c>
      <c r="Q79" s="434">
        <v>1.7442569999999997</v>
      </c>
      <c r="R79" s="434">
        <v>1.0867214028776979E-3</v>
      </c>
      <c r="S79" s="434">
        <v>1.4674544758999998E-2</v>
      </c>
      <c r="T79" s="434">
        <v>0</v>
      </c>
      <c r="U79" s="434">
        <v>0.25509022263450831</v>
      </c>
      <c r="V79" s="434">
        <v>7.5244737839999987</v>
      </c>
      <c r="W79" s="434">
        <v>1.7442569999999997</v>
      </c>
      <c r="X79" s="434">
        <v>6.3286985999999991E-4</v>
      </c>
      <c r="Y79" s="434">
        <v>6.346019759999999E-2</v>
      </c>
      <c r="Z79" s="434">
        <v>10.44951588</v>
      </c>
      <c r="AA79" s="434">
        <v>0</v>
      </c>
      <c r="AB79" s="434">
        <v>1.4477467999999999E-2</v>
      </c>
      <c r="AC79" s="434">
        <v>0</v>
      </c>
      <c r="AD79" s="434">
        <v>4.8848749305990688E-9</v>
      </c>
      <c r="AE79" s="434">
        <v>1.4018411631843708E-10</v>
      </c>
      <c r="AF79" s="434">
        <v>3.1108511036614465E-9</v>
      </c>
      <c r="AG79" s="434">
        <v>0</v>
      </c>
      <c r="AH79" s="434">
        <v>3.4437180055658626E-9</v>
      </c>
      <c r="AI79" s="434">
        <v>6.6764593951570811E-8</v>
      </c>
      <c r="AJ79" s="434">
        <v>1.334115298731052E-13</v>
      </c>
      <c r="AK79" s="434">
        <v>4.2412727468257443E-10</v>
      </c>
      <c r="AL79" s="434">
        <v>4.3959946633900366E-11</v>
      </c>
      <c r="AM79" s="434">
        <v>6.3115075915199987E-12</v>
      </c>
      <c r="AN79" s="434">
        <v>0</v>
      </c>
      <c r="AO79" s="434">
        <v>2.4611474530332507E-11</v>
      </c>
      <c r="AP79" s="564">
        <v>7.8843365722683826E-8</v>
      </c>
      <c r="AQ79" s="551"/>
      <c r="AS79" s="538"/>
    </row>
    <row r="80" spans="1:45" ht="15" customHeight="1" x14ac:dyDescent="0.35">
      <c r="A80" s="622"/>
      <c r="B80" s="429" t="s">
        <v>194</v>
      </c>
      <c r="C80" s="429"/>
      <c r="D80" t="s">
        <v>25</v>
      </c>
      <c r="E80" s="430">
        <v>120</v>
      </c>
      <c r="F80" s="430" t="s">
        <v>195</v>
      </c>
      <c r="G80" s="455" t="s">
        <v>279</v>
      </c>
      <c r="H80" s="455"/>
      <c r="I80" s="431">
        <v>1</v>
      </c>
      <c r="J80" s="2">
        <v>30</v>
      </c>
      <c r="K80" s="2" t="s">
        <v>193</v>
      </c>
      <c r="N80" s="432">
        <f>J80</f>
        <v>30</v>
      </c>
      <c r="O80" s="433" t="s">
        <v>71</v>
      </c>
      <c r="Q80" s="434">
        <v>3.5999999999999996</v>
      </c>
      <c r="R80" s="434">
        <v>5.9892086330935266E-3</v>
      </c>
      <c r="S80" s="434">
        <v>1.9479389999999999E-2</v>
      </c>
      <c r="T80" s="434">
        <v>0</v>
      </c>
      <c r="U80" s="434">
        <v>0.65911532076945611</v>
      </c>
      <c r="V80" s="434">
        <v>34.234098000000003</v>
      </c>
      <c r="W80" s="434">
        <v>3.5999999999999996</v>
      </c>
      <c r="X80" s="434">
        <v>3.39E-4</v>
      </c>
      <c r="Y80" s="434">
        <v>0.10495800000000002</v>
      </c>
      <c r="Z80" s="434">
        <v>27</v>
      </c>
      <c r="AA80" s="434">
        <v>0</v>
      </c>
      <c r="AB80" s="434">
        <v>1.044E-2</v>
      </c>
      <c r="AC80" s="434">
        <v>0</v>
      </c>
      <c r="AD80" s="434">
        <v>1.0081971722146821E-8</v>
      </c>
      <c r="AE80" s="434">
        <v>7.7259168490993645E-10</v>
      </c>
      <c r="AF80" s="434">
        <v>4.1294283996774006E-9</v>
      </c>
      <c r="AG80" s="434">
        <v>0</v>
      </c>
      <c r="AH80" s="434">
        <v>8.8980568303876573E-9</v>
      </c>
      <c r="AI80" s="434">
        <v>3.0375886977351492E-7</v>
      </c>
      <c r="AJ80" s="434">
        <v>2.7535019641209914E-13</v>
      </c>
      <c r="AK80" s="434">
        <v>2.2718595908073853E-10</v>
      </c>
      <c r="AL80" s="434">
        <v>7.2706172582118081E-11</v>
      </c>
      <c r="AM80" s="434">
        <v>1.6307999999999999E-11</v>
      </c>
      <c r="AN80" s="434">
        <v>0</v>
      </c>
      <c r="AO80" s="434">
        <v>1.7747840582115009E-11</v>
      </c>
      <c r="AP80" s="564">
        <v>3.2797514173307812E-7</v>
      </c>
      <c r="AQ80" s="551"/>
      <c r="AS80" s="538"/>
    </row>
    <row r="81" spans="1:45" ht="15" customHeight="1" x14ac:dyDescent="0.35">
      <c r="A81" s="622"/>
      <c r="B81" s="429" t="s">
        <v>194</v>
      </c>
      <c r="C81" s="429"/>
      <c r="D81" t="s">
        <v>37</v>
      </c>
      <c r="E81" s="430">
        <v>50</v>
      </c>
      <c r="F81" s="430" t="s">
        <v>195</v>
      </c>
      <c r="G81" t="s">
        <v>119</v>
      </c>
      <c r="H81" s="455"/>
      <c r="I81" s="431">
        <v>1</v>
      </c>
      <c r="J81" s="2">
        <f>0.0125+0.008</f>
        <v>2.0500000000000001E-2</v>
      </c>
      <c r="K81" s="2" t="s">
        <v>191</v>
      </c>
      <c r="L81">
        <v>280</v>
      </c>
      <c r="M81" t="s">
        <v>69</v>
      </c>
      <c r="N81" s="432">
        <f>J81*L81</f>
        <v>5.74</v>
      </c>
      <c r="O81" s="433" t="s">
        <v>67</v>
      </c>
      <c r="Q81" s="434">
        <v>5.3886300000000009</v>
      </c>
      <c r="R81" s="434">
        <v>3.3541097122302163E-3</v>
      </c>
      <c r="S81" s="434">
        <v>2.6695348050000001E-2</v>
      </c>
      <c r="T81" s="434">
        <v>0</v>
      </c>
      <c r="U81" s="434">
        <v>0.18462210721609218</v>
      </c>
      <c r="V81" s="434">
        <v>3.7609912950000002</v>
      </c>
      <c r="W81" s="434">
        <v>5.3886300000000009</v>
      </c>
      <c r="X81" s="434">
        <v>4.3136920000000004E-4</v>
      </c>
      <c r="Y81" s="434">
        <v>0.22550389500000004</v>
      </c>
      <c r="Z81" s="434">
        <v>7.5628600000000006</v>
      </c>
      <c r="AA81" s="434">
        <v>0</v>
      </c>
      <c r="AB81" s="434">
        <v>1.5958430000000003E-2</v>
      </c>
      <c r="AC81" s="434">
        <v>0</v>
      </c>
      <c r="AD81" s="434">
        <v>1.5091115355864451E-8</v>
      </c>
      <c r="AE81" s="434">
        <v>4.3267106435833843E-10</v>
      </c>
      <c r="AF81" s="434">
        <v>5.6591365734215869E-9</v>
      </c>
      <c r="AG81" s="434">
        <v>0</v>
      </c>
      <c r="AH81" s="434">
        <v>2.4923984474172445E-9</v>
      </c>
      <c r="AI81" s="434">
        <v>3.3371244803856905E-8</v>
      </c>
      <c r="AJ81" s="434">
        <v>4.121556469144805E-13</v>
      </c>
      <c r="AK81" s="434">
        <v>2.8908857056015024E-10</v>
      </c>
      <c r="AL81" s="434">
        <v>1.5621034230654008E-10</v>
      </c>
      <c r="AM81" s="434">
        <v>4.56796744E-12</v>
      </c>
      <c r="AN81" s="434">
        <v>0</v>
      </c>
      <c r="AO81" s="434">
        <v>2.7129087316172574E-11</v>
      </c>
      <c r="AP81" s="564">
        <v>5.7523974368188306E-8</v>
      </c>
      <c r="AQ81" s="551"/>
      <c r="AS81" s="538"/>
    </row>
    <row r="82" spans="1:45" ht="15" customHeight="1" x14ac:dyDescent="0.35">
      <c r="A82" s="622"/>
      <c r="B82" s="429" t="s">
        <v>194</v>
      </c>
      <c r="C82" s="429"/>
      <c r="D82" t="s">
        <v>28</v>
      </c>
      <c r="E82" s="430">
        <v>120</v>
      </c>
      <c r="F82" s="430" t="s">
        <v>195</v>
      </c>
      <c r="G82" s="552" t="s">
        <v>283</v>
      </c>
      <c r="I82" s="431">
        <v>1</v>
      </c>
      <c r="J82" s="2">
        <f>0.0305+0.005</f>
        <v>3.5499999999999997E-2</v>
      </c>
      <c r="K82" s="2" t="s">
        <v>191</v>
      </c>
      <c r="L82">
        <v>461</v>
      </c>
      <c r="M82" t="s">
        <v>69</v>
      </c>
      <c r="N82" s="432">
        <f>J82*L82</f>
        <v>16.365499999999997</v>
      </c>
      <c r="O82" s="433" t="s">
        <v>67</v>
      </c>
      <c r="Q82" s="434">
        <v>1.0028221276595743</v>
      </c>
      <c r="R82" s="434">
        <v>1.0896973059849992E-3</v>
      </c>
      <c r="S82" s="434">
        <v>4.7556401989361698E-3</v>
      </c>
      <c r="T82" s="434">
        <v>0</v>
      </c>
      <c r="U82" s="434">
        <v>7.7181801561100865E-3</v>
      </c>
      <c r="V82" s="434">
        <v>13.052739777659571</v>
      </c>
      <c r="W82" s="434">
        <v>1.0028221276595743</v>
      </c>
      <c r="X82" s="434">
        <v>4.7703691489361695E-5</v>
      </c>
      <c r="Y82" s="434">
        <v>1.4419746510638296E-2</v>
      </c>
      <c r="Z82" s="434">
        <v>0.31616753191489355</v>
      </c>
      <c r="AA82" s="434">
        <v>0</v>
      </c>
      <c r="AB82" s="434">
        <v>1.7932409574468082E-3</v>
      </c>
      <c r="AC82" s="434">
        <v>0</v>
      </c>
      <c r="AD82" s="434">
        <v>2.8084512037241496E-9</v>
      </c>
      <c r="AE82" s="434">
        <v>1.4056799975557342E-10</v>
      </c>
      <c r="AF82" s="434">
        <v>1.0081463380595851E-9</v>
      </c>
      <c r="AG82" s="434">
        <v>0</v>
      </c>
      <c r="AH82" s="434">
        <v>1.0419543210748616E-10</v>
      </c>
      <c r="AI82" s="434">
        <v>1.1581685261021543E-7</v>
      </c>
      <c r="AJ82" s="434">
        <v>7.6702019393739713E-14</v>
      </c>
      <c r="AK82" s="434">
        <v>3.1969347795582014E-11</v>
      </c>
      <c r="AL82" s="434">
        <v>9.988801028915021E-12</v>
      </c>
      <c r="AM82" s="434">
        <v>1.9096518927659571E-13</v>
      </c>
      <c r="AN82" s="434">
        <v>0</v>
      </c>
      <c r="AO82" s="434">
        <v>3.048482245027321E-12</v>
      </c>
      <c r="AP82" s="564">
        <v>1.199234878821404E-7</v>
      </c>
      <c r="AQ82" s="551"/>
      <c r="AS82" s="538"/>
    </row>
    <row r="83" spans="1:45" ht="15" customHeight="1" x14ac:dyDescent="0.35">
      <c r="A83" s="622"/>
      <c r="B83" s="429" t="s">
        <v>194</v>
      </c>
      <c r="C83" s="429"/>
      <c r="D83" t="s">
        <v>38</v>
      </c>
      <c r="E83" s="430">
        <v>50</v>
      </c>
      <c r="F83" s="430" t="s">
        <v>195</v>
      </c>
      <c r="G83" s="552" t="s">
        <v>283</v>
      </c>
      <c r="I83" s="431">
        <v>1</v>
      </c>
      <c r="J83" s="2">
        <f>0.0045+0.0045</f>
        <v>8.9999999999999993E-3</v>
      </c>
      <c r="K83" s="2" t="s">
        <v>191</v>
      </c>
      <c r="L83">
        <v>461</v>
      </c>
      <c r="M83" t="s">
        <v>69</v>
      </c>
      <c r="N83" s="432">
        <f>J83*L83</f>
        <v>4.149</v>
      </c>
      <c r="O83" s="433" t="s">
        <v>67</v>
      </c>
      <c r="Q83" s="434">
        <v>0.25423659574468088</v>
      </c>
      <c r="R83" s="434">
        <v>2.7626128884126745E-4</v>
      </c>
      <c r="S83" s="434">
        <v>1.2056552617021278E-3</v>
      </c>
      <c r="T83" s="434">
        <v>0</v>
      </c>
      <c r="U83" s="434">
        <v>1.9567217297180505E-3</v>
      </c>
      <c r="V83" s="434">
        <v>3.3091452957446803</v>
      </c>
      <c r="W83" s="434">
        <v>0.25423659574468088</v>
      </c>
      <c r="X83" s="434">
        <v>1.2093893617021276E-5</v>
      </c>
      <c r="Y83" s="434">
        <v>3.6557103829787238E-3</v>
      </c>
      <c r="Z83" s="434">
        <v>8.0155148936170206E-2</v>
      </c>
      <c r="AA83" s="434">
        <v>0</v>
      </c>
      <c r="AB83" s="434">
        <v>4.5462446808510636E-4</v>
      </c>
      <c r="AC83" s="434">
        <v>0</v>
      </c>
      <c r="AD83" s="434">
        <v>7.1200171362020702E-10</v>
      </c>
      <c r="AE83" s="434">
        <v>3.5636957684511577E-11</v>
      </c>
      <c r="AF83" s="434">
        <v>2.5558639556440194E-10</v>
      </c>
      <c r="AG83" s="434">
        <v>0</v>
      </c>
      <c r="AH83" s="434">
        <v>2.6415743351193681E-11</v>
      </c>
      <c r="AI83" s="434">
        <v>2.9362018971603917E-8</v>
      </c>
      <c r="AJ83" s="434">
        <v>1.9445582381511481E-14</v>
      </c>
      <c r="AK83" s="434">
        <v>8.1049050749362861E-12</v>
      </c>
      <c r="AL83" s="434">
        <v>2.5323720918376116E-12</v>
      </c>
      <c r="AM83" s="434">
        <v>4.8413709957446804E-14</v>
      </c>
      <c r="AN83" s="434">
        <v>0</v>
      </c>
      <c r="AO83" s="434">
        <v>7.7285465366889846E-13</v>
      </c>
      <c r="AP83" s="564">
        <v>3.0403137772937018E-8</v>
      </c>
      <c r="AQ83" s="551"/>
      <c r="AS83" s="538"/>
    </row>
    <row r="84" spans="1:45" ht="15" customHeight="1" x14ac:dyDescent="0.35">
      <c r="A84" s="622"/>
      <c r="B84" s="28" t="s">
        <v>189</v>
      </c>
      <c r="C84" s="553"/>
      <c r="D84" s="553"/>
      <c r="E84" s="553"/>
      <c r="F84" s="553"/>
      <c r="G84" s="553"/>
      <c r="H84" s="553"/>
      <c r="I84" s="553"/>
      <c r="J84" s="553"/>
      <c r="K84" s="553"/>
      <c r="L84" s="553"/>
      <c r="M84" s="553"/>
      <c r="N84" s="553"/>
      <c r="O84" s="553"/>
      <c r="P84" s="28"/>
      <c r="Q84" s="28">
        <v>12.055473951975683</v>
      </c>
      <c r="R84" s="28">
        <v>1.1822571004898211E-2</v>
      </c>
      <c r="S84" s="28">
        <v>7.2100444189638291E-2</v>
      </c>
      <c r="T84" s="28">
        <v>0</v>
      </c>
      <c r="U84" s="28">
        <v>1.1133837722528401</v>
      </c>
      <c r="V84" s="28">
        <v>61.881448152404253</v>
      </c>
      <c r="W84" s="28">
        <v>12.055473951975683</v>
      </c>
      <c r="X84" s="28">
        <v>3.5255280736778112E-3</v>
      </c>
      <c r="Y84" s="28">
        <v>0.41199754949361711</v>
      </c>
      <c r="Z84" s="28">
        <v>45.608652846565349</v>
      </c>
      <c r="AA84" s="28">
        <v>0</v>
      </c>
      <c r="AB84" s="28">
        <v>4.6061363425531916E-2</v>
      </c>
      <c r="AC84" s="28">
        <v>0</v>
      </c>
      <c r="AD84" s="28">
        <v>3.3761929855804564E-8</v>
      </c>
      <c r="AE84" s="28">
        <v>1.5250796244050352E-9</v>
      </c>
      <c r="AF84" s="28">
        <v>1.5284545453735861E-8</v>
      </c>
      <c r="AG84" s="28">
        <v>0</v>
      </c>
      <c r="AH84" s="28">
        <v>1.5030680925413344E-8</v>
      </c>
      <c r="AI84" s="28">
        <v>5.4907358011076199E-7</v>
      </c>
      <c r="AJ84" s="28">
        <v>9.2207697792151379E-13</v>
      </c>
      <c r="AK84" s="28">
        <v>2.3626857719308619E-9</v>
      </c>
      <c r="AL84" s="28">
        <v>2.8539763464331117E-10</v>
      </c>
      <c r="AM84" s="28">
        <v>2.7547626319325467E-11</v>
      </c>
      <c r="AN84" s="28">
        <v>0</v>
      </c>
      <c r="AO84" s="28">
        <v>7.8303614470421772E-11</v>
      </c>
      <c r="AP84" s="565">
        <v>6.1743067269446261E-7</v>
      </c>
      <c r="AQ84" s="551"/>
      <c r="AS84" s="538"/>
    </row>
    <row r="85" spans="1:45" ht="15" customHeight="1" x14ac:dyDescent="0.35">
      <c r="A85" s="622"/>
      <c r="B85" s="429" t="s">
        <v>108</v>
      </c>
      <c r="C85" s="429"/>
      <c r="D85" t="s">
        <v>286</v>
      </c>
      <c r="E85" s="430"/>
      <c r="F85" s="430"/>
      <c r="G85" t="s">
        <v>116</v>
      </c>
      <c r="I85" s="431">
        <v>1</v>
      </c>
      <c r="N85" s="432">
        <f t="shared" ref="N85:N90" si="1">N78</f>
        <v>17.28</v>
      </c>
      <c r="O85" s="433" t="s">
        <v>71</v>
      </c>
      <c r="Q85" s="434">
        <v>0.1020137142857143</v>
      </c>
      <c r="R85" s="434">
        <v>1.8270092497430624E-6</v>
      </c>
      <c r="S85" s="434">
        <v>3.4643583360000003E-4</v>
      </c>
      <c r="T85" s="434">
        <v>0</v>
      </c>
      <c r="U85" s="434">
        <v>0</v>
      </c>
      <c r="V85" s="434">
        <v>0</v>
      </c>
      <c r="W85" s="434">
        <v>0.1020137142857143</v>
      </c>
      <c r="X85" s="434">
        <v>1.1051794285714286E-4</v>
      </c>
      <c r="Y85" s="434">
        <v>0</v>
      </c>
      <c r="Z85" s="434">
        <v>0</v>
      </c>
      <c r="AA85" s="434">
        <v>0</v>
      </c>
      <c r="AB85" s="434">
        <v>0</v>
      </c>
      <c r="AC85" s="434">
        <v>0</v>
      </c>
      <c r="AD85" s="434">
        <v>2.8569427297214909E-10</v>
      </c>
      <c r="AE85" s="434">
        <v>2.3567924263074999E-13</v>
      </c>
      <c r="AF85" s="434">
        <v>7.3440799220804888E-11</v>
      </c>
      <c r="AG85" s="434">
        <v>0</v>
      </c>
      <c r="AH85" s="434">
        <v>0</v>
      </c>
      <c r="AI85" s="434">
        <v>0</v>
      </c>
      <c r="AJ85" s="434">
        <v>7.8026378514719992E-15</v>
      </c>
      <c r="AK85" s="434">
        <v>7.4065265025457992E-11</v>
      </c>
      <c r="AL85" s="434">
        <v>0</v>
      </c>
      <c r="AM85" s="434">
        <v>0</v>
      </c>
      <c r="AN85" s="434">
        <v>0</v>
      </c>
      <c r="AO85" s="434">
        <v>0</v>
      </c>
      <c r="AP85" s="564">
        <v>4.3344381909889422E-10</v>
      </c>
      <c r="AQ85" s="551"/>
      <c r="AS85" s="538"/>
    </row>
    <row r="86" spans="1:45" ht="15" customHeight="1" x14ac:dyDescent="0.35">
      <c r="A86" s="622"/>
      <c r="B86" s="429" t="s">
        <v>108</v>
      </c>
      <c r="C86" s="429"/>
      <c r="D86" t="s">
        <v>287</v>
      </c>
      <c r="E86" s="430"/>
      <c r="F86" s="430"/>
      <c r="G86" t="s">
        <v>118</v>
      </c>
      <c r="I86" s="431">
        <v>1</v>
      </c>
      <c r="N86" s="432">
        <f t="shared" si="1"/>
        <v>13.489999999999998</v>
      </c>
      <c r="O86" s="433" t="s">
        <v>71</v>
      </c>
      <c r="Q86" s="434">
        <v>0.42156249999999995</v>
      </c>
      <c r="R86" s="434">
        <v>1.3577345323741005E-3</v>
      </c>
      <c r="S86" s="434">
        <v>4.3330924125999995E-3</v>
      </c>
      <c r="T86" s="434">
        <v>0</v>
      </c>
      <c r="U86" s="434">
        <v>1.5484322820037103E-3</v>
      </c>
      <c r="V86" s="434">
        <v>6.2112359088999991</v>
      </c>
      <c r="W86" s="434">
        <v>0.42156249999999995</v>
      </c>
      <c r="X86" s="434">
        <v>8.6335999999999998E-6</v>
      </c>
      <c r="Y86" s="434">
        <v>1.01547324E-2</v>
      </c>
      <c r="Z86" s="434">
        <v>6.3429979999999983E-2</v>
      </c>
      <c r="AA86" s="434">
        <v>0</v>
      </c>
      <c r="AB86" s="434">
        <v>3.2672779999999993E-3</v>
      </c>
      <c r="AC86" s="434">
        <v>0</v>
      </c>
      <c r="AD86" s="434">
        <v>1.1806058900326441E-9</v>
      </c>
      <c r="AE86" s="434">
        <v>1.7514407566822368E-10</v>
      </c>
      <c r="AF86" s="434">
        <v>9.1857059522998953E-10</v>
      </c>
      <c r="AG86" s="434">
        <v>0</v>
      </c>
      <c r="AH86" s="434">
        <v>2.0903835807050091E-11</v>
      </c>
      <c r="AI86" s="434">
        <v>5.5112245095055056E-8</v>
      </c>
      <c r="AJ86" s="434">
        <v>3.2243699215270984E-14</v>
      </c>
      <c r="AK86" s="434">
        <v>5.7859371572845546E-12</v>
      </c>
      <c r="AL86" s="434">
        <v>7.0343539930222179E-12</v>
      </c>
      <c r="AM86" s="434">
        <v>3.8311707919999986E-14</v>
      </c>
      <c r="AN86" s="434">
        <v>0</v>
      </c>
      <c r="AO86" s="434">
        <v>5.5543227089512975E-12</v>
      </c>
      <c r="AP86" s="564">
        <v>5.7425914661059353E-8</v>
      </c>
      <c r="AQ86" s="551"/>
      <c r="AS86" s="538"/>
    </row>
    <row r="87" spans="1:45" ht="15" customHeight="1" x14ac:dyDescent="0.35">
      <c r="A87" s="622"/>
      <c r="B87" s="429" t="s">
        <v>108</v>
      </c>
      <c r="C87" s="429"/>
      <c r="D87" t="s">
        <v>31</v>
      </c>
      <c r="E87" s="430"/>
      <c r="F87" s="430"/>
      <c r="G87" s="455" t="s">
        <v>279</v>
      </c>
      <c r="I87" s="431">
        <v>1</v>
      </c>
      <c r="N87" s="432">
        <f t="shared" si="1"/>
        <v>30</v>
      </c>
      <c r="O87" s="433" t="s">
        <v>71</v>
      </c>
      <c r="Q87" s="434">
        <v>0.62999999999999989</v>
      </c>
      <c r="R87" s="434">
        <v>9.3776978417266189E-4</v>
      </c>
      <c r="S87" s="434">
        <v>2.7788459999999997E-3</v>
      </c>
      <c r="T87" s="434">
        <v>0</v>
      </c>
      <c r="U87" s="434">
        <v>3.5372522214627477E-10</v>
      </c>
      <c r="V87" s="434">
        <v>3.6050999999999986E-2</v>
      </c>
      <c r="W87" s="434">
        <v>0.62999999999999989</v>
      </c>
      <c r="X87" s="434">
        <v>5.1419999999999999E-5</v>
      </c>
      <c r="Y87" s="434">
        <v>1.0893600000000002E-2</v>
      </c>
      <c r="Z87" s="434">
        <v>1.4489999999999999E-8</v>
      </c>
      <c r="AA87" s="434">
        <v>0</v>
      </c>
      <c r="AB87" s="434">
        <v>1.4159999999999999E-3</v>
      </c>
      <c r="AC87" s="434">
        <v>0</v>
      </c>
      <c r="AD87" s="434">
        <v>1.7643450513756935E-9</v>
      </c>
      <c r="AE87" s="434">
        <v>1.2096976111472696E-10</v>
      </c>
      <c r="AF87" s="434">
        <v>5.8908649555914977E-10</v>
      </c>
      <c r="AG87" s="434">
        <v>0</v>
      </c>
      <c r="AH87" s="434">
        <v>4.7752904989747092E-18</v>
      </c>
      <c r="AI87" s="434">
        <v>3.198802262646143E-10</v>
      </c>
      <c r="AJ87" s="434">
        <v>4.8186284372117346E-14</v>
      </c>
      <c r="AK87" s="434">
        <v>3.4459887952600518E-11</v>
      </c>
      <c r="AL87" s="434">
        <v>7.5461800114384935E-12</v>
      </c>
      <c r="AM87" s="434">
        <v>8.7519599999999998E-21</v>
      </c>
      <c r="AN87" s="434">
        <v>0</v>
      </c>
      <c r="AO87" s="434">
        <v>2.4071783778041044E-12</v>
      </c>
      <c r="AP87" s="564">
        <v>2.8387429717244423E-9</v>
      </c>
      <c r="AQ87" s="551"/>
      <c r="AS87" s="538"/>
    </row>
    <row r="88" spans="1:45" ht="15" customHeight="1" x14ac:dyDescent="0.35">
      <c r="A88" s="622"/>
      <c r="B88" s="429" t="s">
        <v>108</v>
      </c>
      <c r="C88" s="429"/>
      <c r="D88" t="s">
        <v>41</v>
      </c>
      <c r="E88" s="430"/>
      <c r="F88" s="430"/>
      <c r="G88" t="s">
        <v>119</v>
      </c>
      <c r="I88" s="431">
        <v>1</v>
      </c>
      <c r="N88" s="432">
        <f t="shared" si="1"/>
        <v>5.74</v>
      </c>
      <c r="O88" s="433" t="s">
        <v>71</v>
      </c>
      <c r="Q88" s="434">
        <v>0.87145499999999987</v>
      </c>
      <c r="R88" s="434">
        <v>5.7658093525179879E-4</v>
      </c>
      <c r="S88" s="434">
        <v>1.9415793950000003E-3</v>
      </c>
      <c r="T88" s="434">
        <v>0</v>
      </c>
      <c r="U88" s="434">
        <v>8.1671711746899732E-4</v>
      </c>
      <c r="V88" s="434">
        <v>2.647758557</v>
      </c>
      <c r="W88" s="434">
        <v>0.87145499999999987</v>
      </c>
      <c r="X88" s="434">
        <v>4.3441550000000001E-6</v>
      </c>
      <c r="Y88" s="434">
        <v>4.9523244000000003E-3</v>
      </c>
      <c r="Z88" s="434">
        <v>3.3456E-2</v>
      </c>
      <c r="AA88" s="434">
        <v>0</v>
      </c>
      <c r="AB88" s="434">
        <v>1.0569800000000001E-3</v>
      </c>
      <c r="AC88" s="434">
        <v>0</v>
      </c>
      <c r="AD88" s="434">
        <v>2.4405512964231823E-9</v>
      </c>
      <c r="AE88" s="434">
        <v>7.4377378305328098E-11</v>
      </c>
      <c r="AF88" s="434">
        <v>4.1159466974794731E-10</v>
      </c>
      <c r="AG88" s="434">
        <v>0</v>
      </c>
      <c r="AH88" s="434">
        <v>1.1025681085831463E-11</v>
      </c>
      <c r="AI88" s="434">
        <v>2.3493539882589359E-8</v>
      </c>
      <c r="AJ88" s="434">
        <v>6.6654251503973846E-14</v>
      </c>
      <c r="AK88" s="434">
        <v>2.9113009441604301E-12</v>
      </c>
      <c r="AL88" s="434">
        <v>3.4305584377468542E-12</v>
      </c>
      <c r="AM88" s="434">
        <v>2.0207424E-14</v>
      </c>
      <c r="AN88" s="434">
        <v>0</v>
      </c>
      <c r="AO88" s="434">
        <v>1.7968498600080383E-12</v>
      </c>
      <c r="AP88" s="564">
        <v>2.643931447906907E-8</v>
      </c>
      <c r="AQ88" s="551"/>
      <c r="AS88" s="538"/>
    </row>
    <row r="89" spans="1:45" ht="15" customHeight="1" x14ac:dyDescent="0.35">
      <c r="A89" s="622"/>
      <c r="B89" s="429" t="s">
        <v>108</v>
      </c>
      <c r="C89" s="429"/>
      <c r="D89" t="s">
        <v>43</v>
      </c>
      <c r="E89" s="430"/>
      <c r="F89" s="430"/>
      <c r="G89" s="552" t="s">
        <v>283</v>
      </c>
      <c r="I89" s="431">
        <v>1</v>
      </c>
      <c r="N89" s="432">
        <f t="shared" si="1"/>
        <v>16.365499999999997</v>
      </c>
      <c r="O89" s="433" t="s">
        <v>71</v>
      </c>
      <c r="Q89" s="434">
        <v>0.2818313201063829</v>
      </c>
      <c r="R89" s="434">
        <v>4.3081871881218422E-4</v>
      </c>
      <c r="S89" s="434">
        <v>1.3866809192361702E-3</v>
      </c>
      <c r="T89" s="434">
        <v>0</v>
      </c>
      <c r="U89" s="434">
        <v>5.045717776064921E-4</v>
      </c>
      <c r="V89" s="434">
        <v>7.5055881254797852</v>
      </c>
      <c r="W89" s="434">
        <v>0.2818313201063829</v>
      </c>
      <c r="X89" s="434">
        <v>1.2721216531914893E-6</v>
      </c>
      <c r="Y89" s="434">
        <v>2.0752359325531913E-3</v>
      </c>
      <c r="Z89" s="434">
        <v>2.0669278297872344E-2</v>
      </c>
      <c r="AA89" s="434">
        <v>0</v>
      </c>
      <c r="AB89" s="434">
        <v>8.1907586489361696E-4</v>
      </c>
      <c r="AC89" s="434">
        <v>0</v>
      </c>
      <c r="AD89" s="434">
        <v>7.8928205547996156E-10</v>
      </c>
      <c r="AE89" s="434">
        <v>5.5574447351640265E-11</v>
      </c>
      <c r="AF89" s="434">
        <v>2.939619551323016E-10</v>
      </c>
      <c r="AG89" s="434">
        <v>0</v>
      </c>
      <c r="AH89" s="434">
        <v>6.8117189976876431E-12</v>
      </c>
      <c r="AI89" s="434">
        <v>6.6597021658968612E-8</v>
      </c>
      <c r="AJ89" s="434">
        <v>2.1556197040659369E-14</v>
      </c>
      <c r="AK89" s="434">
        <v>8.5253149807576157E-13</v>
      </c>
      <c r="AL89" s="434">
        <v>1.437550847584987E-12</v>
      </c>
      <c r="AM89" s="434">
        <v>1.2484244091914894E-14</v>
      </c>
      <c r="AN89" s="434">
        <v>0</v>
      </c>
      <c r="AO89" s="434">
        <v>1.3924164631024793E-12</v>
      </c>
      <c r="AP89" s="564">
        <v>6.7746368375180103E-8</v>
      </c>
      <c r="AQ89" s="551"/>
      <c r="AS89" s="538"/>
    </row>
    <row r="90" spans="1:45" ht="15" customHeight="1" x14ac:dyDescent="0.35">
      <c r="A90" s="622"/>
      <c r="B90" s="429" t="s">
        <v>108</v>
      </c>
      <c r="C90" s="429"/>
      <c r="D90" t="s">
        <v>44</v>
      </c>
      <c r="G90" s="552" t="s">
        <v>283</v>
      </c>
      <c r="I90" s="431">
        <v>1</v>
      </c>
      <c r="L90" s="431"/>
      <c r="N90" s="432">
        <f t="shared" si="1"/>
        <v>4.149</v>
      </c>
      <c r="O90" s="433" t="s">
        <v>71</v>
      </c>
      <c r="Q90" s="434">
        <v>7.1450193829787234E-2</v>
      </c>
      <c r="R90" s="434">
        <v>1.092216470228073E-4</v>
      </c>
      <c r="S90" s="434">
        <v>3.5155290910212771E-4</v>
      </c>
      <c r="T90" s="434">
        <v>0</v>
      </c>
      <c r="U90" s="434">
        <v>1.2791960559037829E-4</v>
      </c>
      <c r="V90" s="434">
        <v>1.9028251585723404</v>
      </c>
      <c r="W90" s="434">
        <v>7.1450193829787234E-2</v>
      </c>
      <c r="X90" s="434">
        <v>3.2250971489361707E-7</v>
      </c>
      <c r="Y90" s="434">
        <v>5.2611615191489373E-4</v>
      </c>
      <c r="Z90" s="434">
        <v>5.240098723404257E-3</v>
      </c>
      <c r="AA90" s="434">
        <v>0</v>
      </c>
      <c r="AB90" s="434">
        <v>2.0765303617021277E-4</v>
      </c>
      <c r="AC90" s="434">
        <v>0</v>
      </c>
      <c r="AD90" s="434">
        <v>2.0009967603717337E-10</v>
      </c>
      <c r="AE90" s="434">
        <v>1.4089296511683451E-11</v>
      </c>
      <c r="AF90" s="434">
        <v>7.4525566089879299E-11</v>
      </c>
      <c r="AG90" s="434">
        <v>0</v>
      </c>
      <c r="AH90" s="434">
        <v>1.726914675470107E-12</v>
      </c>
      <c r="AI90" s="434">
        <v>1.6883751969879367E-8</v>
      </c>
      <c r="AJ90" s="434">
        <v>5.4649513624206855E-15</v>
      </c>
      <c r="AK90" s="434">
        <v>2.1613474599103819E-13</v>
      </c>
      <c r="AL90" s="434">
        <v>3.6444951065534886E-13</v>
      </c>
      <c r="AM90" s="434">
        <v>3.1650196289361706E-15</v>
      </c>
      <c r="AN90" s="434">
        <v>0</v>
      </c>
      <c r="AO90" s="434">
        <v>3.5300699064569901E-13</v>
      </c>
      <c r="AP90" s="564">
        <v>1.7175135644411853E-8</v>
      </c>
      <c r="AQ90" s="551"/>
      <c r="AS90" s="538"/>
    </row>
    <row r="91" spans="1:45" ht="15" customHeight="1" x14ac:dyDescent="0.35">
      <c r="A91" s="623"/>
      <c r="B91" s="443" t="s">
        <v>183</v>
      </c>
      <c r="C91" s="443"/>
      <c r="D91" s="444"/>
      <c r="E91" s="444"/>
      <c r="F91" s="444"/>
      <c r="G91" s="444"/>
      <c r="H91" s="444"/>
      <c r="I91" s="446"/>
      <c r="J91" s="447"/>
      <c r="K91" s="447"/>
      <c r="L91" s="447"/>
      <c r="M91" s="444"/>
      <c r="N91" s="448"/>
      <c r="O91" s="449"/>
      <c r="P91" s="450"/>
      <c r="Q91" s="27">
        <v>2.3783127282218839</v>
      </c>
      <c r="R91" s="27">
        <v>3.4139526268832962E-3</v>
      </c>
      <c r="S91" s="27">
        <v>1.1138187469538298E-2</v>
      </c>
      <c r="T91" s="27">
        <v>0</v>
      </c>
      <c r="U91" s="27">
        <v>2.9976411363948001E-3</v>
      </c>
      <c r="V91" s="27">
        <v>18.303458749952124</v>
      </c>
      <c r="W91" s="27">
        <v>2.3783127282218839</v>
      </c>
      <c r="X91" s="27">
        <v>1.7651032922522795E-4</v>
      </c>
      <c r="Y91" s="27">
        <v>2.8602008884468087E-2</v>
      </c>
      <c r="Z91" s="27">
        <v>0.12279537151127659</v>
      </c>
      <c r="AA91" s="27">
        <v>0</v>
      </c>
      <c r="AB91" s="27">
        <v>6.7669869010638286E-3</v>
      </c>
      <c r="AC91" s="27">
        <v>0</v>
      </c>
      <c r="AD91" s="27">
        <v>6.6605782423208039E-9</v>
      </c>
      <c r="AE91" s="27">
        <v>4.4039063819423316E-10</v>
      </c>
      <c r="AF91" s="27">
        <v>2.3611800809800724E-9</v>
      </c>
      <c r="AG91" s="27">
        <v>0</v>
      </c>
      <c r="AH91" s="27">
        <v>4.0468155341329803E-11</v>
      </c>
      <c r="AI91" s="27">
        <v>1.6240643883275701E-7</v>
      </c>
      <c r="AJ91" s="27">
        <v>1.8190802134591422E-13</v>
      </c>
      <c r="AK91" s="27">
        <v>1.182910573235703E-10</v>
      </c>
      <c r="AL91" s="27">
        <v>1.9813092800447901E-11</v>
      </c>
      <c r="AM91" s="27">
        <v>7.4168404392811064E-14</v>
      </c>
      <c r="AN91" s="27">
        <v>0</v>
      </c>
      <c r="AO91" s="27">
        <v>1.1503774400511618E-11</v>
      </c>
      <c r="AP91" s="566">
        <v>1.7205891995054372E-7</v>
      </c>
      <c r="AQ91" s="551"/>
      <c r="AS91" s="538"/>
    </row>
    <row r="92" spans="1:45" x14ac:dyDescent="0.35">
      <c r="D92" s="465"/>
      <c r="E92" s="465"/>
    </row>
    <row r="93" spans="1:45" ht="15" customHeight="1" x14ac:dyDescent="0.35">
      <c r="A93" s="621" t="s">
        <v>197</v>
      </c>
      <c r="B93" s="457" t="s">
        <v>196</v>
      </c>
      <c r="C93" s="457"/>
      <c r="D93" s="458"/>
      <c r="E93" s="459"/>
      <c r="F93" s="459"/>
      <c r="G93" s="458"/>
      <c r="H93" s="458"/>
      <c r="I93" s="460"/>
      <c r="J93" s="457"/>
      <c r="K93" s="457"/>
      <c r="L93" s="457"/>
      <c r="M93" s="458"/>
      <c r="N93" s="461"/>
      <c r="O93" s="462"/>
      <c r="P93" s="463"/>
      <c r="Q93" s="464">
        <v>23.864794070345155</v>
      </c>
      <c r="R93" s="464">
        <v>2.7506724595506578E-2</v>
      </c>
      <c r="S93" s="464">
        <v>9.2669530251659873E-2</v>
      </c>
      <c r="T93" s="464">
        <v>0</v>
      </c>
      <c r="U93" s="464">
        <v>0.79987483900293221</v>
      </c>
      <c r="V93" s="464">
        <v>116.31573235621565</v>
      </c>
      <c r="W93" s="464">
        <v>23.864794070345155</v>
      </c>
      <c r="X93" s="464">
        <v>2.0314392517496688E-3</v>
      </c>
      <c r="Y93" s="464">
        <v>0.20364206631647522</v>
      </c>
      <c r="Z93" s="464">
        <v>32.766072904916122</v>
      </c>
      <c r="AA93" s="464">
        <v>0</v>
      </c>
      <c r="AB93" s="464">
        <v>4.3447483500992909E-2</v>
      </c>
      <c r="AC93" s="464">
        <v>0</v>
      </c>
      <c r="AD93" s="464">
        <v>6.6834494158910283E-8</v>
      </c>
      <c r="AE93" s="464">
        <v>3.5482929387649803E-9</v>
      </c>
      <c r="AF93" s="464">
        <v>1.9644978102803444E-8</v>
      </c>
      <c r="AG93" s="464">
        <v>0</v>
      </c>
      <c r="AH93" s="464">
        <v>1.0798310326539587E-8</v>
      </c>
      <c r="AI93" s="464">
        <v>1.0320685358031843E-6</v>
      </c>
      <c r="AJ93" s="464">
        <v>1.8253265929455108E-12</v>
      </c>
      <c r="AK93" s="464">
        <v>1.3613996304513464E-9</v>
      </c>
      <c r="AL93" s="464">
        <v>1.4106628573891251E-10</v>
      </c>
      <c r="AM93" s="464">
        <v>1.9790708034569337E-11</v>
      </c>
      <c r="AN93" s="464">
        <v>0</v>
      </c>
      <c r="AO93" s="464">
        <v>7.3860058512422814E-11</v>
      </c>
      <c r="AP93" s="554">
        <v>1.134492553339533E-6</v>
      </c>
      <c r="AQ93" s="551"/>
      <c r="AS93" s="538"/>
    </row>
    <row r="94" spans="1:45" ht="15" customHeight="1" x14ac:dyDescent="0.35">
      <c r="A94" s="622"/>
      <c r="B94" s="429" t="s">
        <v>194</v>
      </c>
      <c r="C94" s="429"/>
      <c r="D94" t="s">
        <v>56</v>
      </c>
      <c r="E94" s="465">
        <v>120</v>
      </c>
      <c r="F94" s="430" t="s">
        <v>195</v>
      </c>
      <c r="G94" t="s">
        <v>120</v>
      </c>
      <c r="I94" s="431">
        <v>1</v>
      </c>
      <c r="J94" s="2">
        <v>0.1</v>
      </c>
      <c r="K94" s="2" t="s">
        <v>191</v>
      </c>
      <c r="L94">
        <v>470</v>
      </c>
      <c r="M94" t="s">
        <v>69</v>
      </c>
      <c r="N94" s="432">
        <f>J94*L94</f>
        <v>47</v>
      </c>
      <c r="O94" s="433" t="s">
        <v>71</v>
      </c>
      <c r="Q94" s="434">
        <v>5.2600000000000007</v>
      </c>
      <c r="R94" s="434">
        <v>8.3633093525179881E-3</v>
      </c>
      <c r="S94" s="434">
        <v>2.3729299999999998E-2</v>
      </c>
      <c r="T94" s="434">
        <v>0</v>
      </c>
      <c r="U94" s="434">
        <v>5.10204081632653E-2</v>
      </c>
      <c r="V94" s="434">
        <v>48.005099999999999</v>
      </c>
      <c r="W94" s="434">
        <v>5.2600000000000007</v>
      </c>
      <c r="X94" s="434">
        <v>6.3499999999999993E-4</v>
      </c>
      <c r="Y94" s="434">
        <v>0</v>
      </c>
      <c r="Z94" s="434">
        <v>2.09</v>
      </c>
      <c r="AA94" s="434">
        <v>0</v>
      </c>
      <c r="AB94" s="434">
        <v>9.1900000000000003E-3</v>
      </c>
      <c r="AC94" s="434">
        <v>0</v>
      </c>
      <c r="AD94" s="434">
        <v>1.4730880905136747E-8</v>
      </c>
      <c r="AE94" s="434">
        <v>1.0788442446940554E-9</v>
      </c>
      <c r="AF94" s="434">
        <v>5.0303651872294224E-9</v>
      </c>
      <c r="AG94" s="434">
        <v>0</v>
      </c>
      <c r="AH94" s="434">
        <v>6.8877551020408162E-10</v>
      </c>
      <c r="AI94" s="434">
        <v>4.2594885717054845E-7</v>
      </c>
      <c r="AJ94" s="434">
        <v>4.0231723142434489E-13</v>
      </c>
      <c r="AK94" s="434">
        <v>4.2555482010698812E-10</v>
      </c>
      <c r="AL94" s="434">
        <v>0</v>
      </c>
      <c r="AM94" s="434">
        <v>1.2623599999999999E-12</v>
      </c>
      <c r="AN94" s="434">
        <v>0</v>
      </c>
      <c r="AO94" s="434">
        <v>1.562285966950545E-11</v>
      </c>
      <c r="AP94" s="564">
        <v>4.4792056537482064E-7</v>
      </c>
      <c r="AQ94" s="551"/>
      <c r="AS94" s="538"/>
    </row>
    <row r="95" spans="1:45" ht="15" customHeight="1" x14ac:dyDescent="0.35">
      <c r="A95" s="622"/>
      <c r="B95" s="429" t="s">
        <v>194</v>
      </c>
      <c r="C95" s="429"/>
      <c r="D95" t="s">
        <v>25</v>
      </c>
      <c r="E95" s="430">
        <v>120</v>
      </c>
      <c r="F95" s="430" t="s">
        <v>195</v>
      </c>
      <c r="G95" s="455" t="s">
        <v>279</v>
      </c>
      <c r="H95" s="455"/>
      <c r="I95" s="431">
        <v>1</v>
      </c>
      <c r="J95" s="2">
        <v>30</v>
      </c>
      <c r="K95" s="2" t="s">
        <v>193</v>
      </c>
      <c r="N95" s="432">
        <f>J95</f>
        <v>30</v>
      </c>
      <c r="O95" s="433" t="s">
        <v>71</v>
      </c>
      <c r="Q95" s="434">
        <v>3.5999999999999996</v>
      </c>
      <c r="R95" s="434">
        <v>5.9892086330935266E-3</v>
      </c>
      <c r="S95" s="434">
        <v>1.9479389999999999E-2</v>
      </c>
      <c r="T95" s="434">
        <v>0</v>
      </c>
      <c r="U95" s="434">
        <v>0.65911532076945611</v>
      </c>
      <c r="V95" s="434">
        <v>34.234098000000003</v>
      </c>
      <c r="W95" s="434">
        <v>3.5999999999999996</v>
      </c>
      <c r="X95" s="434">
        <v>3.39E-4</v>
      </c>
      <c r="Y95" s="434">
        <v>0.10495800000000002</v>
      </c>
      <c r="Z95" s="434">
        <v>27</v>
      </c>
      <c r="AA95" s="434">
        <v>0</v>
      </c>
      <c r="AB95" s="434">
        <v>1.044E-2</v>
      </c>
      <c r="AC95" s="434">
        <v>0</v>
      </c>
      <c r="AD95" s="434">
        <v>1.0081971722146821E-8</v>
      </c>
      <c r="AE95" s="434">
        <v>7.7259168490993645E-10</v>
      </c>
      <c r="AF95" s="434">
        <v>4.1294283996774006E-9</v>
      </c>
      <c r="AG95" s="434">
        <v>0</v>
      </c>
      <c r="AH95" s="434">
        <v>8.8980568303876573E-9</v>
      </c>
      <c r="AI95" s="434">
        <v>3.0375886977351492E-7</v>
      </c>
      <c r="AJ95" s="434">
        <v>2.7535019641209914E-13</v>
      </c>
      <c r="AK95" s="434">
        <v>2.2718595908073853E-10</v>
      </c>
      <c r="AL95" s="434">
        <v>7.2706172582118081E-11</v>
      </c>
      <c r="AM95" s="434">
        <v>1.6307999999999999E-11</v>
      </c>
      <c r="AN95" s="434">
        <v>0</v>
      </c>
      <c r="AO95" s="434">
        <v>1.7747840582115009E-11</v>
      </c>
      <c r="AP95" s="564">
        <v>3.2797514173307812E-7</v>
      </c>
      <c r="AQ95" s="551"/>
      <c r="AS95" s="538"/>
    </row>
    <row r="96" spans="1:45" ht="15" customHeight="1" x14ac:dyDescent="0.35">
      <c r="A96" s="622"/>
      <c r="B96" s="429" t="s">
        <v>194</v>
      </c>
      <c r="C96" s="429"/>
      <c r="D96" t="s">
        <v>90</v>
      </c>
      <c r="E96" s="465">
        <v>120</v>
      </c>
      <c r="F96" s="430" t="s">
        <v>195</v>
      </c>
      <c r="G96" s="552" t="s">
        <v>283</v>
      </c>
      <c r="I96" s="431">
        <v>1</v>
      </c>
      <c r="J96" s="430">
        <v>2.0999999999999999E-3</v>
      </c>
      <c r="K96" s="466" t="s">
        <v>191</v>
      </c>
      <c r="L96">
        <v>461</v>
      </c>
      <c r="M96" t="s">
        <v>69</v>
      </c>
      <c r="N96" s="432">
        <f>J96*L96</f>
        <v>0.96809999999999996</v>
      </c>
      <c r="O96" s="433" t="s">
        <v>71</v>
      </c>
      <c r="Q96" s="434">
        <v>5.9321872340425533E-2</v>
      </c>
      <c r="R96" s="434">
        <v>6.4460967396295736E-5</v>
      </c>
      <c r="S96" s="434">
        <v>2.8131956106382976E-4</v>
      </c>
      <c r="T96" s="434">
        <v>0</v>
      </c>
      <c r="U96" s="434">
        <v>4.5656840360087838E-4</v>
      </c>
      <c r="V96" s="434">
        <v>0.77213390234042545</v>
      </c>
      <c r="W96" s="434">
        <v>5.9321872340425533E-2</v>
      </c>
      <c r="X96" s="434">
        <v>2.8219085106382975E-6</v>
      </c>
      <c r="Y96" s="434">
        <v>8.5299908936170218E-4</v>
      </c>
      <c r="Z96" s="434">
        <v>1.8702868085106381E-2</v>
      </c>
      <c r="AA96" s="434">
        <v>0</v>
      </c>
      <c r="AB96" s="434">
        <v>1.0607904255319148E-4</v>
      </c>
      <c r="AC96" s="434">
        <v>0</v>
      </c>
      <c r="AD96" s="434">
        <v>1.661337331780483E-10</v>
      </c>
      <c r="AE96" s="434">
        <v>8.3152901263860343E-12</v>
      </c>
      <c r="AF96" s="434">
        <v>5.9636825631693777E-11</v>
      </c>
      <c r="AG96" s="434">
        <v>0</v>
      </c>
      <c r="AH96" s="434">
        <v>6.1636734486118582E-12</v>
      </c>
      <c r="AI96" s="434">
        <v>6.8511377600409135E-9</v>
      </c>
      <c r="AJ96" s="434">
        <v>4.5373025556860125E-15</v>
      </c>
      <c r="AK96" s="434">
        <v>1.8911445174851333E-12</v>
      </c>
      <c r="AL96" s="434">
        <v>5.9088682142877595E-13</v>
      </c>
      <c r="AM96" s="434">
        <v>1.1296532323404254E-14</v>
      </c>
      <c r="AN96" s="434">
        <v>0</v>
      </c>
      <c r="AO96" s="434">
        <v>1.8033275252274297E-13</v>
      </c>
      <c r="AP96" s="564">
        <v>7.0940654803519689E-9</v>
      </c>
      <c r="AQ96" s="551"/>
      <c r="AS96" s="538"/>
    </row>
    <row r="97" spans="1:45" ht="15" customHeight="1" x14ac:dyDescent="0.35">
      <c r="A97" s="622"/>
      <c r="B97" s="429" t="s">
        <v>194</v>
      </c>
      <c r="C97" s="429"/>
      <c r="D97" t="s">
        <v>289</v>
      </c>
      <c r="E97" s="465">
        <v>50</v>
      </c>
      <c r="F97" s="430" t="s">
        <v>195</v>
      </c>
      <c r="G97" t="s">
        <v>112</v>
      </c>
      <c r="I97" s="431">
        <v>1</v>
      </c>
      <c r="J97" s="430">
        <v>13.3</v>
      </c>
      <c r="K97" s="466" t="s">
        <v>193</v>
      </c>
      <c r="N97" s="432">
        <f>J97</f>
        <v>13.3</v>
      </c>
      <c r="O97" s="433" t="s">
        <v>71</v>
      </c>
      <c r="Q97" s="434">
        <v>8.8204861111111121</v>
      </c>
      <c r="R97" s="434">
        <v>2.9236610711430859E-3</v>
      </c>
      <c r="S97" s="434">
        <v>1.4728549305555555E-2</v>
      </c>
      <c r="T97" s="434">
        <v>0</v>
      </c>
      <c r="U97" s="434">
        <v>2.4576118326118331E-2</v>
      </c>
      <c r="V97" s="434">
        <v>0.42634812499999997</v>
      </c>
      <c r="W97" s="434">
        <v>8.8204861111111121</v>
      </c>
      <c r="X97" s="434">
        <v>2.1704861111111111E-4</v>
      </c>
      <c r="Y97" s="434">
        <v>5.464083333333334E-2</v>
      </c>
      <c r="Z97" s="434">
        <v>1.0067361111111113</v>
      </c>
      <c r="AA97" s="434">
        <v>0</v>
      </c>
      <c r="AB97" s="434">
        <v>5.6432638888888886E-3</v>
      </c>
      <c r="AC97" s="434">
        <v>0</v>
      </c>
      <c r="AD97" s="434">
        <v>2.4702192096614173E-8</v>
      </c>
      <c r="AE97" s="434">
        <v>3.7714435603044279E-10</v>
      </c>
      <c r="AF97" s="434">
        <v>3.1222995067304449E-9</v>
      </c>
      <c r="AG97" s="434">
        <v>0</v>
      </c>
      <c r="AH97" s="434">
        <v>3.3177759740259748E-10</v>
      </c>
      <c r="AI97" s="434">
        <v>3.7829834038582594E-9</v>
      </c>
      <c r="AJ97" s="434">
        <v>6.7464516198462154E-13</v>
      </c>
      <c r="AK97" s="434">
        <v>1.454583978832449E-10</v>
      </c>
      <c r="AL97" s="434">
        <v>3.785062461521831E-11</v>
      </c>
      <c r="AM97" s="434">
        <v>6.080686111111112E-13</v>
      </c>
      <c r="AN97" s="434">
        <v>0</v>
      </c>
      <c r="AO97" s="434">
        <v>9.5934624389661275E-12</v>
      </c>
      <c r="AP97" s="564">
        <v>3.2510582159346444E-8</v>
      </c>
      <c r="AQ97" s="551"/>
      <c r="AS97" s="538"/>
    </row>
    <row r="98" spans="1:45" ht="15" customHeight="1" x14ac:dyDescent="0.35">
      <c r="A98" s="622"/>
      <c r="B98" s="429" t="s">
        <v>194</v>
      </c>
      <c r="C98" s="429"/>
      <c r="D98" t="s">
        <v>49</v>
      </c>
      <c r="E98" s="465">
        <v>50</v>
      </c>
      <c r="F98" s="430" t="s">
        <v>195</v>
      </c>
      <c r="G98" t="s">
        <v>122</v>
      </c>
      <c r="H98" s="455"/>
      <c r="I98" s="431">
        <v>1</v>
      </c>
      <c r="J98" s="430">
        <v>0.01</v>
      </c>
      <c r="K98" s="466" t="s">
        <v>191</v>
      </c>
      <c r="L98">
        <v>630</v>
      </c>
      <c r="M98" t="s">
        <v>69</v>
      </c>
      <c r="N98" s="432">
        <f>J98*L98</f>
        <v>6.3</v>
      </c>
      <c r="O98" s="433" t="s">
        <v>71</v>
      </c>
      <c r="Q98" s="434">
        <v>1.95</v>
      </c>
      <c r="R98" s="434">
        <v>2.9316546762589929E-3</v>
      </c>
      <c r="S98" s="434">
        <v>1.0300500000000001E-2</v>
      </c>
      <c r="T98" s="434">
        <v>0</v>
      </c>
      <c r="U98" s="434">
        <v>5.5658627087198514E-2</v>
      </c>
      <c r="V98" s="434">
        <v>7.9256900000000003</v>
      </c>
      <c r="W98" s="434">
        <v>1.95</v>
      </c>
      <c r="X98" s="434">
        <v>3.6999999999999994E-4</v>
      </c>
      <c r="Y98" s="434">
        <v>0</v>
      </c>
      <c r="Z98" s="434">
        <v>2.2799999999999998</v>
      </c>
      <c r="AA98" s="434">
        <v>0</v>
      </c>
      <c r="AB98" s="434">
        <v>4.6700000000000005E-3</v>
      </c>
      <c r="AC98" s="434">
        <v>0</v>
      </c>
      <c r="AD98" s="434">
        <v>5.4610680161628621E-9</v>
      </c>
      <c r="AE98" s="434">
        <v>3.781755094303893E-10</v>
      </c>
      <c r="AF98" s="434">
        <v>2.1835990362571451E-9</v>
      </c>
      <c r="AG98" s="434">
        <v>0</v>
      </c>
      <c r="AH98" s="434">
        <v>7.5139146567718003E-10</v>
      </c>
      <c r="AI98" s="434">
        <v>7.0324582133732548E-8</v>
      </c>
      <c r="AJ98" s="434">
        <v>1.4914802305655371E-13</v>
      </c>
      <c r="AK98" s="434">
        <v>2.4796107628281198E-10</v>
      </c>
      <c r="AL98" s="434">
        <v>0</v>
      </c>
      <c r="AM98" s="434">
        <v>1.3771199999999999E-12</v>
      </c>
      <c r="AN98" s="434">
        <v>0</v>
      </c>
      <c r="AO98" s="434">
        <v>7.9389286895093005E-12</v>
      </c>
      <c r="AP98" s="564">
        <v>7.9356242434255505E-8</v>
      </c>
      <c r="AQ98" s="551"/>
      <c r="AS98" s="538"/>
    </row>
    <row r="99" spans="1:45" ht="15" customHeight="1" x14ac:dyDescent="0.35">
      <c r="A99" s="622"/>
      <c r="B99" s="28" t="s">
        <v>189</v>
      </c>
      <c r="C99" s="553"/>
      <c r="D99" s="553"/>
      <c r="E99" s="553"/>
      <c r="F99" s="553"/>
      <c r="G99" s="553"/>
      <c r="H99" s="553"/>
      <c r="I99" s="553"/>
      <c r="J99" s="553"/>
      <c r="K99" s="553"/>
      <c r="L99" s="553"/>
      <c r="M99" s="553"/>
      <c r="N99" s="553"/>
      <c r="O99" s="553"/>
      <c r="P99" s="28"/>
      <c r="Q99" s="28">
        <v>19.689807983451537</v>
      </c>
      <c r="R99" s="28">
        <v>2.027229470040989E-2</v>
      </c>
      <c r="S99" s="28">
        <v>6.8519058866619381E-2</v>
      </c>
      <c r="T99" s="28">
        <v>0</v>
      </c>
      <c r="U99" s="28">
        <v>0.790827042749639</v>
      </c>
      <c r="V99" s="28">
        <v>91.363370027340437</v>
      </c>
      <c r="W99" s="28">
        <v>19.689807983451537</v>
      </c>
      <c r="X99" s="28">
        <v>1.5638705196217492E-3</v>
      </c>
      <c r="Y99" s="28">
        <v>0.16045183242269506</v>
      </c>
      <c r="Z99" s="28">
        <v>32.395438979196214</v>
      </c>
      <c r="AA99" s="28">
        <v>0</v>
      </c>
      <c r="AB99" s="28">
        <v>3.0049342931442083E-2</v>
      </c>
      <c r="AC99" s="28">
        <v>0</v>
      </c>
      <c r="AD99" s="28">
        <v>5.5142246473238655E-8</v>
      </c>
      <c r="AE99" s="28">
        <v>2.6150710851912102E-9</v>
      </c>
      <c r="AF99" s="28">
        <v>1.4525328955526108E-8</v>
      </c>
      <c r="AG99" s="28">
        <v>0</v>
      </c>
      <c r="AH99" s="28">
        <v>1.0676165077120128E-8</v>
      </c>
      <c r="AI99" s="28">
        <v>8.1066643024169515E-7</v>
      </c>
      <c r="AJ99" s="28">
        <v>1.5059979154333055E-12</v>
      </c>
      <c r="AK99" s="28">
        <v>1.0480513978712686E-9</v>
      </c>
      <c r="AL99" s="28">
        <v>1.1114768401876517E-10</v>
      </c>
      <c r="AM99" s="28">
        <v>1.9566845143434515E-11</v>
      </c>
      <c r="AN99" s="28">
        <v>0</v>
      </c>
      <c r="AO99" s="28">
        <v>5.1083424132618629E-11</v>
      </c>
      <c r="AP99" s="565">
        <v>8.9485659718185278E-7</v>
      </c>
      <c r="AQ99" s="551"/>
      <c r="AS99" s="538"/>
    </row>
    <row r="100" spans="1:45" ht="15" customHeight="1" x14ac:dyDescent="0.35">
      <c r="A100" s="622"/>
      <c r="B100" s="429" t="s">
        <v>108</v>
      </c>
      <c r="C100" s="429"/>
      <c r="D100" s="467" t="s">
        <v>50</v>
      </c>
      <c r="E100" s="465"/>
      <c r="F100" s="430"/>
      <c r="G100" t="s">
        <v>120</v>
      </c>
      <c r="I100" s="431">
        <v>1</v>
      </c>
      <c r="N100" s="432">
        <f>N94</f>
        <v>47</v>
      </c>
      <c r="O100" s="433" t="s">
        <v>71</v>
      </c>
      <c r="Q100" s="434">
        <v>2.625</v>
      </c>
      <c r="R100" s="434">
        <v>5.6181654676258986E-3</v>
      </c>
      <c r="S100" s="434">
        <v>1.7587913E-2</v>
      </c>
      <c r="T100" s="434">
        <v>0</v>
      </c>
      <c r="U100" s="434">
        <v>3.4144614783712529E-3</v>
      </c>
      <c r="V100" s="434">
        <v>21.5859548</v>
      </c>
      <c r="W100" s="434">
        <v>2.625</v>
      </c>
      <c r="X100" s="434">
        <v>1.2880000000000002E-5</v>
      </c>
      <c r="Y100" s="434">
        <v>2.34498E-2</v>
      </c>
      <c r="Z100" s="434">
        <v>0.13986999999999999</v>
      </c>
      <c r="AA100" s="434">
        <v>0</v>
      </c>
      <c r="AB100" s="434">
        <v>1.0328000000000002E-2</v>
      </c>
      <c r="AC100" s="434">
        <v>0</v>
      </c>
      <c r="AD100" s="434">
        <v>7.3514377140653896E-9</v>
      </c>
      <c r="AE100" s="434">
        <v>7.2472812196791835E-10</v>
      </c>
      <c r="AF100" s="434">
        <v>3.7284549173898848E-9</v>
      </c>
      <c r="AG100" s="434">
        <v>0</v>
      </c>
      <c r="AH100" s="434">
        <v>4.6095229958011912E-11</v>
      </c>
      <c r="AI100" s="434">
        <v>1.9153199926664282E-7</v>
      </c>
      <c r="AJ100" s="434">
        <v>2.007761848838223E-13</v>
      </c>
      <c r="AK100" s="434">
        <v>8.6317261149259973E-12</v>
      </c>
      <c r="AL100" s="434">
        <v>1.6244071017132111E-11</v>
      </c>
      <c r="AM100" s="434">
        <v>8.4481479999999996E-14</v>
      </c>
      <c r="AN100" s="434">
        <v>0</v>
      </c>
      <c r="AO100" s="434">
        <v>1.7557442292345195E-11</v>
      </c>
      <c r="AP100" s="564">
        <v>2.0342543374711328E-7</v>
      </c>
      <c r="AQ100" s="551"/>
      <c r="AS100" s="538"/>
    </row>
    <row r="101" spans="1:45" ht="15" customHeight="1" x14ac:dyDescent="0.35">
      <c r="A101" s="622"/>
      <c r="B101" s="429" t="s">
        <v>291</v>
      </c>
      <c r="C101" s="429"/>
      <c r="D101" t="s">
        <v>31</v>
      </c>
      <c r="E101" s="430"/>
      <c r="F101" s="430"/>
      <c r="G101" s="455" t="s">
        <v>279</v>
      </c>
      <c r="I101" s="431">
        <v>1</v>
      </c>
      <c r="N101" s="432">
        <f>N95</f>
        <v>30</v>
      </c>
      <c r="O101" s="433" t="s">
        <v>71</v>
      </c>
      <c r="Q101" s="434">
        <v>0.62999999999999989</v>
      </c>
      <c r="R101" s="434">
        <v>9.3776978417266189E-4</v>
      </c>
      <c r="S101" s="434">
        <v>2.7788459999999997E-3</v>
      </c>
      <c r="T101" s="434">
        <v>0</v>
      </c>
      <c r="U101" s="434">
        <v>3.5372522214627477E-10</v>
      </c>
      <c r="V101" s="434">
        <v>3.6050999999999986E-2</v>
      </c>
      <c r="W101" s="434">
        <v>0.62999999999999989</v>
      </c>
      <c r="X101" s="434">
        <v>5.1419999999999999E-5</v>
      </c>
      <c r="Y101" s="434">
        <v>1.0893600000000002E-2</v>
      </c>
      <c r="Z101" s="434">
        <v>1.4489999999999999E-8</v>
      </c>
      <c r="AA101" s="434">
        <v>0</v>
      </c>
      <c r="AB101" s="434">
        <v>1.4159999999999999E-3</v>
      </c>
      <c r="AC101" s="434">
        <v>0</v>
      </c>
      <c r="AD101" s="434">
        <v>1.7643450513756935E-9</v>
      </c>
      <c r="AE101" s="434">
        <v>1.2096976111472696E-10</v>
      </c>
      <c r="AF101" s="434">
        <v>5.8908649555914977E-10</v>
      </c>
      <c r="AG101" s="434">
        <v>0</v>
      </c>
      <c r="AH101" s="434">
        <v>4.7752904989747092E-18</v>
      </c>
      <c r="AI101" s="434">
        <v>3.198802262646143E-10</v>
      </c>
      <c r="AJ101" s="434">
        <v>4.8186284372117346E-14</v>
      </c>
      <c r="AK101" s="434">
        <v>3.4459887952600518E-11</v>
      </c>
      <c r="AL101" s="434">
        <v>7.5461800114384935E-12</v>
      </c>
      <c r="AM101" s="434">
        <v>8.7519599999999998E-21</v>
      </c>
      <c r="AN101" s="434">
        <v>0</v>
      </c>
      <c r="AO101" s="434">
        <v>2.4071783778041044E-12</v>
      </c>
      <c r="AP101" s="564">
        <v>2.8387429717244423E-9</v>
      </c>
      <c r="AQ101" s="551"/>
      <c r="AS101" s="538"/>
    </row>
    <row r="102" spans="1:45" ht="15" customHeight="1" x14ac:dyDescent="0.35">
      <c r="A102" s="622"/>
      <c r="B102" s="429" t="s">
        <v>108</v>
      </c>
      <c r="C102" s="429"/>
      <c r="D102" t="s">
        <v>290</v>
      </c>
      <c r="E102" s="430"/>
      <c r="F102" s="430"/>
      <c r="G102" s="552" t="s">
        <v>283</v>
      </c>
      <c r="I102" s="431">
        <v>1</v>
      </c>
      <c r="L102" s="431"/>
      <c r="N102" s="432">
        <f>N96</f>
        <v>0.96809999999999996</v>
      </c>
      <c r="O102" s="433" t="s">
        <v>71</v>
      </c>
      <c r="Q102" s="434">
        <v>1.6671711893617019E-2</v>
      </c>
      <c r="R102" s="434">
        <v>2.5485050971988367E-5</v>
      </c>
      <c r="S102" s="434">
        <v>8.2029012123829796E-5</v>
      </c>
      <c r="T102" s="434">
        <v>0</v>
      </c>
      <c r="U102" s="434">
        <v>2.984790797108827E-5</v>
      </c>
      <c r="V102" s="434">
        <v>0.44399253700021268</v>
      </c>
      <c r="W102" s="434">
        <v>1.6671711893617019E-2</v>
      </c>
      <c r="X102" s="434">
        <v>7.5252266808510646E-8</v>
      </c>
      <c r="Y102" s="434">
        <v>1.2276043544680852E-4</v>
      </c>
      <c r="Z102" s="434">
        <v>1.2226897021276599E-3</v>
      </c>
      <c r="AA102" s="434">
        <v>0</v>
      </c>
      <c r="AB102" s="434">
        <v>4.8452375106382976E-5</v>
      </c>
      <c r="AC102" s="434">
        <v>0</v>
      </c>
      <c r="AD102" s="434">
        <v>4.6689924408673788E-11</v>
      </c>
      <c r="AE102" s="434">
        <v>3.2875025193928049E-12</v>
      </c>
      <c r="AF102" s="434">
        <v>1.7389298754305166E-11</v>
      </c>
      <c r="AG102" s="434">
        <v>0</v>
      </c>
      <c r="AH102" s="434">
        <v>4.0294675760969162E-13</v>
      </c>
      <c r="AI102" s="434">
        <v>3.939542126305186E-9</v>
      </c>
      <c r="AJ102" s="434">
        <v>1.27515531789816E-15</v>
      </c>
      <c r="AK102" s="434">
        <v>5.0431440731242245E-14</v>
      </c>
      <c r="AL102" s="434">
        <v>8.5038219152914737E-14</v>
      </c>
      <c r="AM102" s="434">
        <v>7.3850458008510649E-16</v>
      </c>
      <c r="AN102" s="434">
        <v>0</v>
      </c>
      <c r="AO102" s="434">
        <v>8.2368297817329763E-14</v>
      </c>
      <c r="AP102" s="564">
        <v>4.0075316503627673E-9</v>
      </c>
      <c r="AQ102" s="551"/>
      <c r="AS102" s="538"/>
    </row>
    <row r="103" spans="1:45" ht="15" customHeight="1" x14ac:dyDescent="0.35">
      <c r="A103" s="622"/>
      <c r="B103" s="429" t="s">
        <v>108</v>
      </c>
      <c r="C103" s="429"/>
      <c r="D103" t="s">
        <v>53</v>
      </c>
      <c r="E103" s="430"/>
      <c r="F103" s="430"/>
      <c r="G103" t="s">
        <v>112</v>
      </c>
      <c r="I103" s="431">
        <v>1</v>
      </c>
      <c r="N103" s="432">
        <f>N97</f>
        <v>13.3</v>
      </c>
      <c r="O103" s="433" t="s">
        <v>71</v>
      </c>
      <c r="Q103" s="434">
        <v>0.29351437500000005</v>
      </c>
      <c r="R103" s="434">
        <v>2.1847721822541971E-4</v>
      </c>
      <c r="S103" s="434">
        <v>1.1579176729166667E-3</v>
      </c>
      <c r="T103" s="434">
        <v>0</v>
      </c>
      <c r="U103" s="434">
        <v>5.1389565295815304E-4</v>
      </c>
      <c r="V103" s="434">
        <v>-2.0497378125000004E-2</v>
      </c>
      <c r="W103" s="434">
        <v>0.29351437500000005</v>
      </c>
      <c r="X103" s="434">
        <v>6.434798611111112E-7</v>
      </c>
      <c r="Y103" s="434">
        <v>2.5194134583333334E-3</v>
      </c>
      <c r="Z103" s="434">
        <v>2.1051221527777782E-2</v>
      </c>
      <c r="AA103" s="434">
        <v>0</v>
      </c>
      <c r="AB103" s="434">
        <v>4.0518819444444444E-4</v>
      </c>
      <c r="AC103" s="434">
        <v>0</v>
      </c>
      <c r="AD103" s="434">
        <v>8.2200100799822168E-10</v>
      </c>
      <c r="AE103" s="434">
        <v>2.8182969150638544E-11</v>
      </c>
      <c r="AF103" s="434">
        <v>2.4546652246453566E-10</v>
      </c>
      <c r="AG103" s="434">
        <v>0</v>
      </c>
      <c r="AH103" s="434">
        <v>6.9375913149350663E-12</v>
      </c>
      <c r="AI103" s="434">
        <v>-1.8187306738943051E-10</v>
      </c>
      <c r="AJ103" s="434">
        <v>2.2449789112784594E-14</v>
      </c>
      <c r="AK103" s="434">
        <v>4.3123772683087976E-13</v>
      </c>
      <c r="AL103" s="434">
        <v>1.7452400932496262E-12</v>
      </c>
      <c r="AM103" s="434">
        <v>1.2714937802777778E-14</v>
      </c>
      <c r="AN103" s="434">
        <v>0</v>
      </c>
      <c r="AO103" s="434">
        <v>6.8881374336733891E-13</v>
      </c>
      <c r="AP103" s="564">
        <v>9.2361547982926381E-10</v>
      </c>
      <c r="AQ103" s="551"/>
      <c r="AS103" s="538"/>
    </row>
    <row r="104" spans="1:45" ht="15" customHeight="1" x14ac:dyDescent="0.35">
      <c r="A104" s="622"/>
      <c r="B104" s="429" t="s">
        <v>108</v>
      </c>
      <c r="C104" s="429"/>
      <c r="D104" t="s">
        <v>54</v>
      </c>
      <c r="E104" s="430"/>
      <c r="F104" s="430"/>
      <c r="G104" t="s">
        <v>122</v>
      </c>
      <c r="I104" s="431">
        <v>1</v>
      </c>
      <c r="N104" s="432">
        <f>N98</f>
        <v>6.3</v>
      </c>
      <c r="O104" s="433" t="s">
        <v>71</v>
      </c>
      <c r="Q104" s="434">
        <v>0.60980000000000012</v>
      </c>
      <c r="R104" s="434">
        <v>4.3453237410071948E-4</v>
      </c>
      <c r="S104" s="434">
        <v>2.5437656999999997E-3</v>
      </c>
      <c r="T104" s="434">
        <v>0</v>
      </c>
      <c r="U104" s="434">
        <v>5.0895908602675522E-3</v>
      </c>
      <c r="V104" s="434">
        <v>2.9068613699999997</v>
      </c>
      <c r="W104" s="434">
        <v>0.60980000000000012</v>
      </c>
      <c r="X104" s="434">
        <v>4.0254999999999995E-4</v>
      </c>
      <c r="Y104" s="434">
        <v>6.2046600000000007E-3</v>
      </c>
      <c r="Z104" s="434">
        <v>0.20848999999999998</v>
      </c>
      <c r="AA104" s="434">
        <v>0</v>
      </c>
      <c r="AB104" s="434">
        <v>1.2005000000000002E-3</v>
      </c>
      <c r="AC104" s="434">
        <v>0</v>
      </c>
      <c r="AD104" s="434">
        <v>1.7077739878236479E-9</v>
      </c>
      <c r="AE104" s="434">
        <v>5.605349882109328E-11</v>
      </c>
      <c r="AF104" s="434">
        <v>5.3925191310945888E-10</v>
      </c>
      <c r="AG104" s="434">
        <v>0</v>
      </c>
      <c r="AH104" s="434">
        <v>6.8709476613611958E-11</v>
      </c>
      <c r="AI104" s="434">
        <v>2.5792557009665945E-8</v>
      </c>
      <c r="AJ104" s="434">
        <v>4.6641263825582794E-14</v>
      </c>
      <c r="AK104" s="434">
        <v>2.6977494934498909E-10</v>
      </c>
      <c r="AL104" s="434">
        <v>4.2980723791741911E-12</v>
      </c>
      <c r="AM104" s="434">
        <v>1.2592795999999999E-13</v>
      </c>
      <c r="AN104" s="434">
        <v>0</v>
      </c>
      <c r="AO104" s="434">
        <v>2.0408316684702173E-12</v>
      </c>
      <c r="AP104" s="564">
        <v>2.8440632308650215E-8</v>
      </c>
      <c r="AQ104" s="551"/>
      <c r="AS104" s="538"/>
    </row>
    <row r="105" spans="1:45" ht="15" customHeight="1" x14ac:dyDescent="0.35">
      <c r="A105" s="623"/>
      <c r="B105" s="443" t="s">
        <v>183</v>
      </c>
      <c r="C105" s="443"/>
      <c r="D105" s="444"/>
      <c r="E105" s="445"/>
      <c r="F105" s="445"/>
      <c r="G105" s="444"/>
      <c r="H105" s="444"/>
      <c r="I105" s="446"/>
      <c r="J105" s="447"/>
      <c r="K105" s="447"/>
      <c r="L105" s="447"/>
      <c r="M105" s="444"/>
      <c r="N105" s="448"/>
      <c r="O105" s="449"/>
      <c r="P105" s="450"/>
      <c r="Q105" s="27">
        <v>4.1749860868936173</v>
      </c>
      <c r="R105" s="27">
        <v>7.2344298950966874E-3</v>
      </c>
      <c r="S105" s="27">
        <v>2.4150471385040496E-2</v>
      </c>
      <c r="T105" s="27">
        <v>0</v>
      </c>
      <c r="U105" s="27">
        <v>9.0477962532932686E-3</v>
      </c>
      <c r="V105" s="27">
        <v>24.952362328875211</v>
      </c>
      <c r="W105" s="27">
        <v>4.1749860868936173</v>
      </c>
      <c r="X105" s="27">
        <v>4.6756873212791956E-4</v>
      </c>
      <c r="Y105" s="27">
        <v>4.3190233893780149E-2</v>
      </c>
      <c r="Z105" s="27">
        <v>0.37063392571990539</v>
      </c>
      <c r="AA105" s="27">
        <v>0</v>
      </c>
      <c r="AB105" s="27">
        <v>1.3398140569550829E-2</v>
      </c>
      <c r="AC105" s="27">
        <v>0</v>
      </c>
      <c r="AD105" s="27">
        <v>1.1692247685671628E-8</v>
      </c>
      <c r="AE105" s="27">
        <v>9.3322185357376992E-10</v>
      </c>
      <c r="AF105" s="27">
        <v>5.1196491472773345E-9</v>
      </c>
      <c r="AG105" s="27">
        <v>0</v>
      </c>
      <c r="AH105" s="27">
        <v>1.2214524941945913E-10</v>
      </c>
      <c r="AI105" s="27">
        <v>2.2140210556148914E-7</v>
      </c>
      <c r="AJ105" s="27">
        <v>3.1932867751220518E-13</v>
      </c>
      <c r="AK105" s="27">
        <v>3.1334823258007775E-10</v>
      </c>
      <c r="AL105" s="27">
        <v>2.9918601720147337E-11</v>
      </c>
      <c r="AM105" s="27">
        <v>2.2386289113482287E-13</v>
      </c>
      <c r="AN105" s="27">
        <v>0</v>
      </c>
      <c r="AO105" s="27">
        <v>2.2776634379804185E-11</v>
      </c>
      <c r="AP105" s="566">
        <v>2.3963595615767994E-7</v>
      </c>
      <c r="AQ105" s="551"/>
      <c r="AS105" s="538"/>
    </row>
  </sheetData>
  <mergeCells count="18">
    <mergeCell ref="A19:A31"/>
    <mergeCell ref="A7:A17"/>
    <mergeCell ref="AP3:AP5"/>
    <mergeCell ref="Q3:AB3"/>
    <mergeCell ref="AD3:AO3"/>
    <mergeCell ref="Q4:V4"/>
    <mergeCell ref="W4:Z4"/>
    <mergeCell ref="AA4:AB4"/>
    <mergeCell ref="AD4:AI4"/>
    <mergeCell ref="AJ4:AM4"/>
    <mergeCell ref="AN4:AO4"/>
    <mergeCell ref="C8:C9"/>
    <mergeCell ref="C13:C14"/>
    <mergeCell ref="A33:A45"/>
    <mergeCell ref="A47:A61"/>
    <mergeCell ref="A63:A75"/>
    <mergeCell ref="A77:A91"/>
    <mergeCell ref="A93:A10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E109"/>
  <sheetViews>
    <sheetView zoomScaleNormal="100" workbookViewId="0">
      <selection activeCell="B3" sqref="B3"/>
    </sheetView>
  </sheetViews>
  <sheetFormatPr defaultColWidth="10.90625" defaultRowHeight="14.5" x14ac:dyDescent="0.35"/>
  <cols>
    <col min="2" max="2" width="21" customWidth="1"/>
    <col min="3" max="4" width="15.26953125" customWidth="1"/>
    <col min="5" max="5" width="13.81640625" style="26" customWidth="1"/>
    <col min="6" max="6" width="36.1796875" customWidth="1"/>
    <col min="7" max="7" width="12.1796875" customWidth="1"/>
    <col min="8" max="8" width="14.81640625" customWidth="1"/>
    <col min="9" max="9" width="94.26953125" customWidth="1"/>
    <col min="10" max="12" width="11.453125" style="2"/>
    <col min="14" max="14" width="16.81640625" customWidth="1"/>
    <col min="15" max="15" width="12.1796875" style="2" customWidth="1"/>
    <col min="16" max="16" width="9.453125" customWidth="1"/>
    <col min="17" max="17" width="4.453125" customWidth="1"/>
    <col min="18" max="18" width="3.54296875" style="2" customWidth="1"/>
    <col min="19" max="30" width="17.81640625" style="2" customWidth="1"/>
    <col min="31" max="31" width="5.26953125" style="2" customWidth="1"/>
    <col min="32" max="41" width="17.81640625" style="2" customWidth="1"/>
    <col min="42" max="42" width="21.54296875" style="2" customWidth="1"/>
    <col min="43" max="43" width="17" style="2" customWidth="1"/>
    <col min="44" max="44" width="23.26953125" style="2" customWidth="1"/>
    <col min="45" max="55" width="19.453125" customWidth="1"/>
    <col min="56" max="56" width="4.54296875" customWidth="1"/>
    <col min="57" max="69" width="19.453125" customWidth="1"/>
    <col min="70" max="70" width="4.54296875" customWidth="1"/>
    <col min="71" max="78" width="19.453125" customWidth="1"/>
    <col min="79" max="82" width="19.54296875" customWidth="1"/>
  </cols>
  <sheetData>
    <row r="1" spans="1:83" ht="24" customHeight="1" x14ac:dyDescent="0.35">
      <c r="A1" s="33"/>
      <c r="C1" s="33"/>
      <c r="D1" s="33"/>
      <c r="E1" s="38"/>
      <c r="F1" s="33"/>
      <c r="G1" s="33"/>
      <c r="H1" s="33"/>
      <c r="I1" s="33"/>
      <c r="J1" s="39"/>
      <c r="K1" s="39"/>
      <c r="L1" s="39"/>
      <c r="M1" s="33"/>
      <c r="N1" s="33"/>
      <c r="O1" s="39"/>
      <c r="P1" s="33"/>
      <c r="Q1" s="40"/>
      <c r="R1" s="41"/>
      <c r="S1" s="41"/>
      <c r="T1" s="41"/>
      <c r="U1" s="41"/>
      <c r="V1" s="41"/>
      <c r="W1" s="41"/>
      <c r="X1" s="41"/>
      <c r="Y1" s="41"/>
      <c r="Z1" s="41"/>
      <c r="AA1" s="41"/>
      <c r="AB1" s="41"/>
      <c r="AC1" s="39"/>
      <c r="AD1" s="42"/>
      <c r="AE1" s="42"/>
      <c r="AF1" s="42"/>
      <c r="AG1" s="42"/>
      <c r="AH1" s="42"/>
      <c r="AI1" s="42"/>
      <c r="AJ1" s="42"/>
      <c r="AK1" s="42"/>
      <c r="AL1" s="42"/>
      <c r="AM1" s="42"/>
      <c r="AN1" s="42"/>
      <c r="AO1" s="42"/>
      <c r="AP1" s="43"/>
      <c r="AQ1" s="39"/>
      <c r="AR1" s="41"/>
      <c r="AS1" s="30"/>
      <c r="AT1" s="30"/>
      <c r="AU1" s="30"/>
      <c r="AV1" s="30"/>
      <c r="AW1" s="30"/>
      <c r="AX1" s="30"/>
      <c r="AY1" s="30"/>
      <c r="AZ1" s="30"/>
      <c r="BA1" s="30"/>
      <c r="BB1" s="30"/>
      <c r="BC1" s="30"/>
      <c r="BD1" s="2"/>
      <c r="BE1" s="31"/>
      <c r="BF1" s="31"/>
      <c r="BG1" s="31"/>
      <c r="BH1" s="31"/>
      <c r="BI1" s="31"/>
      <c r="BJ1" s="31"/>
      <c r="BK1" s="31"/>
      <c r="BL1" s="31"/>
      <c r="BM1" s="31"/>
      <c r="BN1" s="31"/>
      <c r="BO1" s="31"/>
      <c r="BP1" s="31"/>
      <c r="BQ1" s="32"/>
      <c r="BS1" s="31"/>
      <c r="BT1" s="31"/>
      <c r="BU1" s="31"/>
      <c r="BV1" s="31"/>
      <c r="BW1" s="31"/>
      <c r="BX1" s="31"/>
      <c r="BY1" s="31"/>
      <c r="BZ1" s="31"/>
      <c r="CA1" s="31"/>
      <c r="CB1" s="31"/>
      <c r="CC1" s="31"/>
      <c r="CD1" s="31"/>
      <c r="CE1" s="32"/>
    </row>
    <row r="2" spans="1:83" ht="16" thickBot="1" x14ac:dyDescent="0.4">
      <c r="A2" s="33"/>
      <c r="B2" s="3" t="s">
        <v>381</v>
      </c>
      <c r="C2" s="33"/>
      <c r="D2" s="33"/>
      <c r="E2" s="38"/>
      <c r="F2" s="33"/>
      <c r="G2" s="33"/>
      <c r="H2" s="33"/>
      <c r="I2" s="33"/>
      <c r="J2" s="39"/>
      <c r="K2" s="39"/>
      <c r="L2" s="39"/>
      <c r="M2" s="33"/>
      <c r="N2" s="33"/>
      <c r="O2" s="39"/>
      <c r="P2" s="33"/>
      <c r="Q2" s="33"/>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row>
    <row r="3" spans="1:83" ht="23" thickBot="1" x14ac:dyDescent="0.4">
      <c r="A3" s="33"/>
      <c r="B3" s="33"/>
      <c r="C3" s="33"/>
      <c r="D3" s="33"/>
      <c r="E3" s="39"/>
      <c r="F3" s="33"/>
      <c r="G3" s="33"/>
      <c r="H3" s="33"/>
      <c r="I3" s="33"/>
      <c r="J3" s="33"/>
      <c r="K3" s="39"/>
      <c r="L3" s="39"/>
      <c r="M3" s="39"/>
      <c r="N3" s="39"/>
      <c r="O3" s="33"/>
      <c r="P3" s="33"/>
      <c r="Q3" s="39"/>
      <c r="R3" s="33"/>
      <c r="S3" s="607" t="s">
        <v>262</v>
      </c>
      <c r="T3" s="608"/>
      <c r="U3" s="608"/>
      <c r="V3" s="608"/>
      <c r="W3" s="608"/>
      <c r="X3" s="608"/>
      <c r="Y3" s="608"/>
      <c r="Z3" s="608"/>
      <c r="AA3" s="608"/>
      <c r="AB3" s="608"/>
      <c r="AC3" s="608"/>
      <c r="AD3" s="644"/>
      <c r="AE3" s="33"/>
      <c r="AF3" s="607" t="s">
        <v>263</v>
      </c>
      <c r="AG3" s="608"/>
      <c r="AH3" s="608"/>
      <c r="AI3" s="608"/>
      <c r="AJ3" s="608"/>
      <c r="AK3" s="608"/>
      <c r="AL3" s="608"/>
      <c r="AM3" s="608"/>
      <c r="AN3" s="608"/>
      <c r="AO3" s="608"/>
      <c r="AP3" s="608"/>
      <c r="AQ3" s="609"/>
      <c r="AR3" s="639" t="s">
        <v>380</v>
      </c>
    </row>
    <row r="4" spans="1:83" ht="15.75" customHeight="1" x14ac:dyDescent="0.35">
      <c r="A4" s="33"/>
      <c r="B4" s="33"/>
      <c r="C4" s="33"/>
      <c r="D4" s="33"/>
      <c r="E4" s="39"/>
      <c r="F4" s="33"/>
      <c r="G4" s="33"/>
      <c r="H4" s="33"/>
      <c r="I4" s="33"/>
      <c r="J4" s="33"/>
      <c r="K4" s="39"/>
      <c r="L4" s="39"/>
      <c r="M4" s="39"/>
      <c r="N4" s="39"/>
      <c r="O4" s="33"/>
      <c r="P4" s="33"/>
      <c r="Q4" s="39"/>
      <c r="R4" s="33"/>
      <c r="S4" s="613" t="s">
        <v>264</v>
      </c>
      <c r="T4" s="613"/>
      <c r="U4" s="613"/>
      <c r="V4" s="613"/>
      <c r="W4" s="613"/>
      <c r="X4" s="613"/>
      <c r="Y4" s="613" t="s">
        <v>251</v>
      </c>
      <c r="Z4" s="613"/>
      <c r="AA4" s="613"/>
      <c r="AB4" s="613"/>
      <c r="AC4" s="613" t="s">
        <v>265</v>
      </c>
      <c r="AD4" s="613"/>
      <c r="AE4" s="33"/>
      <c r="AF4" s="613" t="s">
        <v>264</v>
      </c>
      <c r="AG4" s="613"/>
      <c r="AH4" s="613"/>
      <c r="AI4" s="613"/>
      <c r="AJ4" s="613"/>
      <c r="AK4" s="613"/>
      <c r="AL4" s="613" t="s">
        <v>266</v>
      </c>
      <c r="AM4" s="613"/>
      <c r="AN4" s="613"/>
      <c r="AO4" s="613"/>
      <c r="AP4" s="613" t="s">
        <v>265</v>
      </c>
      <c r="AQ4" s="614"/>
      <c r="AR4" s="640"/>
    </row>
    <row r="5" spans="1:83" ht="70" x14ac:dyDescent="0.35">
      <c r="A5" s="33"/>
      <c r="B5" s="44" t="s">
        <v>249</v>
      </c>
      <c r="C5" s="44" t="s">
        <v>248</v>
      </c>
      <c r="D5" s="44"/>
      <c r="E5" s="44" t="s">
        <v>247</v>
      </c>
      <c r="F5" s="45" t="s">
        <v>0</v>
      </c>
      <c r="G5" s="46" t="s">
        <v>1</v>
      </c>
      <c r="H5" s="47" t="s">
        <v>336</v>
      </c>
      <c r="I5" s="48" t="s">
        <v>267</v>
      </c>
      <c r="J5" s="48" t="s">
        <v>268</v>
      </c>
      <c r="K5" s="49" t="s">
        <v>244</v>
      </c>
      <c r="L5" s="49" t="s">
        <v>243</v>
      </c>
      <c r="M5" s="49" t="s">
        <v>241</v>
      </c>
      <c r="N5" s="49" t="s">
        <v>64</v>
      </c>
      <c r="O5" s="49" t="s">
        <v>241</v>
      </c>
      <c r="P5" s="50" t="s">
        <v>269</v>
      </c>
      <c r="Q5" s="49" t="s">
        <v>241</v>
      </c>
      <c r="R5" s="51"/>
      <c r="S5" s="50" t="s">
        <v>240</v>
      </c>
      <c r="T5" s="50" t="s">
        <v>239</v>
      </c>
      <c r="U5" s="50" t="s">
        <v>238</v>
      </c>
      <c r="V5" s="50" t="s">
        <v>237</v>
      </c>
      <c r="W5" s="50" t="s">
        <v>225</v>
      </c>
      <c r="X5" s="50" t="s">
        <v>236</v>
      </c>
      <c r="Y5" s="50" t="s">
        <v>235</v>
      </c>
      <c r="Z5" s="50" t="s">
        <v>234</v>
      </c>
      <c r="AA5" s="49" t="s">
        <v>233</v>
      </c>
      <c r="AB5" s="50" t="s">
        <v>232</v>
      </c>
      <c r="AC5" s="49" t="s">
        <v>231</v>
      </c>
      <c r="AD5" s="50" t="s">
        <v>230</v>
      </c>
      <c r="AE5" s="51"/>
      <c r="AF5" s="50" t="s">
        <v>240</v>
      </c>
      <c r="AG5" s="50" t="s">
        <v>239</v>
      </c>
      <c r="AH5" s="50" t="s">
        <v>238</v>
      </c>
      <c r="AI5" s="50" t="s">
        <v>237</v>
      </c>
      <c r="AJ5" s="50" t="s">
        <v>225</v>
      </c>
      <c r="AK5" s="50" t="s">
        <v>236</v>
      </c>
      <c r="AL5" s="50" t="s">
        <v>235</v>
      </c>
      <c r="AM5" s="50" t="s">
        <v>234</v>
      </c>
      <c r="AN5" s="49" t="s">
        <v>233</v>
      </c>
      <c r="AO5" s="50" t="s">
        <v>232</v>
      </c>
      <c r="AP5" s="49" t="s">
        <v>231</v>
      </c>
      <c r="AQ5" s="130" t="s">
        <v>230</v>
      </c>
      <c r="AR5" s="640"/>
      <c r="AS5" s="1"/>
    </row>
    <row r="6" spans="1:83" x14ac:dyDescent="0.35">
      <c r="A6" s="33"/>
      <c r="B6" s="44"/>
      <c r="C6" s="44"/>
      <c r="D6" s="52"/>
      <c r="E6" s="52"/>
      <c r="F6" s="53"/>
      <c r="G6" s="54"/>
      <c r="H6" s="55"/>
      <c r="I6" s="53"/>
      <c r="J6" s="53"/>
      <c r="K6" s="52"/>
      <c r="L6" s="52"/>
      <c r="M6" s="52"/>
      <c r="N6" s="52"/>
      <c r="O6" s="52"/>
      <c r="P6" s="56"/>
      <c r="Q6" s="57"/>
      <c r="R6" s="51"/>
      <c r="S6" s="49" t="s">
        <v>214</v>
      </c>
      <c r="T6" s="49" t="s">
        <v>217</v>
      </c>
      <c r="U6" s="49" t="s">
        <v>216</v>
      </c>
      <c r="V6" s="49" t="s">
        <v>212</v>
      </c>
      <c r="W6" s="49" t="s">
        <v>67</v>
      </c>
      <c r="X6" s="49" t="s">
        <v>215</v>
      </c>
      <c r="Y6" s="49" t="s">
        <v>214</v>
      </c>
      <c r="Z6" s="49" t="s">
        <v>213</v>
      </c>
      <c r="AA6" s="49" t="s">
        <v>212</v>
      </c>
      <c r="AB6" s="49" t="s">
        <v>67</v>
      </c>
      <c r="AC6" s="49" t="s">
        <v>212</v>
      </c>
      <c r="AD6" s="49" t="s">
        <v>211</v>
      </c>
      <c r="AE6" s="39"/>
      <c r="AF6" s="49" t="s">
        <v>210</v>
      </c>
      <c r="AG6" s="49" t="s">
        <v>210</v>
      </c>
      <c r="AH6" s="49" t="s">
        <v>210</v>
      </c>
      <c r="AI6" s="49" t="s">
        <v>210</v>
      </c>
      <c r="AJ6" s="49" t="s">
        <v>210</v>
      </c>
      <c r="AK6" s="49" t="s">
        <v>210</v>
      </c>
      <c r="AL6" s="49" t="s">
        <v>210</v>
      </c>
      <c r="AM6" s="49" t="s">
        <v>210</v>
      </c>
      <c r="AN6" s="49" t="s">
        <v>210</v>
      </c>
      <c r="AO6" s="49" t="s">
        <v>210</v>
      </c>
      <c r="AP6" s="49" t="s">
        <v>210</v>
      </c>
      <c r="AQ6" s="49" t="s">
        <v>210</v>
      </c>
      <c r="AR6" s="49" t="s">
        <v>210</v>
      </c>
      <c r="AS6" s="2"/>
    </row>
    <row r="7" spans="1:83" x14ac:dyDescent="0.35">
      <c r="A7" s="33"/>
      <c r="B7" s="641" t="s">
        <v>335</v>
      </c>
      <c r="C7" s="58" t="s">
        <v>196</v>
      </c>
      <c r="D7" s="59"/>
      <c r="E7" s="59"/>
      <c r="F7" s="60"/>
      <c r="G7" s="61"/>
      <c r="H7" s="62"/>
      <c r="I7" s="60" t="s">
        <v>208</v>
      </c>
      <c r="J7" s="63"/>
      <c r="K7" s="59"/>
      <c r="L7" s="59"/>
      <c r="M7" s="59"/>
      <c r="N7" s="59"/>
      <c r="O7" s="59"/>
      <c r="P7" s="64"/>
      <c r="Q7" s="65"/>
      <c r="R7" s="60"/>
      <c r="S7" s="66">
        <v>125.56433474487272</v>
      </c>
      <c r="T7" s="66">
        <v>6.636317492918252E-2</v>
      </c>
      <c r="U7" s="66">
        <v>0.74566753479093806</v>
      </c>
      <c r="V7" s="66">
        <v>0</v>
      </c>
      <c r="W7" s="66">
        <v>0.22472061326885517</v>
      </c>
      <c r="X7" s="66">
        <v>4.0024455555466938</v>
      </c>
      <c r="Y7" s="66">
        <v>125.56433474487272</v>
      </c>
      <c r="Z7" s="66">
        <v>2.971843292342242E-3</v>
      </c>
      <c r="AA7" s="66">
        <v>0.32963394716476924</v>
      </c>
      <c r="AB7" s="66">
        <v>9.2054552019453819</v>
      </c>
      <c r="AC7" s="66">
        <v>0</v>
      </c>
      <c r="AD7" s="66">
        <v>0.10324560133111102</v>
      </c>
      <c r="AE7" s="67"/>
      <c r="AF7" s="66">
        <v>3.5164890894666235E-7</v>
      </c>
      <c r="AG7" s="66">
        <v>8.560669743780043E-9</v>
      </c>
      <c r="AH7" s="66">
        <v>1.5807377412142452E-7</v>
      </c>
      <c r="AI7" s="66">
        <v>0</v>
      </c>
      <c r="AJ7" s="66">
        <v>3.0337282791295444E-9</v>
      </c>
      <c r="AK7" s="66">
        <v>3.5513666470280344E-8</v>
      </c>
      <c r="AL7" s="66">
        <v>9.6039345095431302E-12</v>
      </c>
      <c r="AM7" s="66">
        <v>1.9916255711163183E-9</v>
      </c>
      <c r="AN7" s="66">
        <v>2.2834298149246838E-10</v>
      </c>
      <c r="AO7" s="66">
        <v>5.5600949419750092E-12</v>
      </c>
      <c r="AP7" s="66">
        <v>0</v>
      </c>
      <c r="AQ7" s="66">
        <v>1.7551594571160529E-10</v>
      </c>
      <c r="AR7" s="559">
        <v>5.5924139608904868E-7</v>
      </c>
      <c r="AS7" s="551"/>
    </row>
    <row r="8" spans="1:83" x14ac:dyDescent="0.35">
      <c r="A8" s="33"/>
      <c r="B8" s="642"/>
      <c r="C8" s="68" t="s">
        <v>194</v>
      </c>
      <c r="D8" s="33" t="s">
        <v>2</v>
      </c>
      <c r="E8" s="39" t="s">
        <v>186</v>
      </c>
      <c r="F8" s="33" t="s">
        <v>2</v>
      </c>
      <c r="G8" s="69">
        <v>120</v>
      </c>
      <c r="H8" s="69" t="s">
        <v>195</v>
      </c>
      <c r="I8" s="53" t="s">
        <v>270</v>
      </c>
      <c r="J8" s="70" t="s">
        <v>128</v>
      </c>
      <c r="K8" s="71">
        <v>1</v>
      </c>
      <c r="L8" s="39">
        <f>414+11.4998</f>
        <v>425.49979999999999</v>
      </c>
      <c r="M8" s="39" t="s">
        <v>193</v>
      </c>
      <c r="N8" s="39"/>
      <c r="O8" s="33"/>
      <c r="P8" s="72">
        <f>L8</f>
        <v>425.49979999999999</v>
      </c>
      <c r="Q8" s="73" t="s">
        <v>71</v>
      </c>
      <c r="R8" s="33"/>
      <c r="S8" s="74">
        <v>64.110054865999999</v>
      </c>
      <c r="T8" s="74">
        <v>2.8489354414748203E-2</v>
      </c>
      <c r="U8" s="74">
        <v>0.12065853151120999</v>
      </c>
      <c r="V8" s="74">
        <v>0</v>
      </c>
      <c r="W8" s="74">
        <v>7.6241786251342647E-2</v>
      </c>
      <c r="X8" s="74">
        <v>1.2744221099763997</v>
      </c>
      <c r="Y8" s="74">
        <v>64.110054865999999</v>
      </c>
      <c r="Z8" s="74">
        <v>1.7659943699199998E-4</v>
      </c>
      <c r="AA8" s="74">
        <v>0.15548400941700002</v>
      </c>
      <c r="AB8" s="74">
        <v>3.1231685320000002</v>
      </c>
      <c r="AC8" s="74">
        <v>0</v>
      </c>
      <c r="AD8" s="74">
        <v>5.6314898529999997E-2</v>
      </c>
      <c r="AE8" s="75"/>
      <c r="AF8" s="74">
        <v>1.7954326674008143E-7</v>
      </c>
      <c r="AG8" s="74">
        <v>3.6750495228478608E-9</v>
      </c>
      <c r="AH8" s="74">
        <v>2.5578355722933885E-8</v>
      </c>
      <c r="AI8" s="74">
        <v>0</v>
      </c>
      <c r="AJ8" s="74">
        <v>1.0292641143931258E-9</v>
      </c>
      <c r="AK8" s="74">
        <v>1.1307936892066186E-8</v>
      </c>
      <c r="AL8" s="74">
        <v>4.9035322775954309E-12</v>
      </c>
      <c r="AM8" s="74">
        <v>1.183507742364188E-10</v>
      </c>
      <c r="AN8" s="74">
        <v>1.077063894360799E-10</v>
      </c>
      <c r="AO8" s="74">
        <v>1.8863937933280001E-12</v>
      </c>
      <c r="AP8" s="74">
        <v>0</v>
      </c>
      <c r="AQ8" s="74">
        <v>9.5734467577435129E-11</v>
      </c>
      <c r="AR8" s="211">
        <v>2.2146245454964337E-7</v>
      </c>
      <c r="AS8" s="551"/>
    </row>
    <row r="9" spans="1:83" x14ac:dyDescent="0.35">
      <c r="A9" s="33"/>
      <c r="B9" s="642"/>
      <c r="C9" s="68" t="s">
        <v>194</v>
      </c>
      <c r="D9" s="33" t="s">
        <v>2</v>
      </c>
      <c r="E9" s="39" t="s">
        <v>205</v>
      </c>
      <c r="F9" s="33" t="s">
        <v>5</v>
      </c>
      <c r="G9" s="69">
        <v>120</v>
      </c>
      <c r="H9" s="69" t="s">
        <v>195</v>
      </c>
      <c r="I9" s="51"/>
      <c r="J9" s="38"/>
      <c r="K9" s="71"/>
      <c r="L9" s="39"/>
      <c r="M9" s="39"/>
      <c r="N9" s="39"/>
      <c r="O9" s="33"/>
      <c r="P9" s="72"/>
      <c r="Q9" s="73"/>
      <c r="R9" s="33"/>
      <c r="S9" s="74"/>
      <c r="T9" s="74"/>
      <c r="U9" s="74"/>
      <c r="V9" s="74"/>
      <c r="W9" s="74"/>
      <c r="X9" s="74"/>
      <c r="Y9" s="74"/>
      <c r="Z9" s="74"/>
      <c r="AA9" s="74"/>
      <c r="AB9" s="74"/>
      <c r="AC9" s="74"/>
      <c r="AD9" s="74"/>
      <c r="AE9" s="75"/>
      <c r="AF9" s="74"/>
      <c r="AG9" s="74"/>
      <c r="AH9" s="74"/>
      <c r="AI9" s="74"/>
      <c r="AJ9" s="74"/>
      <c r="AK9" s="74"/>
      <c r="AL9" s="74"/>
      <c r="AM9" s="74"/>
      <c r="AN9" s="74"/>
      <c r="AO9" s="74"/>
      <c r="AP9" s="74"/>
      <c r="AQ9" s="74"/>
      <c r="AR9" s="211"/>
      <c r="AS9" s="551"/>
    </row>
    <row r="10" spans="1:83" x14ac:dyDescent="0.35">
      <c r="A10" s="33"/>
      <c r="B10" s="642"/>
      <c r="C10" s="68" t="s">
        <v>194</v>
      </c>
      <c r="D10" s="33" t="s">
        <v>2</v>
      </c>
      <c r="E10" s="39" t="s">
        <v>187</v>
      </c>
      <c r="F10" s="33" t="s">
        <v>3</v>
      </c>
      <c r="G10" s="69">
        <v>80</v>
      </c>
      <c r="H10" s="69" t="s">
        <v>271</v>
      </c>
      <c r="I10" s="33" t="s">
        <v>272</v>
      </c>
      <c r="J10" s="76" t="s">
        <v>132</v>
      </c>
      <c r="K10" s="71">
        <v>1</v>
      </c>
      <c r="L10" s="39">
        <v>14.375</v>
      </c>
      <c r="M10" s="39" t="s">
        <v>193</v>
      </c>
      <c r="N10" s="39"/>
      <c r="O10" s="33"/>
      <c r="P10" s="72">
        <f>L10*2</f>
        <v>28.75</v>
      </c>
      <c r="Q10" s="73" t="s">
        <v>71</v>
      </c>
      <c r="R10" s="33"/>
      <c r="S10" s="74">
        <v>21.68332576101772</v>
      </c>
      <c r="T10" s="74">
        <v>1.1558676729674871E-2</v>
      </c>
      <c r="U10" s="74">
        <v>0.18936335756474329</v>
      </c>
      <c r="V10" s="74">
        <v>0</v>
      </c>
      <c r="W10" s="74">
        <v>5.9310064075498797E-2</v>
      </c>
      <c r="X10" s="74">
        <v>2.9027938437074052</v>
      </c>
      <c r="Y10" s="74">
        <v>21.68332576101772</v>
      </c>
      <c r="Z10" s="74">
        <v>1.4760336210813265E-4</v>
      </c>
      <c r="AA10" s="74">
        <v>6.5684802362562467E-2</v>
      </c>
      <c r="AB10" s="74">
        <v>2.4295774647887325</v>
      </c>
      <c r="AC10" s="74">
        <v>0</v>
      </c>
      <c r="AD10" s="74">
        <v>3.9263402839050431E-3</v>
      </c>
      <c r="AE10" s="75"/>
      <c r="AF10" s="74">
        <v>6.0725188101299545E-8</v>
      </c>
      <c r="AG10" s="74">
        <v>1.4910379779667513E-9</v>
      </c>
      <c r="AH10" s="74">
        <v>4.0143065393018836E-8</v>
      </c>
      <c r="AI10" s="74">
        <v>0</v>
      </c>
      <c r="AJ10" s="74">
        <v>8.0068586501923375E-10</v>
      </c>
      <c r="AK10" s="74">
        <v>2.575646588235152E-8</v>
      </c>
      <c r="AL10" s="74">
        <v>1.6584744464343774E-12</v>
      </c>
      <c r="AM10" s="74">
        <v>9.8918617652146483E-11</v>
      </c>
      <c r="AN10" s="74">
        <v>4.5500967783254098E-11</v>
      </c>
      <c r="AO10" s="74">
        <v>1.4674647887323941E-12</v>
      </c>
      <c r="AP10" s="74">
        <v>0</v>
      </c>
      <c r="AQ10" s="74">
        <v>6.6747185277665601E-12</v>
      </c>
      <c r="AR10" s="211">
        <v>1.2907066346285419E-7</v>
      </c>
      <c r="AS10" s="551"/>
    </row>
    <row r="11" spans="1:83" x14ac:dyDescent="0.35">
      <c r="A11" s="33"/>
      <c r="B11" s="642"/>
      <c r="C11" s="68" t="s">
        <v>194</v>
      </c>
      <c r="D11" s="33" t="s">
        <v>2</v>
      </c>
      <c r="E11" s="39" t="s">
        <v>186</v>
      </c>
      <c r="F11" s="33" t="s">
        <v>6</v>
      </c>
      <c r="G11" s="69">
        <v>150</v>
      </c>
      <c r="H11" s="69" t="s">
        <v>195</v>
      </c>
      <c r="I11" s="33" t="s">
        <v>273</v>
      </c>
      <c r="J11" s="76" t="s">
        <v>140</v>
      </c>
      <c r="K11" s="71">
        <v>1</v>
      </c>
      <c r="L11" s="39">
        <v>175.95009999999999</v>
      </c>
      <c r="M11" s="39" t="s">
        <v>193</v>
      </c>
      <c r="N11" s="39"/>
      <c r="O11" s="33"/>
      <c r="P11" s="72">
        <f>L11</f>
        <v>175.95009999999999</v>
      </c>
      <c r="Q11" s="73" t="s">
        <v>71</v>
      </c>
      <c r="R11" s="33"/>
      <c r="S11" s="74">
        <v>32.197108798999999</v>
      </c>
      <c r="T11" s="74">
        <v>1.1507009957194244E-2</v>
      </c>
      <c r="U11" s="74">
        <v>0.39066728553300006</v>
      </c>
      <c r="V11" s="74">
        <v>0</v>
      </c>
      <c r="W11" s="74">
        <v>8.3765717464114833E-2</v>
      </c>
      <c r="X11" s="74">
        <v>0.83300671668349979</v>
      </c>
      <c r="Y11" s="74">
        <v>32.197108798999999</v>
      </c>
      <c r="Z11" s="74">
        <v>2.5176699808999998E-3</v>
      </c>
      <c r="AA11" s="74">
        <v>4.1676314866440002E-2</v>
      </c>
      <c r="AB11" s="74">
        <v>3.4313788501999998</v>
      </c>
      <c r="AC11" s="74">
        <v>0</v>
      </c>
      <c r="AD11" s="74">
        <v>1.7776238603E-2</v>
      </c>
      <c r="AE11" s="75"/>
      <c r="AF11" s="74">
        <v>9.0169539012889606E-8</v>
      </c>
      <c r="AG11" s="74">
        <v>1.4843731043164829E-9</v>
      </c>
      <c r="AH11" s="74">
        <v>8.2817407716815079E-8</v>
      </c>
      <c r="AI11" s="74">
        <v>0</v>
      </c>
      <c r="AJ11" s="74">
        <v>1.1308371857655502E-9</v>
      </c>
      <c r="AK11" s="74">
        <v>7.391261740663546E-9</v>
      </c>
      <c r="AL11" s="74">
        <v>2.4626333976962155E-12</v>
      </c>
      <c r="AM11" s="74">
        <v>1.6872544815915963E-9</v>
      </c>
      <c r="AN11" s="74">
        <v>2.8869884537301391E-11</v>
      </c>
      <c r="AO11" s="74">
        <v>2.0725528255207996E-12</v>
      </c>
      <c r="AP11" s="74">
        <v>0</v>
      </c>
      <c r="AQ11" s="74">
        <v>3.0219334183494519E-11</v>
      </c>
      <c r="AR11" s="211">
        <v>1.8474429764698586E-7</v>
      </c>
      <c r="AS11" s="551"/>
    </row>
    <row r="12" spans="1:83" x14ac:dyDescent="0.35">
      <c r="A12" s="33"/>
      <c r="B12" s="642"/>
      <c r="C12" s="77" t="s">
        <v>189</v>
      </c>
      <c r="D12" s="33"/>
      <c r="E12" s="78"/>
      <c r="F12" s="79"/>
      <c r="G12" s="80"/>
      <c r="H12" s="80"/>
      <c r="I12" s="79"/>
      <c r="J12" s="79"/>
      <c r="K12" s="81"/>
      <c r="L12" s="78"/>
      <c r="M12" s="78"/>
      <c r="N12" s="78"/>
      <c r="O12" s="79"/>
      <c r="P12" s="82"/>
      <c r="Q12" s="83"/>
      <c r="R12" s="79"/>
      <c r="S12" s="84">
        <v>117.99048942601772</v>
      </c>
      <c r="T12" s="84">
        <v>5.1555041101617322E-2</v>
      </c>
      <c r="U12" s="84">
        <v>0.70068917460895341</v>
      </c>
      <c r="V12" s="84">
        <v>0</v>
      </c>
      <c r="W12" s="84">
        <v>0.21931756779095629</v>
      </c>
      <c r="X12" s="84">
        <v>5.0102226703673054</v>
      </c>
      <c r="Y12" s="84">
        <v>117.99048942601772</v>
      </c>
      <c r="Z12" s="84">
        <v>2.8418727800001327E-3</v>
      </c>
      <c r="AA12" s="84">
        <v>0.26284512664600251</v>
      </c>
      <c r="AB12" s="84">
        <v>8.9841248469887329</v>
      </c>
      <c r="AC12" s="84">
        <v>0</v>
      </c>
      <c r="AD12" s="84">
        <v>7.801747741690504E-2</v>
      </c>
      <c r="AE12" s="85"/>
      <c r="AF12" s="84">
        <v>3.3043799385427059E-7</v>
      </c>
      <c r="AG12" s="84">
        <v>6.6504606051310952E-9</v>
      </c>
      <c r="AH12" s="84">
        <v>1.4853882883276782E-7</v>
      </c>
      <c r="AI12" s="84">
        <v>0</v>
      </c>
      <c r="AJ12" s="84">
        <v>2.9607871651779098E-9</v>
      </c>
      <c r="AK12" s="84">
        <v>4.4455664515081255E-8</v>
      </c>
      <c r="AL12" s="84">
        <v>9.024640121726023E-12</v>
      </c>
      <c r="AM12" s="84">
        <v>1.9045238734801615E-9</v>
      </c>
      <c r="AN12" s="84">
        <v>1.8207724175663538E-10</v>
      </c>
      <c r="AO12" s="84">
        <v>5.4264114075811932E-12</v>
      </c>
      <c r="AP12" s="84">
        <v>0</v>
      </c>
      <c r="AQ12" s="84">
        <v>1.326285202886962E-10</v>
      </c>
      <c r="AR12" s="560">
        <v>5.3527741565948345E-7</v>
      </c>
      <c r="AS12" s="551"/>
    </row>
    <row r="13" spans="1:83" x14ac:dyDescent="0.35">
      <c r="A13" s="33"/>
      <c r="B13" s="642"/>
      <c r="C13" s="68" t="s">
        <v>108</v>
      </c>
      <c r="D13" s="33" t="s">
        <v>2</v>
      </c>
      <c r="E13" s="39" t="s">
        <v>186</v>
      </c>
      <c r="F13" s="33" t="s">
        <v>7</v>
      </c>
      <c r="G13" s="69"/>
      <c r="H13" s="69"/>
      <c r="I13" s="51" t="s">
        <v>274</v>
      </c>
      <c r="J13" s="33" t="s">
        <v>128</v>
      </c>
      <c r="K13" s="71">
        <v>1</v>
      </c>
      <c r="L13" s="39"/>
      <c r="M13" s="39"/>
      <c r="N13" s="39"/>
      <c r="O13" s="33"/>
      <c r="P13" s="72">
        <f>P8</f>
        <v>425.49979999999999</v>
      </c>
      <c r="Q13" s="73" t="str">
        <f>Q8</f>
        <v>kg</v>
      </c>
      <c r="R13" s="33"/>
      <c r="S13" s="74">
        <v>5.188970061</v>
      </c>
      <c r="T13" s="74">
        <v>1.1745615864035972E-2</v>
      </c>
      <c r="U13" s="74">
        <v>3.529816397416078E-2</v>
      </c>
      <c r="V13" s="74">
        <v>0</v>
      </c>
      <c r="W13" s="74">
        <v>2.1337520729323308E-3</v>
      </c>
      <c r="X13" s="74">
        <v>-0.67462839259072405</v>
      </c>
      <c r="Y13" s="74">
        <v>5.188970061</v>
      </c>
      <c r="Z13" s="74">
        <v>1.8755163164407999E-5</v>
      </c>
      <c r="AA13" s="74">
        <v>4.9661093496524401E-2</v>
      </c>
      <c r="AB13" s="74">
        <v>8.7407019915600001E-2</v>
      </c>
      <c r="AC13" s="74">
        <v>0</v>
      </c>
      <c r="AD13" s="74">
        <v>2.0405268408799998E-2</v>
      </c>
      <c r="AE13" s="75"/>
      <c r="AF13" s="74">
        <v>1.4531958172796795E-8</v>
      </c>
      <c r="AG13" s="74">
        <v>1.515152619756588E-9</v>
      </c>
      <c r="AH13" s="74">
        <v>7.4828442149045339E-9</v>
      </c>
      <c r="AI13" s="74">
        <v>0</v>
      </c>
      <c r="AJ13" s="74">
        <v>2.8805652984586462E-11</v>
      </c>
      <c r="AK13" s="74">
        <v>-5.9859721745985953E-9</v>
      </c>
      <c r="AL13" s="74">
        <v>3.9688442374245888E-13</v>
      </c>
      <c r="AM13" s="74">
        <v>1.2569055254341507E-11</v>
      </c>
      <c r="AN13" s="74">
        <v>3.4401075043112523E-11</v>
      </c>
      <c r="AO13" s="74">
        <v>5.2793840029022393E-14</v>
      </c>
      <c r="AP13" s="74">
        <v>0</v>
      </c>
      <c r="AQ13" s="74">
        <v>3.4688644708299802E-11</v>
      </c>
      <c r="AR13" s="211">
        <v>1.7654896939113431E-8</v>
      </c>
      <c r="AS13" s="551"/>
    </row>
    <row r="14" spans="1:83" x14ac:dyDescent="0.35">
      <c r="A14" s="33"/>
      <c r="B14" s="642"/>
      <c r="C14" s="68" t="s">
        <v>108</v>
      </c>
      <c r="D14" s="33" t="s">
        <v>2</v>
      </c>
      <c r="E14" s="39" t="s">
        <v>205</v>
      </c>
      <c r="F14" s="33" t="s">
        <v>275</v>
      </c>
      <c r="G14" s="33"/>
      <c r="H14" s="33"/>
      <c r="I14" s="51"/>
      <c r="J14" s="33"/>
      <c r="K14" s="71">
        <v>1</v>
      </c>
      <c r="L14" s="39"/>
      <c r="M14" s="39"/>
      <c r="N14" s="39"/>
      <c r="O14" s="33"/>
      <c r="P14" s="72"/>
      <c r="Q14" s="73"/>
      <c r="R14" s="33"/>
      <c r="S14" s="74"/>
      <c r="T14" s="74"/>
      <c r="U14" s="74"/>
      <c r="V14" s="74"/>
      <c r="W14" s="74"/>
      <c r="X14" s="74"/>
      <c r="Y14" s="74"/>
      <c r="Z14" s="74"/>
      <c r="AA14" s="74"/>
      <c r="AB14" s="74"/>
      <c r="AC14" s="74"/>
      <c r="AD14" s="74"/>
      <c r="AE14" s="75"/>
      <c r="AF14" s="74"/>
      <c r="AG14" s="74"/>
      <c r="AH14" s="74"/>
      <c r="AI14" s="74"/>
      <c r="AJ14" s="74"/>
      <c r="AK14" s="74"/>
      <c r="AL14" s="74"/>
      <c r="AM14" s="74"/>
      <c r="AN14" s="74"/>
      <c r="AO14" s="74"/>
      <c r="AP14" s="74"/>
      <c r="AQ14" s="74"/>
      <c r="AR14" s="211">
        <v>0</v>
      </c>
      <c r="AS14" s="551"/>
    </row>
    <row r="15" spans="1:83" x14ac:dyDescent="0.35">
      <c r="A15" s="33"/>
      <c r="B15" s="642"/>
      <c r="C15" s="68" t="s">
        <v>108</v>
      </c>
      <c r="D15" s="33" t="s">
        <v>2</v>
      </c>
      <c r="E15" s="39" t="s">
        <v>187</v>
      </c>
      <c r="F15" s="33" t="s">
        <v>10</v>
      </c>
      <c r="G15" s="69"/>
      <c r="H15" s="69"/>
      <c r="I15" s="33" t="s">
        <v>276</v>
      </c>
      <c r="J15" s="33" t="s">
        <v>132</v>
      </c>
      <c r="K15" s="71">
        <v>1</v>
      </c>
      <c r="L15" s="39"/>
      <c r="M15" s="39"/>
      <c r="N15" s="39"/>
      <c r="O15" s="33"/>
      <c r="P15" s="72">
        <f>P10</f>
        <v>28.75</v>
      </c>
      <c r="Q15" s="73" t="s">
        <v>71</v>
      </c>
      <c r="R15" s="33"/>
      <c r="S15" s="74">
        <v>0.46958768741481138</v>
      </c>
      <c r="T15" s="74">
        <v>3.9017581936268343E-4</v>
      </c>
      <c r="U15" s="74">
        <v>2.0938604100408905E-3</v>
      </c>
      <c r="V15" s="74">
        <v>0</v>
      </c>
      <c r="W15" s="74">
        <v>9.9073316711061695E-4</v>
      </c>
      <c r="X15" s="74">
        <v>-5.0601698091776469E-2</v>
      </c>
      <c r="Y15" s="74">
        <v>0.46958768741481138</v>
      </c>
      <c r="Z15" s="74">
        <v>9.2088823262153555E-7</v>
      </c>
      <c r="AA15" s="74">
        <v>3.8531531122217169E-3</v>
      </c>
      <c r="AB15" s="74">
        <v>4.058439345751931E-2</v>
      </c>
      <c r="AC15" s="74">
        <v>0</v>
      </c>
      <c r="AD15" s="74">
        <v>7.2064402544298051E-4</v>
      </c>
      <c r="AE15" s="75"/>
      <c r="AF15" s="74">
        <v>1.3151027182179027E-9</v>
      </c>
      <c r="AG15" s="74">
        <v>5.0331623451365463E-11</v>
      </c>
      <c r="AH15" s="74">
        <v>4.4387666360101725E-10</v>
      </c>
      <c r="AI15" s="74">
        <v>0</v>
      </c>
      <c r="AJ15" s="74">
        <v>1.3374897755993327E-11</v>
      </c>
      <c r="AK15" s="74">
        <v>-4.4898845066631062E-10</v>
      </c>
      <c r="AL15" s="74">
        <v>3.5916961656214377E-14</v>
      </c>
      <c r="AM15" s="74">
        <v>6.1714712782976348E-13</v>
      </c>
      <c r="AN15" s="74">
        <v>2.6691439924781106E-12</v>
      </c>
      <c r="AO15" s="74">
        <v>2.451297364834166E-14</v>
      </c>
      <c r="AP15" s="74">
        <v>0</v>
      </c>
      <c r="AQ15" s="74">
        <v>1.225083839081959E-12</v>
      </c>
      <c r="AR15" s="211">
        <v>1.3782692572546625E-9</v>
      </c>
      <c r="AS15" s="551"/>
    </row>
    <row r="16" spans="1:83" x14ac:dyDescent="0.35">
      <c r="A16" s="33"/>
      <c r="B16" s="642"/>
      <c r="C16" s="68" t="s">
        <v>108</v>
      </c>
      <c r="D16" s="33" t="s">
        <v>2</v>
      </c>
      <c r="E16" s="39" t="s">
        <v>186</v>
      </c>
      <c r="F16" s="33" t="s">
        <v>277</v>
      </c>
      <c r="G16" s="69"/>
      <c r="H16" s="69"/>
      <c r="I16" s="33" t="s">
        <v>273</v>
      </c>
      <c r="J16" s="33" t="s">
        <v>140</v>
      </c>
      <c r="K16" s="71">
        <v>1</v>
      </c>
      <c r="L16" s="39"/>
      <c r="M16" s="39"/>
      <c r="N16" s="39"/>
      <c r="O16" s="33"/>
      <c r="P16" s="72">
        <f>P11</f>
        <v>175.95009999999999</v>
      </c>
      <c r="Q16" s="73" t="str">
        <f>Q11</f>
        <v>kg</v>
      </c>
      <c r="R16" s="33"/>
      <c r="S16" s="74">
        <v>1.9152875704401999</v>
      </c>
      <c r="T16" s="74">
        <v>2.6723421441665466E-3</v>
      </c>
      <c r="U16" s="74">
        <v>7.5863357977830146E-3</v>
      </c>
      <c r="V16" s="74">
        <v>0</v>
      </c>
      <c r="W16" s="74">
        <v>2.2785602378559222E-3</v>
      </c>
      <c r="X16" s="74">
        <v>-0.282547024138111</v>
      </c>
      <c r="Y16" s="74">
        <v>1.9152875704401999</v>
      </c>
      <c r="Z16" s="74">
        <v>1.1029446094508E-4</v>
      </c>
      <c r="AA16" s="74">
        <v>1.3274573910020583E-2</v>
      </c>
      <c r="AB16" s="74">
        <v>9.3338941583529997E-2</v>
      </c>
      <c r="AC16" s="74">
        <v>0</v>
      </c>
      <c r="AD16" s="74">
        <v>4.1022114799630005E-3</v>
      </c>
      <c r="AE16" s="75"/>
      <c r="AF16" s="74">
        <v>5.3638542013770513E-9</v>
      </c>
      <c r="AG16" s="74">
        <v>3.4472489544099404E-10</v>
      </c>
      <c r="AH16" s="74">
        <v>1.6082244101511644E-9</v>
      </c>
      <c r="AI16" s="74">
        <v>0</v>
      </c>
      <c r="AJ16" s="74">
        <v>3.0760563211054953E-11</v>
      </c>
      <c r="AK16" s="74">
        <v>-2.5070374195360027E-9</v>
      </c>
      <c r="AL16" s="74">
        <v>1.4649300241843368E-13</v>
      </c>
      <c r="AM16" s="74">
        <v>7.3915495253985438E-11</v>
      </c>
      <c r="AN16" s="74">
        <v>9.1955207002423675E-12</v>
      </c>
      <c r="AO16" s="74">
        <v>5.6376720716452113E-14</v>
      </c>
      <c r="AP16" s="74">
        <v>0</v>
      </c>
      <c r="AQ16" s="74">
        <v>6.9736968755273384E-12</v>
      </c>
      <c r="AR16" s="211">
        <v>4.9308142331971526E-9</v>
      </c>
      <c r="AS16" s="551"/>
    </row>
    <row r="17" spans="1:45" x14ac:dyDescent="0.35">
      <c r="A17" s="33"/>
      <c r="B17" s="643"/>
      <c r="C17" s="86" t="s">
        <v>183</v>
      </c>
      <c r="D17" s="87"/>
      <c r="E17" s="87"/>
      <c r="F17" s="88"/>
      <c r="G17" s="89"/>
      <c r="H17" s="89"/>
      <c r="I17" s="88"/>
      <c r="J17" s="88"/>
      <c r="K17" s="90"/>
      <c r="L17" s="91"/>
      <c r="M17" s="91"/>
      <c r="N17" s="91"/>
      <c r="O17" s="88"/>
      <c r="P17" s="92"/>
      <c r="Q17" s="93"/>
      <c r="R17" s="94"/>
      <c r="S17" s="95">
        <v>7.5738453188550112</v>
      </c>
      <c r="T17" s="95">
        <v>1.4808133827565201E-2</v>
      </c>
      <c r="U17" s="95">
        <v>4.4978360181984686E-2</v>
      </c>
      <c r="V17" s="95">
        <v>0</v>
      </c>
      <c r="W17" s="95">
        <v>5.4030454778988702E-3</v>
      </c>
      <c r="X17" s="95">
        <v>-1.0077771148206116</v>
      </c>
      <c r="Y17" s="95">
        <v>7.5738453188550112</v>
      </c>
      <c r="Z17" s="95">
        <v>1.2997051234210952E-4</v>
      </c>
      <c r="AA17" s="95">
        <v>6.6788820518766695E-2</v>
      </c>
      <c r="AB17" s="95">
        <v>0.22133035495664932</v>
      </c>
      <c r="AC17" s="95">
        <v>0</v>
      </c>
      <c r="AD17" s="95">
        <v>2.522812391420598E-2</v>
      </c>
      <c r="AE17" s="96"/>
      <c r="AF17" s="95">
        <v>2.121091509239175E-8</v>
      </c>
      <c r="AG17" s="95">
        <v>1.9102091386489478E-9</v>
      </c>
      <c r="AH17" s="95">
        <v>9.5349452886567149E-9</v>
      </c>
      <c r="AI17" s="95">
        <v>0</v>
      </c>
      <c r="AJ17" s="95">
        <v>7.2941113951634742E-11</v>
      </c>
      <c r="AK17" s="95">
        <v>-8.9419980448009086E-9</v>
      </c>
      <c r="AL17" s="95">
        <v>5.7929438781710689E-13</v>
      </c>
      <c r="AM17" s="95">
        <v>8.710169763615671E-11</v>
      </c>
      <c r="AN17" s="95">
        <v>4.6265739735833004E-11</v>
      </c>
      <c r="AO17" s="95">
        <v>1.3368353439381615E-13</v>
      </c>
      <c r="AP17" s="95">
        <v>0</v>
      </c>
      <c r="AQ17" s="95">
        <v>4.2887425422909103E-11</v>
      </c>
      <c r="AR17" s="561">
        <v>2.3963980429565247E-8</v>
      </c>
      <c r="AS17" s="551"/>
    </row>
    <row r="18" spans="1:45" x14ac:dyDescent="0.35">
      <c r="A18" s="33"/>
      <c r="B18" s="33"/>
      <c r="C18" s="33"/>
      <c r="D18" s="33"/>
      <c r="E18" s="39"/>
      <c r="F18" s="33"/>
      <c r="G18" s="69"/>
      <c r="H18" s="69"/>
      <c r="I18" s="33"/>
      <c r="J18" s="33"/>
      <c r="K18" s="71"/>
      <c r="L18" s="39"/>
      <c r="M18" s="39"/>
      <c r="N18" s="39"/>
      <c r="O18" s="33"/>
      <c r="P18" s="72"/>
      <c r="Q18" s="39"/>
      <c r="R18" s="33"/>
      <c r="S18" s="39"/>
      <c r="T18" s="39"/>
      <c r="U18" s="39"/>
      <c r="V18" s="39"/>
      <c r="W18" s="39"/>
      <c r="X18" s="39"/>
      <c r="Y18" s="39"/>
      <c r="Z18" s="39"/>
      <c r="AA18" s="39"/>
      <c r="AB18" s="39"/>
      <c r="AC18" s="39"/>
      <c r="AD18" s="39"/>
      <c r="AE18" s="33"/>
      <c r="AF18" s="39"/>
      <c r="AG18" s="39"/>
      <c r="AH18" s="39"/>
      <c r="AI18" s="39"/>
      <c r="AJ18" s="39"/>
      <c r="AK18" s="39"/>
      <c r="AL18" s="39"/>
      <c r="AM18" s="39"/>
      <c r="AN18" s="39"/>
      <c r="AO18" s="39"/>
      <c r="AP18" s="39"/>
      <c r="AQ18" s="39"/>
      <c r="AR18" s="39"/>
    </row>
    <row r="19" spans="1:45" ht="15" customHeight="1" x14ac:dyDescent="0.35">
      <c r="A19" s="33"/>
      <c r="B19" s="604" t="s">
        <v>349</v>
      </c>
      <c r="C19" s="58" t="s">
        <v>196</v>
      </c>
      <c r="D19" s="59"/>
      <c r="E19" s="59"/>
      <c r="F19" s="60"/>
      <c r="G19" s="61"/>
      <c r="H19" s="62"/>
      <c r="I19" s="60" t="s">
        <v>206</v>
      </c>
      <c r="J19" s="60"/>
      <c r="K19" s="59"/>
      <c r="L19" s="59"/>
      <c r="M19" s="59"/>
      <c r="N19" s="59"/>
      <c r="O19" s="59"/>
      <c r="P19" s="64"/>
      <c r="Q19" s="65"/>
      <c r="R19" s="60"/>
      <c r="S19" s="66">
        <v>166.54455563139805</v>
      </c>
      <c r="T19" s="66">
        <v>9.237622375316816E-2</v>
      </c>
      <c r="U19" s="66">
        <v>0.77975142706904321</v>
      </c>
      <c r="V19" s="66">
        <v>0</v>
      </c>
      <c r="W19" s="66">
        <v>0.4026868206839625</v>
      </c>
      <c r="X19" s="66">
        <v>4.7494476187612937</v>
      </c>
      <c r="Y19" s="66">
        <v>166.54455563139805</v>
      </c>
      <c r="Z19" s="66">
        <v>5.2712964468793443E-2</v>
      </c>
      <c r="AA19" s="66">
        <v>0.26814019021367941</v>
      </c>
      <c r="AB19" s="66">
        <v>16.495662922497839</v>
      </c>
      <c r="AC19" s="66">
        <v>0</v>
      </c>
      <c r="AD19" s="66">
        <v>0.12828592392696417</v>
      </c>
      <c r="AE19" s="67"/>
      <c r="AF19" s="66">
        <v>4.6641597232035095E-7</v>
      </c>
      <c r="AG19" s="66">
        <v>1.1916282555382303E-8</v>
      </c>
      <c r="AH19" s="66">
        <v>1.6529920534615757E-7</v>
      </c>
      <c r="AI19" s="66">
        <v>0</v>
      </c>
      <c r="AJ19" s="66">
        <v>5.4362720792334948E-9</v>
      </c>
      <c r="AK19" s="66">
        <v>4.2141809628617703E-8</v>
      </c>
      <c r="AL19" s="66">
        <v>1.273835447346423E-11</v>
      </c>
      <c r="AM19" s="66">
        <v>3.5326387577674725E-8</v>
      </c>
      <c r="AN19" s="66">
        <v>1.8574522138262677E-10</v>
      </c>
      <c r="AO19" s="66">
        <v>9.9633804051886941E-12</v>
      </c>
      <c r="AP19" s="66">
        <v>0</v>
      </c>
      <c r="AQ19" s="66">
        <v>2.1808411176102427E-10</v>
      </c>
      <c r="AR19" s="559">
        <v>7.26962460575439E-7</v>
      </c>
      <c r="AS19" s="558"/>
    </row>
    <row r="20" spans="1:45" ht="15" customHeight="1" x14ac:dyDescent="0.35">
      <c r="A20" s="33"/>
      <c r="B20" s="605"/>
      <c r="C20" s="97" t="s">
        <v>194</v>
      </c>
      <c r="D20" s="33" t="s">
        <v>204</v>
      </c>
      <c r="E20" s="39" t="s">
        <v>186</v>
      </c>
      <c r="F20" s="98" t="s">
        <v>12</v>
      </c>
      <c r="G20" s="99">
        <v>80</v>
      </c>
      <c r="H20" s="99" t="s">
        <v>271</v>
      </c>
      <c r="I20" s="98" t="s">
        <v>79</v>
      </c>
      <c r="J20" s="98"/>
      <c r="K20" s="100">
        <v>1</v>
      </c>
      <c r="L20" s="99">
        <v>16.3462</v>
      </c>
      <c r="M20" s="99" t="s">
        <v>193</v>
      </c>
      <c r="N20" s="99"/>
      <c r="O20" s="98"/>
      <c r="P20" s="101">
        <f>L20*2</f>
        <v>32.692399999999999</v>
      </c>
      <c r="Q20" s="102" t="s">
        <v>71</v>
      </c>
      <c r="R20" s="98"/>
      <c r="S20" s="74">
        <v>6.9092893911864408</v>
      </c>
      <c r="T20" s="74">
        <v>1.3222064665284721E-3</v>
      </c>
      <c r="U20" s="74">
        <v>5.2753391975105084E-3</v>
      </c>
      <c r="V20" s="74">
        <v>0</v>
      </c>
      <c r="W20" s="74">
        <v>1.8798188164887233E-2</v>
      </c>
      <c r="X20" s="74">
        <v>0.53726446352271173</v>
      </c>
      <c r="Y20" s="74">
        <v>6.9092893911864408</v>
      </c>
      <c r="Z20" s="74">
        <v>2.5400332474576272E-6</v>
      </c>
      <c r="AA20" s="74">
        <v>1.7012238386440681E-2</v>
      </c>
      <c r="AB20" s="74">
        <v>0.77004897998644062</v>
      </c>
      <c r="AC20" s="74">
        <v>0</v>
      </c>
      <c r="AD20" s="74">
        <v>2.5595378657627121E-3</v>
      </c>
      <c r="AE20" s="75"/>
      <c r="AF20" s="74">
        <v>1.9349794517241865E-8</v>
      </c>
      <c r="AG20" s="74">
        <v>1.7056105144335417E-10</v>
      </c>
      <c r="AH20" s="74">
        <v>1.1183171290338805E-9</v>
      </c>
      <c r="AI20" s="74">
        <v>0</v>
      </c>
      <c r="AJ20" s="74">
        <v>2.5377554022597764E-10</v>
      </c>
      <c r="AK20" s="74">
        <v>4.7671431626191158E-9</v>
      </c>
      <c r="AL20" s="74">
        <v>5.2846505303644981E-13</v>
      </c>
      <c r="AM20" s="74">
        <v>1.702241561712755E-12</v>
      </c>
      <c r="AN20" s="74">
        <v>1.1784663771534233E-11</v>
      </c>
      <c r="AO20" s="74">
        <v>4.6510958391181004E-13</v>
      </c>
      <c r="AP20" s="74">
        <v>0</v>
      </c>
      <c r="AQ20" s="74">
        <v>4.3511752878777293E-12</v>
      </c>
      <c r="AR20" s="211">
        <v>2.5678423055822266E-8</v>
      </c>
      <c r="AS20" s="558"/>
    </row>
    <row r="21" spans="1:45" ht="15" customHeight="1" x14ac:dyDescent="0.35">
      <c r="A21" s="33"/>
      <c r="B21" s="605"/>
      <c r="C21" s="97" t="s">
        <v>194</v>
      </c>
      <c r="D21" s="33" t="s">
        <v>204</v>
      </c>
      <c r="E21" s="39" t="s">
        <v>205</v>
      </c>
      <c r="F21" s="98" t="s">
        <v>14</v>
      </c>
      <c r="G21" s="99">
        <v>120</v>
      </c>
      <c r="H21" s="99" t="s">
        <v>195</v>
      </c>
      <c r="I21" s="98" t="s">
        <v>75</v>
      </c>
      <c r="J21" s="98"/>
      <c r="K21" s="100">
        <v>1</v>
      </c>
      <c r="L21" s="103">
        <v>8.75</v>
      </c>
      <c r="M21" s="99" t="s">
        <v>193</v>
      </c>
      <c r="N21" s="99"/>
      <c r="O21" s="98"/>
      <c r="P21" s="101">
        <f>L21</f>
        <v>8.75</v>
      </c>
      <c r="Q21" s="102" t="s">
        <v>71</v>
      </c>
      <c r="R21" s="98"/>
      <c r="S21" s="74">
        <v>9.8874999999999993</v>
      </c>
      <c r="T21" s="74">
        <v>3.8084532374100723E-3</v>
      </c>
      <c r="U21" s="74">
        <v>1.9227599999999997E-2</v>
      </c>
      <c r="V21" s="74">
        <v>0</v>
      </c>
      <c r="W21" s="74">
        <v>6.3012645249487355E-3</v>
      </c>
      <c r="X21" s="74">
        <v>0.23348499999999997</v>
      </c>
      <c r="Y21" s="74">
        <v>9.8874999999999993</v>
      </c>
      <c r="Z21" s="74">
        <v>1.8724999999999998E-5</v>
      </c>
      <c r="AA21" s="74">
        <v>3.9984000000000006E-2</v>
      </c>
      <c r="AB21" s="74">
        <v>0.25812499999999999</v>
      </c>
      <c r="AC21" s="74">
        <v>0</v>
      </c>
      <c r="AD21" s="74">
        <v>7.7612499999999999E-3</v>
      </c>
      <c r="AE21" s="75"/>
      <c r="AF21" s="74">
        <v>2.7690415389646301E-8</v>
      </c>
      <c r="AG21" s="74">
        <v>4.9128014798702416E-10</v>
      </c>
      <c r="AH21" s="74">
        <v>4.0760515343466701E-9</v>
      </c>
      <c r="AI21" s="74">
        <v>0</v>
      </c>
      <c r="AJ21" s="74">
        <v>8.5067071086807932E-11</v>
      </c>
      <c r="AK21" s="74">
        <v>2.0717104831875257E-9</v>
      </c>
      <c r="AL21" s="74">
        <v>7.5625696306239731E-13</v>
      </c>
      <c r="AM21" s="74">
        <v>1.254884095512339E-11</v>
      </c>
      <c r="AN21" s="74">
        <v>2.76975895550926E-11</v>
      </c>
      <c r="AO21" s="74">
        <v>1.5590749999999998E-13</v>
      </c>
      <c r="AP21" s="74">
        <v>0</v>
      </c>
      <c r="AQ21" s="74">
        <v>1.3194006486392731E-11</v>
      </c>
      <c r="AR21" s="211">
        <v>3.4468877227713995E-8</v>
      </c>
      <c r="AS21" s="558"/>
    </row>
    <row r="22" spans="1:45" ht="15" customHeight="1" x14ac:dyDescent="0.35">
      <c r="A22" s="33"/>
      <c r="B22" s="605"/>
      <c r="C22" s="97" t="s">
        <v>194</v>
      </c>
      <c r="D22" s="33" t="s">
        <v>204</v>
      </c>
      <c r="E22" s="39" t="s">
        <v>186</v>
      </c>
      <c r="F22" s="98" t="s">
        <v>15</v>
      </c>
      <c r="G22" s="99">
        <v>50</v>
      </c>
      <c r="H22" s="99" t="s">
        <v>271</v>
      </c>
      <c r="I22" s="98" t="s">
        <v>81</v>
      </c>
      <c r="J22" s="98"/>
      <c r="K22" s="100">
        <v>1</v>
      </c>
      <c r="L22" s="99">
        <v>13</v>
      </c>
      <c r="M22" s="99" t="s">
        <v>193</v>
      </c>
      <c r="N22" s="99"/>
      <c r="O22" s="98"/>
      <c r="P22" s="101">
        <f>L22*2</f>
        <v>26</v>
      </c>
      <c r="Q22" s="102" t="s">
        <v>71</v>
      </c>
      <c r="R22" s="98"/>
      <c r="S22" s="74">
        <v>17.243055555555557</v>
      </c>
      <c r="T22" s="74">
        <v>5.7154276578737012E-3</v>
      </c>
      <c r="U22" s="74">
        <v>2.8792652777777775E-2</v>
      </c>
      <c r="V22" s="74">
        <v>0</v>
      </c>
      <c r="W22" s="74">
        <v>4.8043539584892971E-2</v>
      </c>
      <c r="X22" s="74">
        <v>0.83346249999999988</v>
      </c>
      <c r="Y22" s="74">
        <v>17.243055555555557</v>
      </c>
      <c r="Z22" s="74">
        <v>4.2430555555555554E-4</v>
      </c>
      <c r="AA22" s="74">
        <v>0.10681666666666667</v>
      </c>
      <c r="AB22" s="74">
        <v>1.9680555555555559</v>
      </c>
      <c r="AC22" s="74">
        <v>0</v>
      </c>
      <c r="AD22" s="74">
        <v>1.1031944444444443E-2</v>
      </c>
      <c r="AE22" s="75"/>
      <c r="AF22" s="74">
        <v>4.8289999587366051E-8</v>
      </c>
      <c r="AG22" s="74">
        <v>7.372746809617678E-10</v>
      </c>
      <c r="AH22" s="74">
        <v>6.103743396615907E-9</v>
      </c>
      <c r="AI22" s="74">
        <v>0</v>
      </c>
      <c r="AJ22" s="74">
        <v>6.4858778439605516E-10</v>
      </c>
      <c r="AK22" s="74">
        <v>7.3953059022793029E-9</v>
      </c>
      <c r="AL22" s="74">
        <v>1.3188552038797113E-12</v>
      </c>
      <c r="AM22" s="74">
        <v>2.8435476277927574E-10</v>
      </c>
      <c r="AN22" s="74">
        <v>7.3993702255313987E-11</v>
      </c>
      <c r="AO22" s="74">
        <v>1.1887055555555556E-12</v>
      </c>
      <c r="AP22" s="74">
        <v>0</v>
      </c>
      <c r="AQ22" s="74">
        <v>1.8754137098730776E-11</v>
      </c>
      <c r="AR22" s="211">
        <v>6.3554521514511832E-8</v>
      </c>
      <c r="AS22" s="558"/>
    </row>
    <row r="23" spans="1:45" ht="15" customHeight="1" x14ac:dyDescent="0.35">
      <c r="A23" s="33"/>
      <c r="B23" s="605"/>
      <c r="C23" s="97" t="s">
        <v>194</v>
      </c>
      <c r="D23" s="33" t="s">
        <v>204</v>
      </c>
      <c r="E23" s="39" t="s">
        <v>205</v>
      </c>
      <c r="F23" s="98" t="s">
        <v>17</v>
      </c>
      <c r="G23" s="99">
        <v>120</v>
      </c>
      <c r="H23" s="99" t="s">
        <v>195</v>
      </c>
      <c r="I23" s="33" t="s">
        <v>84</v>
      </c>
      <c r="J23" s="98"/>
      <c r="K23" s="100">
        <v>1</v>
      </c>
      <c r="L23" s="99">
        <v>8.1</v>
      </c>
      <c r="M23" s="99" t="s">
        <v>193</v>
      </c>
      <c r="N23" s="99"/>
      <c r="O23" s="98"/>
      <c r="P23" s="101">
        <f>L23</f>
        <v>8.1</v>
      </c>
      <c r="Q23" s="102" t="s">
        <v>71</v>
      </c>
      <c r="R23" s="98"/>
      <c r="S23" s="74">
        <v>105.3</v>
      </c>
      <c r="T23" s="74">
        <v>6.5557553956834533E-2</v>
      </c>
      <c r="U23" s="74">
        <v>0.5006043</v>
      </c>
      <c r="V23" s="74">
        <v>0</v>
      </c>
      <c r="W23" s="74">
        <v>0.25705497510008785</v>
      </c>
      <c r="X23" s="74">
        <v>0</v>
      </c>
      <c r="Y23" s="74">
        <v>105.3</v>
      </c>
      <c r="Z23" s="74">
        <v>5.1839999999999997E-2</v>
      </c>
      <c r="AA23" s="74">
        <v>0</v>
      </c>
      <c r="AB23" s="74">
        <v>10.53</v>
      </c>
      <c r="AC23" s="74">
        <v>0</v>
      </c>
      <c r="AD23" s="74">
        <v>9.7199999999999995E-2</v>
      </c>
      <c r="AE23" s="75"/>
      <c r="AF23" s="74">
        <v>2.9489767287279455E-7</v>
      </c>
      <c r="AG23" s="74">
        <v>8.4567468213114643E-9</v>
      </c>
      <c r="AH23" s="74">
        <v>1.0612291316209724E-7</v>
      </c>
      <c r="AI23" s="74">
        <v>0</v>
      </c>
      <c r="AJ23" s="74">
        <v>3.4702421638511862E-9</v>
      </c>
      <c r="AK23" s="74">
        <v>0</v>
      </c>
      <c r="AL23" s="74">
        <v>8.0539932450538997E-12</v>
      </c>
      <c r="AM23" s="74">
        <v>3.4741357282435061E-8</v>
      </c>
      <c r="AN23" s="74">
        <v>0</v>
      </c>
      <c r="AO23" s="74">
        <v>6.3601199999999994E-12</v>
      </c>
      <c r="AP23" s="74">
        <v>0</v>
      </c>
      <c r="AQ23" s="74">
        <v>1.6523851576451904E-10</v>
      </c>
      <c r="AR23" s="211">
        <v>4.4786858493149907E-7</v>
      </c>
      <c r="AS23" s="558"/>
    </row>
    <row r="24" spans="1:45" ht="15" customHeight="1" x14ac:dyDescent="0.35">
      <c r="A24" s="33"/>
      <c r="B24" s="605"/>
      <c r="C24" s="97" t="s">
        <v>194</v>
      </c>
      <c r="D24" s="33" t="s">
        <v>204</v>
      </c>
      <c r="E24" s="39" t="s">
        <v>187</v>
      </c>
      <c r="F24" s="98" t="s">
        <v>3</v>
      </c>
      <c r="G24" s="99">
        <v>80</v>
      </c>
      <c r="H24" s="99" t="s">
        <v>271</v>
      </c>
      <c r="I24" s="98" t="s">
        <v>73</v>
      </c>
      <c r="J24" s="98"/>
      <c r="K24" s="100">
        <v>1</v>
      </c>
      <c r="L24" s="99">
        <v>16.18</v>
      </c>
      <c r="M24" s="99" t="s">
        <v>193</v>
      </c>
      <c r="N24" s="99"/>
      <c r="O24" s="98"/>
      <c r="P24" s="101">
        <f>L24*2</f>
        <v>32.36</v>
      </c>
      <c r="Q24" s="102" t="s">
        <v>71</v>
      </c>
      <c r="R24" s="98"/>
      <c r="S24" s="74">
        <v>24.405997273966381</v>
      </c>
      <c r="T24" s="74">
        <v>1.3010044485992306E-2</v>
      </c>
      <c r="U24" s="74">
        <v>0.21314080872330757</v>
      </c>
      <c r="V24" s="74">
        <v>0</v>
      </c>
      <c r="W24" s="74">
        <v>6.6757345164630985E-2</v>
      </c>
      <c r="X24" s="74">
        <v>3.2672837837346655</v>
      </c>
      <c r="Y24" s="74">
        <v>24.405997273966381</v>
      </c>
      <c r="Z24" s="74">
        <v>1.6613721035892774E-4</v>
      </c>
      <c r="AA24" s="74">
        <v>7.3932528850522483E-2</v>
      </c>
      <c r="AB24" s="74">
        <v>2.7346478873239435</v>
      </c>
      <c r="AC24" s="74">
        <v>0</v>
      </c>
      <c r="AD24" s="74">
        <v>4.4193520552058153E-3</v>
      </c>
      <c r="AE24" s="75"/>
      <c r="AF24" s="74">
        <v>6.8350159546367069E-8</v>
      </c>
      <c r="AG24" s="74">
        <v>1.6782604858088372E-9</v>
      </c>
      <c r="AH24" s="74">
        <v>4.5183638125846597E-8</v>
      </c>
      <c r="AI24" s="74">
        <v>0</v>
      </c>
      <c r="AJ24" s="74">
        <v>9.0122415972251837E-10</v>
      </c>
      <c r="AK24" s="74">
        <v>2.8990582120100703E-8</v>
      </c>
      <c r="AL24" s="74">
        <v>1.8667211508388332E-12</v>
      </c>
      <c r="AM24" s="74">
        <v>1.1133935538168557E-10</v>
      </c>
      <c r="AN24" s="74">
        <v>5.1214306694473133E-11</v>
      </c>
      <c r="AO24" s="74">
        <v>1.6517273239436616E-12</v>
      </c>
      <c r="AP24" s="74">
        <v>0</v>
      </c>
      <c r="AQ24" s="74">
        <v>7.512831010731335E-12</v>
      </c>
      <c r="AR24" s="211">
        <v>1.4527744937940739E-7</v>
      </c>
      <c r="AS24" s="558"/>
    </row>
    <row r="25" spans="1:45" ht="15" customHeight="1" x14ac:dyDescent="0.35">
      <c r="A25" s="33"/>
      <c r="B25" s="605"/>
      <c r="C25" s="77" t="s">
        <v>189</v>
      </c>
      <c r="D25" s="33"/>
      <c r="E25" s="78"/>
      <c r="F25" s="79"/>
      <c r="G25" s="80"/>
      <c r="H25" s="80"/>
      <c r="I25" s="79"/>
      <c r="J25" s="79"/>
      <c r="K25" s="81"/>
      <c r="L25" s="78"/>
      <c r="M25" s="78"/>
      <c r="N25" s="78"/>
      <c r="O25" s="79"/>
      <c r="P25" s="82"/>
      <c r="Q25" s="83"/>
      <c r="R25" s="79"/>
      <c r="S25" s="84">
        <v>163.7458422207084</v>
      </c>
      <c r="T25" s="84">
        <v>8.9413685804639084E-2</v>
      </c>
      <c r="U25" s="84">
        <v>0.76704070069859587</v>
      </c>
      <c r="V25" s="84">
        <v>0</v>
      </c>
      <c r="W25" s="84">
        <v>0.39695531253944777</v>
      </c>
      <c r="X25" s="84">
        <v>4.8714957472573772</v>
      </c>
      <c r="Y25" s="84">
        <v>163.7458422207084</v>
      </c>
      <c r="Z25" s="84">
        <v>5.2451707799161938E-2</v>
      </c>
      <c r="AA25" s="84">
        <v>0.23774543390362984</v>
      </c>
      <c r="AB25" s="84">
        <v>16.260877422865939</v>
      </c>
      <c r="AC25" s="84">
        <v>0</v>
      </c>
      <c r="AD25" s="84">
        <v>0.12297208436541297</v>
      </c>
      <c r="AE25" s="85"/>
      <c r="AF25" s="84">
        <v>4.5857804191341583E-7</v>
      </c>
      <c r="AG25" s="84">
        <v>1.1534123187512447E-8</v>
      </c>
      <c r="AH25" s="84">
        <v>1.6260466334794029E-7</v>
      </c>
      <c r="AI25" s="84">
        <v>0</v>
      </c>
      <c r="AJ25" s="84">
        <v>5.3588967192825458E-9</v>
      </c>
      <c r="AK25" s="84">
        <v>4.3224741668186644E-8</v>
      </c>
      <c r="AL25" s="84">
        <v>1.2524291615871292E-11</v>
      </c>
      <c r="AM25" s="84">
        <v>3.5151302483112857E-8</v>
      </c>
      <c r="AN25" s="84">
        <v>1.6469026227641397E-10</v>
      </c>
      <c r="AO25" s="84">
        <v>9.8215699634110256E-12</v>
      </c>
      <c r="AP25" s="84">
        <v>0</v>
      </c>
      <c r="AQ25" s="84">
        <v>2.0905066564825163E-10</v>
      </c>
      <c r="AR25" s="560">
        <v>7.168478561089545E-7</v>
      </c>
      <c r="AS25" s="558"/>
    </row>
    <row r="26" spans="1:45" ht="15" customHeight="1" x14ac:dyDescent="0.35">
      <c r="A26" s="33"/>
      <c r="B26" s="605"/>
      <c r="C26" s="104" t="s">
        <v>108</v>
      </c>
      <c r="D26" s="33" t="s">
        <v>204</v>
      </c>
      <c r="E26" s="39" t="s">
        <v>186</v>
      </c>
      <c r="F26" s="98" t="s">
        <v>18</v>
      </c>
      <c r="G26" s="99"/>
      <c r="H26" s="99"/>
      <c r="I26" s="98" t="s">
        <v>80</v>
      </c>
      <c r="J26" s="98"/>
      <c r="K26" s="100">
        <v>1</v>
      </c>
      <c r="L26" s="99"/>
      <c r="M26" s="99"/>
      <c r="N26" s="99"/>
      <c r="O26" s="98"/>
      <c r="P26" s="101">
        <f>P20</f>
        <v>32.692399999999999</v>
      </c>
      <c r="Q26" s="102" t="s">
        <v>71</v>
      </c>
      <c r="R26" s="98"/>
      <c r="S26" s="74">
        <v>0.69263559322033896</v>
      </c>
      <c r="T26" s="74">
        <v>2.496278609925619E-4</v>
      </c>
      <c r="U26" s="74">
        <v>1.3574773269993219E-3</v>
      </c>
      <c r="V26" s="74">
        <v>0</v>
      </c>
      <c r="W26" s="74">
        <v>1.2097214407358922E-3</v>
      </c>
      <c r="X26" s="74">
        <v>-6.2242840933044073E-2</v>
      </c>
      <c r="Y26" s="74">
        <v>0.69263559322033896</v>
      </c>
      <c r="Z26" s="74">
        <v>4.2710681220338981E-7</v>
      </c>
      <c r="AA26" s="74">
        <v>5.1274095229830504E-3</v>
      </c>
      <c r="AB26" s="74">
        <v>4.9555029098305087E-2</v>
      </c>
      <c r="AC26" s="74">
        <v>0</v>
      </c>
      <c r="AD26" s="74">
        <v>4.7143549016949156E-4</v>
      </c>
      <c r="AE26" s="75"/>
      <c r="AF26" s="74">
        <v>1.9397590179444013E-9</v>
      </c>
      <c r="AG26" s="74">
        <v>3.2201317659740833E-11</v>
      </c>
      <c r="AH26" s="74">
        <v>2.8777109683769179E-10</v>
      </c>
      <c r="AI26" s="74">
        <v>0</v>
      </c>
      <c r="AJ26" s="74">
        <v>1.6331239449934543E-11</v>
      </c>
      <c r="AK26" s="74">
        <v>-5.5228021527875905E-10</v>
      </c>
      <c r="AL26" s="74">
        <v>5.2977040732008648E-14</v>
      </c>
      <c r="AM26" s="74">
        <v>2.8623206713965784E-13</v>
      </c>
      <c r="AN26" s="74">
        <v>3.5518428483507816E-12</v>
      </c>
      <c r="AO26" s="74">
        <v>2.9931237575376265E-14</v>
      </c>
      <c r="AP26" s="74">
        <v>0</v>
      </c>
      <c r="AQ26" s="74">
        <v>8.0143313450951948E-13</v>
      </c>
      <c r="AR26" s="211">
        <v>1.7285048729413169E-9</v>
      </c>
      <c r="AS26" s="558"/>
    </row>
    <row r="27" spans="1:45" ht="15" customHeight="1" x14ac:dyDescent="0.35">
      <c r="A27" s="33"/>
      <c r="B27" s="605"/>
      <c r="C27" s="97" t="s">
        <v>108</v>
      </c>
      <c r="D27" s="33" t="s">
        <v>204</v>
      </c>
      <c r="E27" s="39" t="s">
        <v>205</v>
      </c>
      <c r="F27" s="98" t="s">
        <v>20</v>
      </c>
      <c r="G27" s="99"/>
      <c r="H27" s="99"/>
      <c r="I27" s="98" t="s">
        <v>76</v>
      </c>
      <c r="J27" s="98"/>
      <c r="K27" s="100">
        <v>1</v>
      </c>
      <c r="L27" s="99"/>
      <c r="M27" s="99"/>
      <c r="N27" s="99"/>
      <c r="O27" s="98"/>
      <c r="P27" s="101">
        <f>P21</f>
        <v>8.75</v>
      </c>
      <c r="Q27" s="102" t="s">
        <v>71</v>
      </c>
      <c r="R27" s="98"/>
      <c r="S27" s="74">
        <v>0.29498875000000002</v>
      </c>
      <c r="T27" s="74">
        <v>3.781542266187051E-4</v>
      </c>
      <c r="U27" s="74">
        <v>2.2212551375000002E-3</v>
      </c>
      <c r="V27" s="74">
        <v>0</v>
      </c>
      <c r="W27" s="74">
        <v>1.5082834928229663E-3</v>
      </c>
      <c r="X27" s="74">
        <v>3.7220286249999991E-2</v>
      </c>
      <c r="Y27" s="74">
        <v>0.29498875000000002</v>
      </c>
      <c r="Z27" s="74">
        <v>1.8312411249999999E-4</v>
      </c>
      <c r="AA27" s="74">
        <v>1.6005202500000003E-2</v>
      </c>
      <c r="AB27" s="74">
        <v>6.1785324999999995E-2</v>
      </c>
      <c r="AC27" s="74">
        <v>0</v>
      </c>
      <c r="AD27" s="74">
        <v>7.2817500000000007E-4</v>
      </c>
      <c r="AE27" s="75"/>
      <c r="AF27" s="74">
        <v>8.2613006551428838E-10</v>
      </c>
      <c r="AG27" s="74">
        <v>4.8780870561901667E-11</v>
      </c>
      <c r="AH27" s="74">
        <v>4.7088302291405591E-10</v>
      </c>
      <c r="AI27" s="74">
        <v>0</v>
      </c>
      <c r="AJ27" s="74">
        <v>2.0361827153110045E-11</v>
      </c>
      <c r="AK27" s="74">
        <v>3.3025529353648204E-10</v>
      </c>
      <c r="AL27" s="74">
        <v>2.2562558403294337E-14</v>
      </c>
      <c r="AM27" s="74">
        <v>1.2272338386171552E-10</v>
      </c>
      <c r="AN27" s="74">
        <v>1.1087073069006152E-11</v>
      </c>
      <c r="AO27" s="74">
        <v>3.7318336299999999E-14</v>
      </c>
      <c r="AP27" s="74">
        <v>0</v>
      </c>
      <c r="AQ27" s="74">
        <v>1.2378863808315706E-12</v>
      </c>
      <c r="AR27" s="211">
        <v>1.8315193038860946E-9</v>
      </c>
      <c r="AS27" s="558"/>
    </row>
    <row r="28" spans="1:45" ht="15" customHeight="1" x14ac:dyDescent="0.35">
      <c r="A28" s="33"/>
      <c r="B28" s="605"/>
      <c r="C28" s="97" t="s">
        <v>108</v>
      </c>
      <c r="D28" s="33" t="s">
        <v>204</v>
      </c>
      <c r="E28" s="39" t="s">
        <v>186</v>
      </c>
      <c r="F28" s="98" t="s">
        <v>21</v>
      </c>
      <c r="G28" s="99"/>
      <c r="H28" s="99"/>
      <c r="I28" s="98" t="s">
        <v>82</v>
      </c>
      <c r="J28" s="98"/>
      <c r="K28" s="100">
        <v>1</v>
      </c>
      <c r="L28" s="99"/>
      <c r="M28" s="99"/>
      <c r="N28" s="99"/>
      <c r="O28" s="98"/>
      <c r="P28" s="101">
        <f>P22</f>
        <v>26</v>
      </c>
      <c r="Q28" s="102" t="s">
        <v>71</v>
      </c>
      <c r="R28" s="98"/>
      <c r="S28" s="74">
        <v>0.57378750000000001</v>
      </c>
      <c r="T28" s="74">
        <v>4.2709832134292573E-4</v>
      </c>
      <c r="U28" s="74">
        <v>2.2635984583333334E-3</v>
      </c>
      <c r="V28" s="74">
        <v>0</v>
      </c>
      <c r="W28" s="74">
        <v>1.0046080433768405E-3</v>
      </c>
      <c r="X28" s="74">
        <v>-4.0070062500000003E-2</v>
      </c>
      <c r="Y28" s="74">
        <v>0.57378750000000001</v>
      </c>
      <c r="Z28" s="74">
        <v>1.2579305555555556E-6</v>
      </c>
      <c r="AA28" s="74">
        <v>4.9251691666666667E-3</v>
      </c>
      <c r="AB28" s="74">
        <v>4.1152763888888888E-2</v>
      </c>
      <c r="AC28" s="74">
        <v>0</v>
      </c>
      <c r="AD28" s="74">
        <v>7.9209722222222225E-4</v>
      </c>
      <c r="AE28" s="75"/>
      <c r="AF28" s="74">
        <v>1.606919263755922E-9</v>
      </c>
      <c r="AG28" s="74">
        <v>5.5094526159143012E-11</v>
      </c>
      <c r="AH28" s="74">
        <v>4.7985936722390423E-10</v>
      </c>
      <c r="AI28" s="74">
        <v>0</v>
      </c>
      <c r="AJ28" s="74">
        <v>1.3562208585587345E-11</v>
      </c>
      <c r="AK28" s="74">
        <v>-3.5554133474625516E-10</v>
      </c>
      <c r="AL28" s="74">
        <v>4.3886805784390933E-14</v>
      </c>
      <c r="AM28" s="74">
        <v>8.4302112012051672E-13</v>
      </c>
      <c r="AN28" s="74">
        <v>3.4117475507135548E-12</v>
      </c>
      <c r="AO28" s="74">
        <v>2.4856269388888888E-14</v>
      </c>
      <c r="AP28" s="74">
        <v>0</v>
      </c>
      <c r="AQ28" s="74">
        <v>1.3465531825226173E-12</v>
      </c>
      <c r="AR28" s="211">
        <v>1.8055640959068313E-9</v>
      </c>
      <c r="AS28" s="558"/>
    </row>
    <row r="29" spans="1:45" ht="15" customHeight="1" x14ac:dyDescent="0.35">
      <c r="A29" s="33"/>
      <c r="B29" s="605"/>
      <c r="C29" s="97" t="s">
        <v>108</v>
      </c>
      <c r="D29" s="33" t="s">
        <v>204</v>
      </c>
      <c r="E29" s="39" t="s">
        <v>205</v>
      </c>
      <c r="F29" s="98" t="s">
        <v>23</v>
      </c>
      <c r="G29" s="99"/>
      <c r="H29" s="99"/>
      <c r="I29" s="98" t="s">
        <v>85</v>
      </c>
      <c r="J29" s="98"/>
      <c r="K29" s="100">
        <v>1</v>
      </c>
      <c r="L29" s="99"/>
      <c r="M29" s="99"/>
      <c r="N29" s="99"/>
      <c r="O29" s="98"/>
      <c r="P29" s="101">
        <f>P23</f>
        <v>8.1</v>
      </c>
      <c r="Q29" s="102" t="s">
        <v>71</v>
      </c>
      <c r="R29" s="98"/>
      <c r="S29" s="74">
        <v>0.70874999999999988</v>
      </c>
      <c r="T29" s="74">
        <v>1.4684892086330936E-3</v>
      </c>
      <c r="U29" s="74">
        <v>4.5116190000000006E-3</v>
      </c>
      <c r="V29" s="74">
        <v>0</v>
      </c>
      <c r="W29" s="74">
        <v>8.9376037496338245E-4</v>
      </c>
      <c r="X29" s="74">
        <v>0</v>
      </c>
      <c r="Y29" s="74">
        <v>0.70874999999999988</v>
      </c>
      <c r="Z29" s="74">
        <v>7.5411E-5</v>
      </c>
      <c r="AA29" s="74">
        <v>0</v>
      </c>
      <c r="AB29" s="74">
        <v>3.6611999999999999E-2</v>
      </c>
      <c r="AC29" s="74">
        <v>0</v>
      </c>
      <c r="AD29" s="74">
        <v>2.5109999999999998E-3</v>
      </c>
      <c r="AE29" s="75"/>
      <c r="AF29" s="74">
        <v>1.984888182797655E-9</v>
      </c>
      <c r="AG29" s="74">
        <v>1.8943112879737685E-10</v>
      </c>
      <c r="AH29" s="74">
        <v>9.5641637788062957E-10</v>
      </c>
      <c r="AI29" s="74">
        <v>0</v>
      </c>
      <c r="AJ29" s="74">
        <v>1.2065765062005662E-11</v>
      </c>
      <c r="AK29" s="74">
        <v>0</v>
      </c>
      <c r="AL29" s="74">
        <v>5.4209569918632019E-14</v>
      </c>
      <c r="AM29" s="74">
        <v>5.0537818171792264E-11</v>
      </c>
      <c r="AN29" s="74">
        <v>0</v>
      </c>
      <c r="AO29" s="74">
        <v>2.2113647999999996E-14</v>
      </c>
      <c r="AP29" s="74">
        <v>0</v>
      </c>
      <c r="AQ29" s="74">
        <v>4.2686616572500747E-12</v>
      </c>
      <c r="AR29" s="211">
        <v>3.1976842575846281E-9</v>
      </c>
      <c r="AS29" s="558"/>
    </row>
    <row r="30" spans="1:45" ht="15" customHeight="1" x14ac:dyDescent="0.35">
      <c r="A30" s="33"/>
      <c r="B30" s="605"/>
      <c r="C30" s="97" t="s">
        <v>108</v>
      </c>
      <c r="D30" s="33" t="s">
        <v>204</v>
      </c>
      <c r="E30" s="39" t="s">
        <v>187</v>
      </c>
      <c r="F30" s="98" t="s">
        <v>10</v>
      </c>
      <c r="G30" s="99"/>
      <c r="H30" s="99"/>
      <c r="I30" s="98" t="s">
        <v>74</v>
      </c>
      <c r="J30" s="98"/>
      <c r="K30" s="100">
        <v>1</v>
      </c>
      <c r="L30" s="99"/>
      <c r="M30" s="99"/>
      <c r="N30" s="99"/>
      <c r="O30" s="98"/>
      <c r="P30" s="101">
        <f>P24</f>
        <v>32.36</v>
      </c>
      <c r="Q30" s="102" t="s">
        <v>71</v>
      </c>
      <c r="R30" s="98"/>
      <c r="S30" s="74">
        <v>0.52855156746933207</v>
      </c>
      <c r="T30" s="74">
        <v>4.3916833094178904E-4</v>
      </c>
      <c r="U30" s="74">
        <v>2.3567764476147201E-3</v>
      </c>
      <c r="V30" s="74">
        <v>0</v>
      </c>
      <c r="W30" s="74">
        <v>1.115134792615637E-3</v>
      </c>
      <c r="X30" s="74">
        <v>-5.6955511313039532E-2</v>
      </c>
      <c r="Y30" s="74">
        <v>0.52855156746933207</v>
      </c>
      <c r="Z30" s="74">
        <v>1.0365197637437527E-6</v>
      </c>
      <c r="AA30" s="74">
        <v>4.3369751203998176E-3</v>
      </c>
      <c r="AB30" s="74">
        <v>4.5680381644706947E-2</v>
      </c>
      <c r="AC30" s="74">
        <v>0</v>
      </c>
      <c r="AD30" s="74">
        <v>8.1113184915947297E-4</v>
      </c>
      <c r="AE30" s="75"/>
      <c r="AF30" s="74">
        <v>1.4802338769228289E-9</v>
      </c>
      <c r="AG30" s="74">
        <v>5.6651524691693437E-11</v>
      </c>
      <c r="AH30" s="74">
        <v>4.9961213336100582E-10</v>
      </c>
      <c r="AI30" s="74">
        <v>0</v>
      </c>
      <c r="AJ30" s="74">
        <v>1.5054319700311096E-11</v>
      </c>
      <c r="AK30" s="74">
        <v>-5.0536578308041078E-10</v>
      </c>
      <c r="AL30" s="74">
        <v>4.0426882754612077E-14</v>
      </c>
      <c r="AM30" s="74">
        <v>6.9463934109812679E-13</v>
      </c>
      <c r="AN30" s="74">
        <v>3.0042956381423182E-12</v>
      </c>
      <c r="AO30" s="74">
        <v>2.7590950513402994E-14</v>
      </c>
      <c r="AP30" s="74">
        <v>0</v>
      </c>
      <c r="AQ30" s="74">
        <v>1.3789117576588587E-12</v>
      </c>
      <c r="AR30" s="211">
        <v>1.5513319361655958E-9</v>
      </c>
      <c r="AS30" s="558"/>
    </row>
    <row r="31" spans="1:45" ht="15" customHeight="1" x14ac:dyDescent="0.35">
      <c r="A31" s="33"/>
      <c r="B31" s="606"/>
      <c r="C31" s="86" t="s">
        <v>183</v>
      </c>
      <c r="D31" s="87"/>
      <c r="E31" s="87"/>
      <c r="F31" s="88"/>
      <c r="G31" s="89"/>
      <c r="H31" s="89"/>
      <c r="I31" s="88"/>
      <c r="J31" s="88"/>
      <c r="K31" s="90"/>
      <c r="L31" s="91"/>
      <c r="M31" s="91"/>
      <c r="N31" s="91"/>
      <c r="O31" s="88"/>
      <c r="P31" s="92"/>
      <c r="Q31" s="93"/>
      <c r="R31" s="94"/>
      <c r="S31" s="95">
        <v>2.7987134106896709</v>
      </c>
      <c r="T31" s="95">
        <v>2.9625379485290751E-3</v>
      </c>
      <c r="U31" s="95">
        <v>1.2710726370447376E-2</v>
      </c>
      <c r="V31" s="95">
        <v>0</v>
      </c>
      <c r="W31" s="95">
        <v>5.7315081445147176E-3</v>
      </c>
      <c r="X31" s="95">
        <v>-0.12204812849608362</v>
      </c>
      <c r="Y31" s="95">
        <v>2.7987134106896709</v>
      </c>
      <c r="Z31" s="95">
        <v>2.6125666963150272E-4</v>
      </c>
      <c r="AA31" s="95">
        <v>3.039475631004954E-2</v>
      </c>
      <c r="AB31" s="95">
        <v>0.23478549963190093</v>
      </c>
      <c r="AC31" s="95">
        <v>0</v>
      </c>
      <c r="AD31" s="95">
        <v>5.3138395615511865E-3</v>
      </c>
      <c r="AE31" s="96"/>
      <c r="AF31" s="95">
        <v>7.8379304069350952E-9</v>
      </c>
      <c r="AG31" s="95">
        <v>3.821593678698558E-10</v>
      </c>
      <c r="AH31" s="95">
        <v>2.6945419982172875E-9</v>
      </c>
      <c r="AI31" s="95">
        <v>0</v>
      </c>
      <c r="AJ31" s="95">
        <v>7.7375359950948699E-11</v>
      </c>
      <c r="AK31" s="95">
        <v>-1.082932039568943E-9</v>
      </c>
      <c r="AL31" s="95">
        <v>2.1406285759293801E-13</v>
      </c>
      <c r="AM31" s="95">
        <v>1.7508509456186609E-10</v>
      </c>
      <c r="AN31" s="95">
        <v>2.1054959106212809E-11</v>
      </c>
      <c r="AO31" s="95">
        <v>1.4181044177766816E-13</v>
      </c>
      <c r="AP31" s="95">
        <v>0</v>
      </c>
      <c r="AQ31" s="95">
        <v>9.0334461127726402E-12</v>
      </c>
      <c r="AR31" s="561">
        <v>1.0114604466484466E-8</v>
      </c>
      <c r="AS31" s="558"/>
    </row>
    <row r="32" spans="1:45" x14ac:dyDescent="0.35">
      <c r="A32" s="33"/>
      <c r="B32" s="33"/>
      <c r="C32" s="105"/>
      <c r="D32" s="105"/>
      <c r="E32" s="105"/>
      <c r="F32" s="33"/>
      <c r="G32" s="69"/>
      <c r="H32" s="69"/>
      <c r="I32" s="33"/>
      <c r="J32" s="33"/>
      <c r="K32" s="71"/>
      <c r="L32" s="39"/>
      <c r="M32" s="39"/>
      <c r="N32" s="39"/>
      <c r="O32" s="33"/>
      <c r="P32" s="72"/>
      <c r="Q32" s="39"/>
      <c r="R32" s="33"/>
      <c r="S32" s="39"/>
      <c r="T32" s="39"/>
      <c r="U32" s="39"/>
      <c r="V32" s="39"/>
      <c r="W32" s="39"/>
      <c r="X32" s="39"/>
      <c r="Y32" s="39"/>
      <c r="Z32" s="39"/>
      <c r="AA32" s="39"/>
      <c r="AB32" s="39"/>
      <c r="AC32" s="39"/>
      <c r="AD32" s="39"/>
      <c r="AE32" s="33"/>
      <c r="AF32" s="39"/>
      <c r="AG32" s="39"/>
      <c r="AH32" s="39"/>
      <c r="AI32" s="39"/>
      <c r="AJ32" s="39"/>
      <c r="AK32" s="39"/>
      <c r="AL32" s="39"/>
      <c r="AM32" s="39"/>
      <c r="AN32" s="39"/>
      <c r="AO32" s="39"/>
      <c r="AP32" s="39"/>
      <c r="AQ32" s="39"/>
      <c r="AR32" s="39"/>
    </row>
    <row r="33" spans="1:45" x14ac:dyDescent="0.35">
      <c r="A33" s="33"/>
      <c r="B33" s="604" t="s">
        <v>350</v>
      </c>
      <c r="C33" s="58" t="s">
        <v>196</v>
      </c>
      <c r="D33" s="59"/>
      <c r="E33" s="59"/>
      <c r="F33" s="106"/>
      <c r="G33" s="61"/>
      <c r="H33" s="61"/>
      <c r="I33" s="107"/>
      <c r="J33" s="106"/>
      <c r="K33" s="108"/>
      <c r="L33" s="59"/>
      <c r="M33" s="59"/>
      <c r="N33" s="59"/>
      <c r="O33" s="106"/>
      <c r="P33" s="109"/>
      <c r="Q33" s="65"/>
      <c r="R33" s="106"/>
      <c r="S33" s="66">
        <v>33.85168367591465</v>
      </c>
      <c r="T33" s="66">
        <v>2.9425269403417303E-2</v>
      </c>
      <c r="U33" s="66">
        <v>0.21450990900663289</v>
      </c>
      <c r="V33" s="66">
        <v>0</v>
      </c>
      <c r="W33" s="66">
        <v>0.84007719023023919</v>
      </c>
      <c r="X33" s="66">
        <v>54.160969990483494</v>
      </c>
      <c r="Y33" s="66">
        <v>33.85168367591465</v>
      </c>
      <c r="Z33" s="66">
        <v>1.0082156780043764E-3</v>
      </c>
      <c r="AA33" s="66">
        <v>0.19726239019093353</v>
      </c>
      <c r="AB33" s="66">
        <v>34.412922020591516</v>
      </c>
      <c r="AC33" s="66">
        <v>0</v>
      </c>
      <c r="AD33" s="66">
        <v>4.3105229383461438E-2</v>
      </c>
      <c r="AE33" s="67"/>
      <c r="AF33" s="66">
        <v>9.4803254879897402E-8</v>
      </c>
      <c r="AG33" s="66">
        <v>3.7957800203685052E-9</v>
      </c>
      <c r="AH33" s="66">
        <v>4.5473873168728841E-8</v>
      </c>
      <c r="AI33" s="66">
        <v>0</v>
      </c>
      <c r="AJ33" s="66">
        <v>1.1341042068108227E-8</v>
      </c>
      <c r="AK33" s="66">
        <v>4.8056984092721009E-7</v>
      </c>
      <c r="AL33" s="66">
        <v>2.5891854858453746E-12</v>
      </c>
      <c r="AM33" s="66">
        <v>6.7567093146802753E-10</v>
      </c>
      <c r="AN33" s="66">
        <v>1.3664697674482294E-10</v>
      </c>
      <c r="AO33" s="66">
        <v>2.0785404900437275E-11</v>
      </c>
      <c r="AP33" s="66">
        <v>0</v>
      </c>
      <c r="AQ33" s="66">
        <v>7.32782317388097E-11</v>
      </c>
      <c r="AR33" s="559">
        <v>6.3689276179465104E-7</v>
      </c>
      <c r="AS33" s="551"/>
    </row>
    <row r="34" spans="1:45" x14ac:dyDescent="0.35">
      <c r="A34" s="33"/>
      <c r="B34" s="605"/>
      <c r="C34" s="105" t="s">
        <v>194</v>
      </c>
      <c r="D34" s="33" t="s">
        <v>202</v>
      </c>
      <c r="E34" s="39" t="s">
        <v>186</v>
      </c>
      <c r="F34" s="33" t="s">
        <v>12</v>
      </c>
      <c r="G34" s="69">
        <v>80</v>
      </c>
      <c r="H34" s="69" t="s">
        <v>271</v>
      </c>
      <c r="I34" s="110" t="s">
        <v>111</v>
      </c>
      <c r="J34" s="33" t="s">
        <v>278</v>
      </c>
      <c r="K34" s="71">
        <v>1</v>
      </c>
      <c r="L34" s="39">
        <v>20</v>
      </c>
      <c r="M34" s="39" t="s">
        <v>193</v>
      </c>
      <c r="N34" s="39"/>
      <c r="O34" s="33"/>
      <c r="P34" s="72">
        <f>L34*2</f>
        <v>40</v>
      </c>
      <c r="Q34" s="73" t="s">
        <v>71</v>
      </c>
      <c r="R34" s="33"/>
      <c r="S34" s="74">
        <v>8.4536949152542373</v>
      </c>
      <c r="T34" s="74">
        <v>1.6177539324472626E-3</v>
      </c>
      <c r="U34" s="74">
        <v>6.4545144406779661E-3</v>
      </c>
      <c r="V34" s="74">
        <v>0</v>
      </c>
      <c r="W34" s="74">
        <v>2.300007116624932E-2</v>
      </c>
      <c r="X34" s="74">
        <v>0.6573570169491525</v>
      </c>
      <c r="Y34" s="74">
        <v>8.4536949152542373</v>
      </c>
      <c r="Z34" s="74">
        <v>3.1077966101694916E-6</v>
      </c>
      <c r="AA34" s="74">
        <v>2.0814915254237294E-2</v>
      </c>
      <c r="AB34" s="74">
        <v>0.94217491525423713</v>
      </c>
      <c r="AC34" s="74">
        <v>0</v>
      </c>
      <c r="AD34" s="74">
        <v>3.1316610169491526E-3</v>
      </c>
      <c r="AE34" s="75"/>
      <c r="AF34" s="74">
        <v>2.3674975856458221E-8</v>
      </c>
      <c r="AG34" s="74">
        <v>2.0868587371175464E-10</v>
      </c>
      <c r="AH34" s="74">
        <v>1.3682900356460592E-9</v>
      </c>
      <c r="AI34" s="74">
        <v>0</v>
      </c>
      <c r="AJ34" s="74">
        <v>3.1050096074436582E-10</v>
      </c>
      <c r="AK34" s="74">
        <v>5.832723400691434E-9</v>
      </c>
      <c r="AL34" s="74">
        <v>6.4659070981200509E-13</v>
      </c>
      <c r="AM34" s="74">
        <v>2.0827367360154105E-12</v>
      </c>
      <c r="AN34" s="74">
        <v>1.4418842020205592E-11</v>
      </c>
      <c r="AO34" s="74">
        <v>5.6907364881355926E-13</v>
      </c>
      <c r="AP34" s="74">
        <v>0</v>
      </c>
      <c r="AQ34" s="74">
        <v>5.3237759086243032E-12</v>
      </c>
      <c r="AR34" s="211">
        <v>3.1418217146275301E-8</v>
      </c>
      <c r="AS34" s="551"/>
    </row>
    <row r="35" spans="1:45" x14ac:dyDescent="0.35">
      <c r="A35" s="33"/>
      <c r="B35" s="605"/>
      <c r="C35" s="105" t="s">
        <v>194</v>
      </c>
      <c r="D35" s="33" t="s">
        <v>202</v>
      </c>
      <c r="E35" s="39" t="s">
        <v>187</v>
      </c>
      <c r="F35" s="33" t="s">
        <v>3</v>
      </c>
      <c r="G35" s="69">
        <v>80</v>
      </c>
      <c r="H35" s="69" t="s">
        <v>271</v>
      </c>
      <c r="I35" s="33" t="s">
        <v>272</v>
      </c>
      <c r="J35" s="76" t="s">
        <v>132</v>
      </c>
      <c r="K35" s="71">
        <v>1</v>
      </c>
      <c r="L35" s="39">
        <v>8.3000000000000007</v>
      </c>
      <c r="M35" s="39" t="s">
        <v>193</v>
      </c>
      <c r="N35" s="39"/>
      <c r="O35" s="33"/>
      <c r="P35" s="72">
        <f>L35*2</f>
        <v>16.600000000000001</v>
      </c>
      <c r="Q35" s="73" t="s">
        <v>71</v>
      </c>
      <c r="R35" s="33"/>
      <c r="S35" s="74">
        <v>12.519763743752842</v>
      </c>
      <c r="T35" s="74">
        <v>6.6738794334818387E-3</v>
      </c>
      <c r="U35" s="74">
        <v>0.1093367560199909</v>
      </c>
      <c r="V35" s="74">
        <v>0</v>
      </c>
      <c r="W35" s="74">
        <v>3.4245115257505392E-2</v>
      </c>
      <c r="X35" s="74">
        <v>1.6760479236710586</v>
      </c>
      <c r="Y35" s="74">
        <v>12.519763743752842</v>
      </c>
      <c r="Z35" s="74">
        <v>8.5224897773739203E-5</v>
      </c>
      <c r="AA35" s="74">
        <v>3.7925833711949117E-2</v>
      </c>
      <c r="AB35" s="74">
        <v>1.4028169014084508</v>
      </c>
      <c r="AC35" s="74">
        <v>0</v>
      </c>
      <c r="AD35" s="74">
        <v>2.2670347378373466E-3</v>
      </c>
      <c r="AE35" s="75"/>
      <c r="AF35" s="74">
        <v>3.5062195564576436E-8</v>
      </c>
      <c r="AG35" s="74">
        <v>8.6091236293036781E-10</v>
      </c>
      <c r="AH35" s="74">
        <v>2.3178256887795226E-8</v>
      </c>
      <c r="AI35" s="74">
        <v>0</v>
      </c>
      <c r="AJ35" s="74">
        <v>4.6230905597632284E-10</v>
      </c>
      <c r="AK35" s="74">
        <v>1.4871559431201227E-8</v>
      </c>
      <c r="AL35" s="74">
        <v>9.575887238542842E-13</v>
      </c>
      <c r="AM35" s="74">
        <v>5.7114749670456755E-11</v>
      </c>
      <c r="AN35" s="74">
        <v>2.6271863137461497E-11</v>
      </c>
      <c r="AO35" s="74">
        <v>8.4730140845070416E-13</v>
      </c>
      <c r="AP35" s="74">
        <v>0</v>
      </c>
      <c r="AQ35" s="74">
        <v>3.8539244369017359E-12</v>
      </c>
      <c r="AR35" s="211">
        <v>7.4524278729856675E-8</v>
      </c>
      <c r="AS35" s="551"/>
    </row>
    <row r="36" spans="1:45" x14ac:dyDescent="0.35">
      <c r="A36" s="33"/>
      <c r="B36" s="605"/>
      <c r="C36" s="105" t="s">
        <v>194</v>
      </c>
      <c r="D36" s="33" t="s">
        <v>202</v>
      </c>
      <c r="E36" s="39" t="s">
        <v>186</v>
      </c>
      <c r="F36" s="33" t="s">
        <v>25</v>
      </c>
      <c r="G36" s="69">
        <v>120</v>
      </c>
      <c r="H36" s="69" t="s">
        <v>195</v>
      </c>
      <c r="I36" s="98" t="s">
        <v>279</v>
      </c>
      <c r="J36" s="33" t="s">
        <v>280</v>
      </c>
      <c r="K36" s="71">
        <v>1</v>
      </c>
      <c r="L36" s="39">
        <v>30</v>
      </c>
      <c r="M36" s="39" t="s">
        <v>193</v>
      </c>
      <c r="N36" s="39"/>
      <c r="O36" s="33"/>
      <c r="P36" s="72">
        <f>L36</f>
        <v>30</v>
      </c>
      <c r="Q36" s="73" t="s">
        <v>71</v>
      </c>
      <c r="R36" s="33"/>
      <c r="S36" s="74">
        <v>3.5999999999999996</v>
      </c>
      <c r="T36" s="74">
        <v>5.9892086330935266E-3</v>
      </c>
      <c r="U36" s="74">
        <v>1.9479389999999999E-2</v>
      </c>
      <c r="V36" s="74">
        <v>0</v>
      </c>
      <c r="W36" s="74">
        <v>0.65911532076945611</v>
      </c>
      <c r="X36" s="74">
        <v>34.234098000000003</v>
      </c>
      <c r="Y36" s="74">
        <v>3.5999999999999996</v>
      </c>
      <c r="Z36" s="74">
        <v>3.39E-4</v>
      </c>
      <c r="AA36" s="74">
        <v>0.10495800000000002</v>
      </c>
      <c r="AB36" s="74">
        <v>27</v>
      </c>
      <c r="AC36" s="74">
        <v>0</v>
      </c>
      <c r="AD36" s="74">
        <v>1.044E-2</v>
      </c>
      <c r="AE36" s="75"/>
      <c r="AF36" s="74">
        <v>1.0081971722146821E-8</v>
      </c>
      <c r="AG36" s="74">
        <v>7.7259168490993645E-10</v>
      </c>
      <c r="AH36" s="74">
        <v>4.1294283996774006E-9</v>
      </c>
      <c r="AI36" s="74">
        <v>0</v>
      </c>
      <c r="AJ36" s="74">
        <v>8.8980568303876573E-9</v>
      </c>
      <c r="AK36" s="74">
        <v>3.0375886977351492E-7</v>
      </c>
      <c r="AL36" s="74">
        <v>2.7535019641209914E-13</v>
      </c>
      <c r="AM36" s="74">
        <v>2.2718595908073853E-10</v>
      </c>
      <c r="AN36" s="74">
        <v>7.2706172582118081E-11</v>
      </c>
      <c r="AO36" s="74">
        <v>1.6307999999999999E-11</v>
      </c>
      <c r="AP36" s="74">
        <v>0</v>
      </c>
      <c r="AQ36" s="74">
        <v>1.7747840582115009E-11</v>
      </c>
      <c r="AR36" s="211">
        <v>3.2797514173307812E-7</v>
      </c>
      <c r="AS36" s="551"/>
    </row>
    <row r="37" spans="1:45" x14ac:dyDescent="0.35">
      <c r="A37" s="33"/>
      <c r="B37" s="605"/>
      <c r="C37" s="105" t="s">
        <v>194</v>
      </c>
      <c r="D37" s="33" t="s">
        <v>202</v>
      </c>
      <c r="E37" s="39" t="s">
        <v>184</v>
      </c>
      <c r="F37" s="33" t="s">
        <v>26</v>
      </c>
      <c r="G37" s="69">
        <v>60</v>
      </c>
      <c r="H37" s="69" t="s">
        <v>271</v>
      </c>
      <c r="I37" s="111" t="s">
        <v>281</v>
      </c>
      <c r="J37" s="33" t="s">
        <v>282</v>
      </c>
      <c r="K37" s="71">
        <v>1</v>
      </c>
      <c r="L37" s="39">
        <v>8.0000000000000002E-3</v>
      </c>
      <c r="M37" s="39" t="s">
        <v>191</v>
      </c>
      <c r="N37" s="33">
        <v>470</v>
      </c>
      <c r="O37" s="33" t="s">
        <v>69</v>
      </c>
      <c r="P37" s="72">
        <f>L37*N37*2</f>
        <v>7.5200000000000005</v>
      </c>
      <c r="Q37" s="73" t="s">
        <v>71</v>
      </c>
      <c r="R37" s="33"/>
      <c r="S37" s="74">
        <v>6.1558720000000005</v>
      </c>
      <c r="T37" s="74">
        <v>1.2052558273381298E-2</v>
      </c>
      <c r="U37" s="74">
        <v>6.6665885887999987E-2</v>
      </c>
      <c r="V37" s="74">
        <v>0</v>
      </c>
      <c r="W37" s="74">
        <v>8.1717676008202331E-2</v>
      </c>
      <c r="X37" s="74">
        <v>0</v>
      </c>
      <c r="Y37" s="74">
        <v>6.1558720000000005</v>
      </c>
      <c r="Z37" s="74">
        <v>4.8572431999999995E-4</v>
      </c>
      <c r="AA37" s="74">
        <v>0</v>
      </c>
      <c r="AB37" s="74">
        <v>3.3474828800000003</v>
      </c>
      <c r="AC37" s="74">
        <v>0</v>
      </c>
      <c r="AD37" s="74">
        <v>2.1965168E-2</v>
      </c>
      <c r="AE37" s="75"/>
      <c r="AF37" s="74">
        <v>1.7239813174765391E-8</v>
      </c>
      <c r="AG37" s="74">
        <v>1.5547473588505131E-9</v>
      </c>
      <c r="AH37" s="74">
        <v>1.4132475528009862E-8</v>
      </c>
      <c r="AI37" s="74">
        <v>0</v>
      </c>
      <c r="AJ37" s="74">
        <v>1.1031886261107315E-9</v>
      </c>
      <c r="AK37" s="74">
        <v>0</v>
      </c>
      <c r="AL37" s="74">
        <v>4.7083904563548378E-13</v>
      </c>
      <c r="AM37" s="74">
        <v>3.2551547341604589E-10</v>
      </c>
      <c r="AN37" s="74">
        <v>0</v>
      </c>
      <c r="AO37" s="74">
        <v>2.0218796595199999E-12</v>
      </c>
      <c r="AP37" s="74">
        <v>0</v>
      </c>
      <c r="AQ37" s="74">
        <v>3.7340450193809767E-11</v>
      </c>
      <c r="AR37" s="211">
        <v>3.4395573330051502E-8</v>
      </c>
      <c r="AS37" s="551"/>
    </row>
    <row r="38" spans="1:45" x14ac:dyDescent="0.35">
      <c r="A38" s="33"/>
      <c r="B38" s="605"/>
      <c r="C38" s="105" t="s">
        <v>194</v>
      </c>
      <c r="D38" s="33" t="s">
        <v>202</v>
      </c>
      <c r="E38" s="39" t="s">
        <v>184</v>
      </c>
      <c r="F38" s="33" t="s">
        <v>28</v>
      </c>
      <c r="G38" s="69">
        <v>120</v>
      </c>
      <c r="H38" s="69" t="s">
        <v>195</v>
      </c>
      <c r="I38" s="111" t="s">
        <v>283</v>
      </c>
      <c r="J38" s="33" t="s">
        <v>156</v>
      </c>
      <c r="K38" s="71">
        <v>1</v>
      </c>
      <c r="L38" s="39">
        <v>3.0499999999999999E-2</v>
      </c>
      <c r="M38" s="39" t="s">
        <v>191</v>
      </c>
      <c r="N38" s="33">
        <v>461</v>
      </c>
      <c r="O38" s="33" t="s">
        <v>284</v>
      </c>
      <c r="P38" s="72">
        <f>L38*N38</f>
        <v>14.060499999999999</v>
      </c>
      <c r="Q38" s="73" t="s">
        <v>71</v>
      </c>
      <c r="R38" s="33"/>
      <c r="S38" s="74">
        <v>0.86157957446808509</v>
      </c>
      <c r="T38" s="74">
        <v>9.3621881218429513E-4</v>
      </c>
      <c r="U38" s="74">
        <v>4.085831720212766E-3</v>
      </c>
      <c r="V38" s="74">
        <v>0</v>
      </c>
      <c r="W38" s="74">
        <v>6.6311125284889477E-3</v>
      </c>
      <c r="X38" s="74">
        <v>11.214325724468083</v>
      </c>
      <c r="Y38" s="74">
        <v>0.86157957446808509</v>
      </c>
      <c r="Z38" s="74">
        <v>4.0984861702127654E-5</v>
      </c>
      <c r="AA38" s="74">
        <v>1.238879629787234E-2</v>
      </c>
      <c r="AB38" s="74">
        <v>0.27163689361702126</v>
      </c>
      <c r="AC38" s="74">
        <v>0</v>
      </c>
      <c r="AD38" s="74">
        <v>1.5406718085106382E-3</v>
      </c>
      <c r="AE38" s="75"/>
      <c r="AF38" s="74">
        <v>2.4128946961573682E-9</v>
      </c>
      <c r="AG38" s="74">
        <v>1.2076968993084478E-10</v>
      </c>
      <c r="AH38" s="74">
        <v>8.6615389607936206E-10</v>
      </c>
      <c r="AI38" s="74">
        <v>0</v>
      </c>
      <c r="AJ38" s="74">
        <v>8.9520019134600803E-11</v>
      </c>
      <c r="AK38" s="74">
        <v>9.9504619848213272E-8</v>
      </c>
      <c r="AL38" s="74">
        <v>6.5898918070677792E-14</v>
      </c>
      <c r="AM38" s="74">
        <v>2.7466622753950744E-11</v>
      </c>
      <c r="AN38" s="74">
        <v>8.5819276445607937E-12</v>
      </c>
      <c r="AO38" s="74">
        <v>1.6406868374468082E-13</v>
      </c>
      <c r="AP38" s="74">
        <v>0</v>
      </c>
      <c r="AQ38" s="74">
        <v>2.6191185485446002E-12</v>
      </c>
      <c r="AR38" s="211">
        <v>1.0303285578606431E-7</v>
      </c>
      <c r="AS38" s="551"/>
    </row>
    <row r="39" spans="1:45" x14ac:dyDescent="0.35">
      <c r="A39" s="33"/>
      <c r="B39" s="605"/>
      <c r="C39" s="79" t="s">
        <v>189</v>
      </c>
      <c r="D39" s="33"/>
      <c r="E39" s="112"/>
      <c r="F39" s="79"/>
      <c r="G39" s="80"/>
      <c r="H39" s="80"/>
      <c r="I39" s="79"/>
      <c r="J39" s="79"/>
      <c r="K39" s="81"/>
      <c r="L39" s="78"/>
      <c r="M39" s="78"/>
      <c r="N39" s="78"/>
      <c r="O39" s="79"/>
      <c r="P39" s="82"/>
      <c r="Q39" s="83"/>
      <c r="R39" s="79"/>
      <c r="S39" s="84">
        <v>31.590910233475167</v>
      </c>
      <c r="T39" s="84">
        <v>2.726961908458822E-2</v>
      </c>
      <c r="U39" s="84">
        <v>0.20602237806888163</v>
      </c>
      <c r="V39" s="84">
        <v>0</v>
      </c>
      <c r="W39" s="84">
        <v>0.80470929572990213</v>
      </c>
      <c r="X39" s="84">
        <v>47.781828665088298</v>
      </c>
      <c r="Y39" s="84">
        <v>31.590910233475167</v>
      </c>
      <c r="Z39" s="84">
        <v>9.5404187608603627E-4</v>
      </c>
      <c r="AA39" s="84">
        <v>0.17608754526405879</v>
      </c>
      <c r="AB39" s="84">
        <v>32.964111590279707</v>
      </c>
      <c r="AC39" s="84">
        <v>0</v>
      </c>
      <c r="AD39" s="84">
        <v>3.9344535563297138E-2</v>
      </c>
      <c r="AE39" s="85"/>
      <c r="AF39" s="84">
        <v>8.8471851014104239E-8</v>
      </c>
      <c r="AG39" s="84">
        <v>3.5177069703334168E-9</v>
      </c>
      <c r="AH39" s="84">
        <v>4.3674604747207909E-8</v>
      </c>
      <c r="AI39" s="84">
        <v>0</v>
      </c>
      <c r="AJ39" s="84">
        <v>1.0863575492353677E-8</v>
      </c>
      <c r="AK39" s="84">
        <v>4.2396777245362084E-7</v>
      </c>
      <c r="AL39" s="84">
        <v>2.4162675937845499E-12</v>
      </c>
      <c r="AM39" s="84">
        <v>6.3936554165720737E-10</v>
      </c>
      <c r="AN39" s="84">
        <v>1.2197880538434596E-10</v>
      </c>
      <c r="AO39" s="84">
        <v>1.9910323400528945E-11</v>
      </c>
      <c r="AP39" s="84">
        <v>0</v>
      </c>
      <c r="AQ39" s="84">
        <v>6.6885109669995412E-11</v>
      </c>
      <c r="AR39" s="560">
        <v>5.7134606672532603E-7</v>
      </c>
      <c r="AS39" s="551"/>
    </row>
    <row r="40" spans="1:45" x14ac:dyDescent="0.35">
      <c r="A40" s="33"/>
      <c r="B40" s="605"/>
      <c r="C40" s="105" t="s">
        <v>108</v>
      </c>
      <c r="D40" s="33" t="s">
        <v>202</v>
      </c>
      <c r="E40" s="39" t="s">
        <v>186</v>
      </c>
      <c r="F40" s="33" t="s">
        <v>18</v>
      </c>
      <c r="G40" s="69"/>
      <c r="H40" s="69"/>
      <c r="I40" s="76" t="s">
        <v>111</v>
      </c>
      <c r="J40" s="33"/>
      <c r="K40" s="71">
        <v>1</v>
      </c>
      <c r="L40" s="39"/>
      <c r="M40" s="39"/>
      <c r="N40" s="39"/>
      <c r="O40" s="33"/>
      <c r="P40" s="72">
        <f>P34</f>
        <v>40</v>
      </c>
      <c r="Q40" s="73" t="s">
        <v>71</v>
      </c>
      <c r="R40" s="33"/>
      <c r="S40" s="74">
        <v>0.84745762711864403</v>
      </c>
      <c r="T40" s="74">
        <v>3.0542616754054391E-4</v>
      </c>
      <c r="U40" s="74">
        <v>1.6609087457627116E-3</v>
      </c>
      <c r="V40" s="74">
        <v>0</v>
      </c>
      <c r="W40" s="74">
        <v>1.4801255836046202E-3</v>
      </c>
      <c r="X40" s="74">
        <v>-7.6155731525423737E-2</v>
      </c>
      <c r="Y40" s="74">
        <v>0.84745762711864403</v>
      </c>
      <c r="Z40" s="74">
        <v>5.2257627118644062E-7</v>
      </c>
      <c r="AA40" s="74">
        <v>6.2735186440677961E-3</v>
      </c>
      <c r="AB40" s="74">
        <v>6.0631864406779659E-2</v>
      </c>
      <c r="AC40" s="74">
        <v>0</v>
      </c>
      <c r="AD40" s="74">
        <v>5.7681355932203391E-4</v>
      </c>
      <c r="AE40" s="75"/>
      <c r="AF40" s="74">
        <v>2.3733455089799481E-9</v>
      </c>
      <c r="AG40" s="74">
        <v>3.9399148009617939E-11</v>
      </c>
      <c r="AH40" s="74">
        <v>3.5209540668496872E-10</v>
      </c>
      <c r="AI40" s="74">
        <v>0</v>
      </c>
      <c r="AJ40" s="74">
        <v>1.9981695378662373E-11</v>
      </c>
      <c r="AK40" s="74">
        <v>-6.757291789880939E-10</v>
      </c>
      <c r="AL40" s="74">
        <v>6.4818784466125034E-14</v>
      </c>
      <c r="AM40" s="74">
        <v>3.5021236390067151E-13</v>
      </c>
      <c r="AN40" s="74">
        <v>4.345771920508475E-12</v>
      </c>
      <c r="AO40" s="74">
        <v>3.6621646101694912E-14</v>
      </c>
      <c r="AP40" s="74">
        <v>0</v>
      </c>
      <c r="AQ40" s="74">
        <v>9.8057424295496145E-13</v>
      </c>
      <c r="AR40" s="211">
        <v>2.1148705790230354E-9</v>
      </c>
      <c r="AS40" s="551"/>
    </row>
    <row r="41" spans="1:45" x14ac:dyDescent="0.35">
      <c r="A41" s="33"/>
      <c r="B41" s="605"/>
      <c r="C41" s="105" t="s">
        <v>108</v>
      </c>
      <c r="D41" s="33" t="s">
        <v>202</v>
      </c>
      <c r="E41" s="39" t="s">
        <v>187</v>
      </c>
      <c r="F41" s="33" t="s">
        <v>29</v>
      </c>
      <c r="G41" s="69"/>
      <c r="H41" s="69"/>
      <c r="I41" s="33" t="s">
        <v>272</v>
      </c>
      <c r="J41" s="33"/>
      <c r="K41" s="71">
        <v>1</v>
      </c>
      <c r="L41" s="39"/>
      <c r="M41" s="39"/>
      <c r="N41" s="39"/>
      <c r="O41" s="33"/>
      <c r="P41" s="72">
        <f>P35</f>
        <v>16.600000000000001</v>
      </c>
      <c r="Q41" s="73" t="s">
        <v>71</v>
      </c>
      <c r="R41" s="33"/>
      <c r="S41" s="74">
        <v>0.27113584734211721</v>
      </c>
      <c r="T41" s="74">
        <v>2.2528412526680156E-4</v>
      </c>
      <c r="U41" s="74">
        <v>1.2089767932757837E-3</v>
      </c>
      <c r="V41" s="74">
        <v>0</v>
      </c>
      <c r="W41" s="74">
        <v>5.7204071561865191E-4</v>
      </c>
      <c r="X41" s="74">
        <v>-2.9216980463425718E-2</v>
      </c>
      <c r="Y41" s="74">
        <v>0.27113584734211721</v>
      </c>
      <c r="Z41" s="74">
        <v>5.3171285779191278E-7</v>
      </c>
      <c r="AA41" s="74">
        <v>2.2247771013175831E-3</v>
      </c>
      <c r="AB41" s="74">
        <v>2.3433075874602454E-2</v>
      </c>
      <c r="AC41" s="74">
        <v>0</v>
      </c>
      <c r="AD41" s="74">
        <v>4.1609359382099051E-4</v>
      </c>
      <c r="AE41" s="75"/>
      <c r="AF41" s="74">
        <v>7.5932887382320649E-10</v>
      </c>
      <c r="AG41" s="74">
        <v>2.9061041714527539E-11</v>
      </c>
      <c r="AH41" s="74">
        <v>2.5629052576615258E-10</v>
      </c>
      <c r="AI41" s="74">
        <v>0</v>
      </c>
      <c r="AJ41" s="74">
        <v>7.7225496608518005E-12</v>
      </c>
      <c r="AK41" s="74">
        <v>-2.5924202716733067E-10</v>
      </c>
      <c r="AL41" s="74">
        <v>2.0738141338892476E-14</v>
      </c>
      <c r="AM41" s="74">
        <v>3.5633538511214171E-13</v>
      </c>
      <c r="AN41" s="74">
        <v>1.5411405313091005E-12</v>
      </c>
      <c r="AO41" s="74">
        <v>1.4153577828259881E-14</v>
      </c>
      <c r="AP41" s="74">
        <v>0</v>
      </c>
      <c r="AQ41" s="74">
        <v>7.0735275578297454E-13</v>
      </c>
      <c r="AR41" s="211">
        <v>7.9580068418877894E-10</v>
      </c>
      <c r="AS41" s="551"/>
    </row>
    <row r="42" spans="1:45" x14ac:dyDescent="0.35">
      <c r="A42" s="33"/>
      <c r="B42" s="605"/>
      <c r="C42" s="105" t="s">
        <v>108</v>
      </c>
      <c r="D42" s="33" t="s">
        <v>202</v>
      </c>
      <c r="E42" s="39" t="s">
        <v>186</v>
      </c>
      <c r="F42" s="33" t="s">
        <v>31</v>
      </c>
      <c r="G42" s="69"/>
      <c r="H42" s="69"/>
      <c r="I42" s="98" t="s">
        <v>279</v>
      </c>
      <c r="J42" s="33"/>
      <c r="K42" s="71">
        <v>1</v>
      </c>
      <c r="L42" s="39"/>
      <c r="M42" s="39"/>
      <c r="N42" s="39"/>
      <c r="O42" s="33"/>
      <c r="P42" s="72">
        <f>P36</f>
        <v>30</v>
      </c>
      <c r="Q42" s="73" t="s">
        <v>71</v>
      </c>
      <c r="R42" s="33"/>
      <c r="S42" s="74">
        <v>0.62999999999999989</v>
      </c>
      <c r="T42" s="74">
        <v>9.3776978417266189E-4</v>
      </c>
      <c r="U42" s="74">
        <v>2.7788459999999997E-3</v>
      </c>
      <c r="V42" s="74">
        <v>0</v>
      </c>
      <c r="W42" s="74">
        <v>3.5372522214627477E-10</v>
      </c>
      <c r="X42" s="74">
        <v>3.6050999999999986E-2</v>
      </c>
      <c r="Y42" s="74">
        <v>0.62999999999999989</v>
      </c>
      <c r="Z42" s="74">
        <v>5.1419999999999999E-5</v>
      </c>
      <c r="AA42" s="74">
        <v>1.0893600000000002E-2</v>
      </c>
      <c r="AB42" s="74">
        <v>1.4489999999999999E-8</v>
      </c>
      <c r="AC42" s="74">
        <v>0</v>
      </c>
      <c r="AD42" s="74">
        <v>1.4159999999999999E-3</v>
      </c>
      <c r="AE42" s="75"/>
      <c r="AF42" s="74">
        <v>1.7643450513756935E-9</v>
      </c>
      <c r="AG42" s="74">
        <v>1.2096976111472696E-10</v>
      </c>
      <c r="AH42" s="74">
        <v>5.8908649555914977E-10</v>
      </c>
      <c r="AI42" s="74">
        <v>0</v>
      </c>
      <c r="AJ42" s="74">
        <v>4.7752904989747092E-18</v>
      </c>
      <c r="AK42" s="74">
        <v>3.198802262646143E-10</v>
      </c>
      <c r="AL42" s="74">
        <v>4.8186284372117346E-14</v>
      </c>
      <c r="AM42" s="74">
        <v>3.4459887952600518E-11</v>
      </c>
      <c r="AN42" s="74">
        <v>7.5461800114384935E-12</v>
      </c>
      <c r="AO42" s="74">
        <v>8.7519599999999998E-21</v>
      </c>
      <c r="AP42" s="74">
        <v>0</v>
      </c>
      <c r="AQ42" s="74">
        <v>2.4071783778041044E-12</v>
      </c>
      <c r="AR42" s="211">
        <v>2.8387429717244423E-9</v>
      </c>
      <c r="AS42" s="551"/>
    </row>
    <row r="43" spans="1:45" x14ac:dyDescent="0.35">
      <c r="A43" s="33"/>
      <c r="B43" s="605"/>
      <c r="C43" s="105" t="s">
        <v>108</v>
      </c>
      <c r="D43" s="33" t="s">
        <v>202</v>
      </c>
      <c r="E43" s="39" t="s">
        <v>184</v>
      </c>
      <c r="F43" s="33" t="s">
        <v>32</v>
      </c>
      <c r="G43" s="69"/>
      <c r="H43" s="69"/>
      <c r="I43" s="111" t="s">
        <v>281</v>
      </c>
      <c r="J43" s="33"/>
      <c r="K43" s="71">
        <v>1</v>
      </c>
      <c r="L43" s="39"/>
      <c r="M43" s="39"/>
      <c r="N43" s="39"/>
      <c r="O43" s="33"/>
      <c r="P43" s="72">
        <f>P37</f>
        <v>7.5200000000000005</v>
      </c>
      <c r="Q43" s="73" t="s">
        <v>71</v>
      </c>
      <c r="R43" s="33"/>
      <c r="S43" s="74">
        <v>0.27004320000000004</v>
      </c>
      <c r="T43" s="74">
        <v>3.170302158273382E-4</v>
      </c>
      <c r="U43" s="74">
        <v>1.6474256512000003E-3</v>
      </c>
      <c r="V43" s="74">
        <v>0</v>
      </c>
      <c r="W43" s="74">
        <v>3.2882222517332298E-2</v>
      </c>
      <c r="X43" s="74">
        <v>0</v>
      </c>
      <c r="Y43" s="74">
        <v>0.27004320000000004</v>
      </c>
      <c r="Z43" s="74">
        <v>6.0656319999999996E-7</v>
      </c>
      <c r="AA43" s="74">
        <v>0</v>
      </c>
      <c r="AB43" s="74">
        <v>1.3469873632</v>
      </c>
      <c r="AC43" s="74">
        <v>0</v>
      </c>
      <c r="AD43" s="74">
        <v>6.4807359999999997E-4</v>
      </c>
      <c r="AE43" s="75"/>
      <c r="AF43" s="74">
        <v>7.5626886282167748E-10</v>
      </c>
      <c r="AG43" s="74">
        <v>4.0896038795511295E-11</v>
      </c>
      <c r="AH43" s="74">
        <v>3.4923713065051403E-10</v>
      </c>
      <c r="AI43" s="74">
        <v>0</v>
      </c>
      <c r="AJ43" s="74">
        <v>4.4391000398398599E-10</v>
      </c>
      <c r="AK43" s="74">
        <v>0</v>
      </c>
      <c r="AL43" s="74">
        <v>2.0654568933264387E-14</v>
      </c>
      <c r="AM43" s="74">
        <v>4.0649747001499063E-13</v>
      </c>
      <c r="AN43" s="74">
        <v>0</v>
      </c>
      <c r="AO43" s="74">
        <v>8.1358036737279988E-13</v>
      </c>
      <c r="AP43" s="74">
        <v>0</v>
      </c>
      <c r="AQ43" s="74">
        <v>1.101715223972928E-12</v>
      </c>
      <c r="AR43" s="211">
        <v>1.5926544838819828E-9</v>
      </c>
      <c r="AS43" s="551"/>
    </row>
    <row r="44" spans="1:45" x14ac:dyDescent="0.35">
      <c r="A44" s="33"/>
      <c r="B44" s="605"/>
      <c r="C44" s="105" t="s">
        <v>108</v>
      </c>
      <c r="D44" s="33" t="s">
        <v>202</v>
      </c>
      <c r="E44" s="39" t="s">
        <v>184</v>
      </c>
      <c r="F44" s="33" t="s">
        <v>34</v>
      </c>
      <c r="G44" s="33"/>
      <c r="H44" s="33"/>
      <c r="I44" s="111" t="s">
        <v>285</v>
      </c>
      <c r="J44" s="33"/>
      <c r="K44" s="71">
        <v>1</v>
      </c>
      <c r="L44" s="39"/>
      <c r="M44" s="39"/>
      <c r="N44" s="39"/>
      <c r="O44" s="33"/>
      <c r="P44" s="72">
        <f>P38</f>
        <v>14.060499999999999</v>
      </c>
      <c r="Q44" s="73" t="s">
        <v>71</v>
      </c>
      <c r="R44" s="33"/>
      <c r="S44" s="74">
        <v>0.24213676797872338</v>
      </c>
      <c r="T44" s="74">
        <v>3.701400260217358E-4</v>
      </c>
      <c r="U44" s="74">
        <v>1.191373747512766E-3</v>
      </c>
      <c r="V44" s="74">
        <v>0</v>
      </c>
      <c r="W44" s="74">
        <v>4.3350533005628199E-4</v>
      </c>
      <c r="X44" s="74">
        <v>6.4484630373840419</v>
      </c>
      <c r="Y44" s="74">
        <v>0.24213676797872338</v>
      </c>
      <c r="Z44" s="74">
        <v>1.0929495893617023E-6</v>
      </c>
      <c r="AA44" s="74">
        <v>1.7829491814893618E-3</v>
      </c>
      <c r="AB44" s="74">
        <v>1.7758112340425534E-2</v>
      </c>
      <c r="AC44" s="74">
        <v>0</v>
      </c>
      <c r="AD44" s="74">
        <v>7.0371306702127657E-4</v>
      </c>
      <c r="AE44" s="75"/>
      <c r="AF44" s="74">
        <v>6.7811556879264309E-10</v>
      </c>
      <c r="AG44" s="74">
        <v>4.7747060400705022E-11</v>
      </c>
      <c r="AH44" s="74">
        <v>2.5255886286014648E-10</v>
      </c>
      <c r="AI44" s="74">
        <v>0</v>
      </c>
      <c r="AJ44" s="74">
        <v>5.852321955759807E-12</v>
      </c>
      <c r="AK44" s="74">
        <v>5.7217159453480082E-8</v>
      </c>
      <c r="AL44" s="74">
        <v>1.8520112950425656E-14</v>
      </c>
      <c r="AM44" s="74">
        <v>7.324566391918516E-13</v>
      </c>
      <c r="AN44" s="74">
        <v>1.2350788972209044E-12</v>
      </c>
      <c r="AO44" s="74">
        <v>1.0725899853617022E-14</v>
      </c>
      <c r="AP44" s="74">
        <v>0</v>
      </c>
      <c r="AQ44" s="74">
        <v>1.1963014682993133E-12</v>
      </c>
      <c r="AR44" s="211">
        <v>5.820462635050685E-8</v>
      </c>
      <c r="AS44" s="551"/>
    </row>
    <row r="45" spans="1:45" x14ac:dyDescent="0.35">
      <c r="A45" s="33"/>
      <c r="B45" s="606"/>
      <c r="C45" s="87" t="s">
        <v>183</v>
      </c>
      <c r="D45" s="87"/>
      <c r="E45" s="87"/>
      <c r="F45" s="88"/>
      <c r="G45" s="88"/>
      <c r="H45" s="88"/>
      <c r="I45" s="88"/>
      <c r="J45" s="88"/>
      <c r="K45" s="90"/>
      <c r="L45" s="91"/>
      <c r="M45" s="91"/>
      <c r="N45" s="91"/>
      <c r="O45" s="88"/>
      <c r="P45" s="92"/>
      <c r="Q45" s="93"/>
      <c r="R45" s="94"/>
      <c r="S45" s="95">
        <v>2.2607734424394845</v>
      </c>
      <c r="T45" s="95">
        <v>2.1556503188290815E-3</v>
      </c>
      <c r="U45" s="95">
        <v>8.4875309377512621E-3</v>
      </c>
      <c r="V45" s="95">
        <v>0</v>
      </c>
      <c r="W45" s="95">
        <v>3.5367894500337074E-2</v>
      </c>
      <c r="X45" s="95">
        <v>6.3791413253951923</v>
      </c>
      <c r="Y45" s="95">
        <v>2.2607734424394845</v>
      </c>
      <c r="Z45" s="95">
        <v>5.4173801918340052E-5</v>
      </c>
      <c r="AA45" s="95">
        <v>2.1174844926874742E-2</v>
      </c>
      <c r="AB45" s="95">
        <v>1.4488104303118077</v>
      </c>
      <c r="AC45" s="95">
        <v>0</v>
      </c>
      <c r="AD45" s="95">
        <v>3.7606938201643009E-3</v>
      </c>
      <c r="AE45" s="96"/>
      <c r="AF45" s="95">
        <v>6.3314038657931686E-9</v>
      </c>
      <c r="AG45" s="95">
        <v>2.7807305003508874E-10</v>
      </c>
      <c r="AH45" s="95">
        <v>1.7992684215209315E-9</v>
      </c>
      <c r="AI45" s="95">
        <v>0</v>
      </c>
      <c r="AJ45" s="95">
        <v>4.7746657575455048E-10</v>
      </c>
      <c r="AK45" s="95">
        <v>5.6602068473589271E-8</v>
      </c>
      <c r="AL45" s="95">
        <v>1.729178920608249E-13</v>
      </c>
      <c r="AM45" s="95">
        <v>3.6305389810820178E-11</v>
      </c>
      <c r="AN45" s="95">
        <v>1.4668171360476975E-11</v>
      </c>
      <c r="AO45" s="95">
        <v>8.7508149990833169E-13</v>
      </c>
      <c r="AP45" s="95">
        <v>0</v>
      </c>
      <c r="AQ45" s="95">
        <v>6.3931220688142821E-12</v>
      </c>
      <c r="AR45" s="561">
        <v>6.5546695069325084E-8</v>
      </c>
      <c r="AS45" s="551"/>
    </row>
    <row r="46" spans="1:45" x14ac:dyDescent="0.35">
      <c r="A46" s="33"/>
      <c r="B46" s="33"/>
      <c r="C46" s="33"/>
      <c r="D46" s="33"/>
      <c r="E46" s="39"/>
      <c r="F46" s="33"/>
      <c r="G46" s="69"/>
      <c r="H46" s="69"/>
      <c r="I46" s="33"/>
      <c r="J46" s="33"/>
      <c r="K46" s="71"/>
      <c r="L46" s="39"/>
      <c r="M46" s="39"/>
      <c r="N46" s="39"/>
      <c r="O46" s="33"/>
      <c r="P46" s="72"/>
      <c r="Q46" s="39"/>
      <c r="R46" s="33"/>
      <c r="S46" s="39"/>
      <c r="T46" s="39"/>
      <c r="U46" s="39"/>
      <c r="V46" s="39"/>
      <c r="W46" s="39"/>
      <c r="X46" s="39"/>
      <c r="Y46" s="39"/>
      <c r="Z46" s="39"/>
      <c r="AA46" s="39"/>
      <c r="AB46" s="39"/>
      <c r="AC46" s="39"/>
      <c r="AD46" s="39"/>
      <c r="AE46" s="33"/>
      <c r="AF46" s="39"/>
      <c r="AG46" s="39"/>
      <c r="AH46" s="39"/>
      <c r="AI46" s="39"/>
      <c r="AJ46" s="39"/>
      <c r="AK46" s="39"/>
      <c r="AL46" s="39"/>
      <c r="AM46" s="39"/>
      <c r="AN46" s="39"/>
      <c r="AO46" s="39"/>
      <c r="AP46" s="39"/>
      <c r="AQ46" s="39"/>
      <c r="AR46" s="39"/>
    </row>
    <row r="47" spans="1:45" x14ac:dyDescent="0.35">
      <c r="A47" s="33"/>
      <c r="B47" s="604" t="s">
        <v>351</v>
      </c>
      <c r="C47" s="113" t="s">
        <v>196</v>
      </c>
      <c r="D47" s="113"/>
      <c r="E47" s="113"/>
      <c r="F47" s="107"/>
      <c r="G47" s="114"/>
      <c r="H47" s="114"/>
      <c r="I47" s="107"/>
      <c r="J47" s="107"/>
      <c r="K47" s="115"/>
      <c r="L47" s="113"/>
      <c r="M47" s="113"/>
      <c r="N47" s="113"/>
      <c r="O47" s="107"/>
      <c r="P47" s="116"/>
      <c r="Q47" s="117"/>
      <c r="R47" s="118"/>
      <c r="S47" s="119">
        <v>35.134842965395137</v>
      </c>
      <c r="T47" s="119">
        <v>3.5347102011764449E-2</v>
      </c>
      <c r="U47" s="119">
        <v>0.2397422940124532</v>
      </c>
      <c r="V47" s="119">
        <v>0</v>
      </c>
      <c r="W47" s="119">
        <v>2.9128462421068071</v>
      </c>
      <c r="X47" s="119">
        <v>184.45801120346277</v>
      </c>
      <c r="Y47" s="119">
        <v>35.134842965395137</v>
      </c>
      <c r="Z47" s="119">
        <v>1.0342352917106078E-2</v>
      </c>
      <c r="AA47" s="119">
        <v>1.1401290630261705</v>
      </c>
      <c r="AB47" s="119">
        <v>119.32183346166326</v>
      </c>
      <c r="AC47" s="119">
        <v>0</v>
      </c>
      <c r="AD47" s="119">
        <v>0.1850438925031915</v>
      </c>
      <c r="AE47" s="120"/>
      <c r="AF47" s="119">
        <v>9.8396803677550791E-8</v>
      </c>
      <c r="AG47" s="119">
        <v>4.55968038065273E-9</v>
      </c>
      <c r="AH47" s="119">
        <v>5.0822876768668501E-8</v>
      </c>
      <c r="AI47" s="119">
        <v>0</v>
      </c>
      <c r="AJ47" s="119">
        <v>3.9323424268441897E-8</v>
      </c>
      <c r="AK47" s="119">
        <v>1.6366944151364584E-6</v>
      </c>
      <c r="AL47" s="119">
        <v>2.6873294198416141E-12</v>
      </c>
      <c r="AM47" s="119">
        <v>6.9310836773575764E-9</v>
      </c>
      <c r="AN47" s="119">
        <v>7.8978658532240813E-10</v>
      </c>
      <c r="AO47" s="119">
        <v>7.2070387410844597E-11</v>
      </c>
      <c r="AP47" s="119">
        <v>0</v>
      </c>
      <c r="AQ47" s="119">
        <v>3.1457179165140508E-10</v>
      </c>
      <c r="AR47" s="562">
        <v>1.8379074000029343E-6</v>
      </c>
      <c r="AS47" s="551"/>
    </row>
    <row r="48" spans="1:45" x14ac:dyDescent="0.35">
      <c r="A48" s="33"/>
      <c r="B48" s="605"/>
      <c r="C48" s="105" t="s">
        <v>194</v>
      </c>
      <c r="D48" s="33" t="s">
        <v>93</v>
      </c>
      <c r="E48" s="39" t="s">
        <v>186</v>
      </c>
      <c r="F48" s="51" t="s">
        <v>35</v>
      </c>
      <c r="G48" s="69">
        <v>50</v>
      </c>
      <c r="H48" s="69" t="s">
        <v>271</v>
      </c>
      <c r="I48" s="33" t="s">
        <v>116</v>
      </c>
      <c r="J48" s="98"/>
      <c r="K48" s="71">
        <v>0.96</v>
      </c>
      <c r="L48" s="39">
        <f>18*0.96</f>
        <v>17.28</v>
      </c>
      <c r="M48" s="39" t="s">
        <v>193</v>
      </c>
      <c r="N48" s="39"/>
      <c r="O48" s="33"/>
      <c r="P48" s="72">
        <f>L48*2</f>
        <v>34.56</v>
      </c>
      <c r="Q48" s="73" t="s">
        <v>71</v>
      </c>
      <c r="R48" s="33"/>
      <c r="S48" s="74">
        <v>0.13105645714285716</v>
      </c>
      <c r="T48" s="74">
        <v>5.3145323741007201E-5</v>
      </c>
      <c r="U48" s="74">
        <v>1.057973184E-2</v>
      </c>
      <c r="V48" s="74">
        <v>0</v>
      </c>
      <c r="W48" s="74">
        <v>9.7624394939110296E-3</v>
      </c>
      <c r="X48" s="74">
        <v>0</v>
      </c>
      <c r="Y48" s="74">
        <v>0.13105645714285716</v>
      </c>
      <c r="Z48" s="74">
        <v>4.1249828571428568E-3</v>
      </c>
      <c r="AA48" s="74">
        <v>0</v>
      </c>
      <c r="AB48" s="74">
        <v>0.39990857142857145</v>
      </c>
      <c r="AC48" s="74">
        <v>0</v>
      </c>
      <c r="AD48" s="74">
        <v>5.8752000000000006E-3</v>
      </c>
      <c r="AE48" s="75"/>
      <c r="AF48" s="74">
        <v>3.6702985969973129E-10</v>
      </c>
      <c r="AG48" s="74">
        <v>6.8556027564764946E-12</v>
      </c>
      <c r="AH48" s="74">
        <v>2.2427932867028815E-9</v>
      </c>
      <c r="AI48" s="74">
        <v>0</v>
      </c>
      <c r="AJ48" s="74">
        <v>1.3179293316779891E-10</v>
      </c>
      <c r="AK48" s="74">
        <v>0</v>
      </c>
      <c r="AL48" s="74">
        <v>1.0024005893155437E-14</v>
      </c>
      <c r="AM48" s="74">
        <v>2.7644194294737618E-9</v>
      </c>
      <c r="AN48" s="74">
        <v>0</v>
      </c>
      <c r="AO48" s="74">
        <v>2.4154477714285715E-13</v>
      </c>
      <c r="AP48" s="74">
        <v>0</v>
      </c>
      <c r="AQ48" s="74">
        <v>9.9877502862109294E-12</v>
      </c>
      <c r="AR48" s="211">
        <v>5.5231304308698968E-9</v>
      </c>
      <c r="AS48" s="551"/>
    </row>
    <row r="49" spans="1:45" x14ac:dyDescent="0.35">
      <c r="A49" s="33"/>
      <c r="B49" s="605"/>
      <c r="C49" s="105" t="s">
        <v>194</v>
      </c>
      <c r="D49" s="33" t="s">
        <v>93</v>
      </c>
      <c r="E49" s="39" t="s">
        <v>187</v>
      </c>
      <c r="F49" s="121" t="s">
        <v>117</v>
      </c>
      <c r="G49" s="69">
        <v>80</v>
      </c>
      <c r="H49" s="69" t="s">
        <v>271</v>
      </c>
      <c r="I49" s="33" t="s">
        <v>118</v>
      </c>
      <c r="J49" s="122"/>
      <c r="K49" s="71">
        <v>0.95</v>
      </c>
      <c r="L49" s="39">
        <f>51.4*0.95</f>
        <v>48.83</v>
      </c>
      <c r="M49" s="39" t="s">
        <v>193</v>
      </c>
      <c r="N49" s="39"/>
      <c r="O49" s="33"/>
      <c r="P49" s="72">
        <f>L49*2</f>
        <v>97.66</v>
      </c>
      <c r="Q49" s="73" t="s">
        <v>71</v>
      </c>
      <c r="R49" s="33"/>
      <c r="S49" s="74">
        <v>12.627438</v>
      </c>
      <c r="T49" s="74">
        <v>7.8672507194244602E-3</v>
      </c>
      <c r="U49" s="74">
        <v>0.106235436706</v>
      </c>
      <c r="V49" s="74">
        <v>0</v>
      </c>
      <c r="W49" s="74">
        <v>1.8467094990723563</v>
      </c>
      <c r="X49" s="74">
        <v>54.472951055999999</v>
      </c>
      <c r="Y49" s="74">
        <v>12.627438</v>
      </c>
      <c r="Z49" s="74">
        <v>4.58162124E-3</v>
      </c>
      <c r="AA49" s="74">
        <v>0.45941607839999998</v>
      </c>
      <c r="AB49" s="74">
        <v>75.648607920000003</v>
      </c>
      <c r="AC49" s="74">
        <v>0</v>
      </c>
      <c r="AD49" s="74">
        <v>0.104808712</v>
      </c>
      <c r="AE49" s="75"/>
      <c r="AF49" s="74">
        <v>3.5363742455322834E-8</v>
      </c>
      <c r="AG49" s="74">
        <v>1.0148540251785446E-9</v>
      </c>
      <c r="AH49" s="74">
        <v>2.25208093983378E-8</v>
      </c>
      <c r="AI49" s="74">
        <v>0</v>
      </c>
      <c r="AJ49" s="74">
        <v>2.4930578237476812E-8</v>
      </c>
      <c r="AK49" s="74">
        <v>4.8333804635362539E-7</v>
      </c>
      <c r="AL49" s="74">
        <v>9.6582431485600111E-13</v>
      </c>
      <c r="AM49" s="74">
        <v>3.070442523758356E-9</v>
      </c>
      <c r="AN49" s="74">
        <v>3.1824524746232098E-10</v>
      </c>
      <c r="AO49" s="74">
        <v>4.5691759183679998E-11</v>
      </c>
      <c r="AP49" s="74">
        <v>0</v>
      </c>
      <c r="AQ49" s="74">
        <v>1.7817320998015366E-10</v>
      </c>
      <c r="AR49" s="211">
        <v>5.7078154903464078E-7</v>
      </c>
      <c r="AS49" s="551"/>
    </row>
    <row r="50" spans="1:45" x14ac:dyDescent="0.35">
      <c r="A50" s="33"/>
      <c r="B50" s="605"/>
      <c r="C50" s="105" t="s">
        <v>194</v>
      </c>
      <c r="D50" s="33" t="s">
        <v>93</v>
      </c>
      <c r="E50" s="39" t="s">
        <v>186</v>
      </c>
      <c r="F50" s="33" t="s">
        <v>25</v>
      </c>
      <c r="G50" s="69">
        <v>120</v>
      </c>
      <c r="H50" s="69" t="s">
        <v>195</v>
      </c>
      <c r="I50" s="98" t="s">
        <v>279</v>
      </c>
      <c r="J50" s="98"/>
      <c r="K50" s="71">
        <v>1</v>
      </c>
      <c r="L50" s="39">
        <v>30</v>
      </c>
      <c r="M50" s="39" t="s">
        <v>193</v>
      </c>
      <c r="N50" s="39"/>
      <c r="O50" s="33"/>
      <c r="P50" s="72">
        <f>L50</f>
        <v>30</v>
      </c>
      <c r="Q50" s="73" t="s">
        <v>71</v>
      </c>
      <c r="R50" s="33"/>
      <c r="S50" s="74">
        <v>3.5999999999999996</v>
      </c>
      <c r="T50" s="74">
        <v>5.9892086330935266E-3</v>
      </c>
      <c r="U50" s="74">
        <v>1.9479389999999999E-2</v>
      </c>
      <c r="V50" s="74">
        <v>0</v>
      </c>
      <c r="W50" s="74">
        <v>0.65911532076945611</v>
      </c>
      <c r="X50" s="74">
        <v>34.234098000000003</v>
      </c>
      <c r="Y50" s="74">
        <v>3.5999999999999996</v>
      </c>
      <c r="Z50" s="74">
        <v>3.39E-4</v>
      </c>
      <c r="AA50" s="74">
        <v>0.10495800000000002</v>
      </c>
      <c r="AB50" s="74">
        <v>27</v>
      </c>
      <c r="AC50" s="74">
        <v>0</v>
      </c>
      <c r="AD50" s="74">
        <v>1.044E-2</v>
      </c>
      <c r="AE50" s="75"/>
      <c r="AF50" s="74">
        <v>1.0081971722146821E-8</v>
      </c>
      <c r="AG50" s="74">
        <v>7.7259168490993645E-10</v>
      </c>
      <c r="AH50" s="74">
        <v>4.1294283996774006E-9</v>
      </c>
      <c r="AI50" s="74">
        <v>0</v>
      </c>
      <c r="AJ50" s="74">
        <v>8.8980568303876573E-9</v>
      </c>
      <c r="AK50" s="74">
        <v>3.0375886977351492E-7</v>
      </c>
      <c r="AL50" s="74">
        <v>2.7535019641209914E-13</v>
      </c>
      <c r="AM50" s="74">
        <v>2.2718595908073853E-10</v>
      </c>
      <c r="AN50" s="74">
        <v>7.2706172582118081E-11</v>
      </c>
      <c r="AO50" s="74">
        <v>1.6307999999999999E-11</v>
      </c>
      <c r="AP50" s="74">
        <v>0</v>
      </c>
      <c r="AQ50" s="74">
        <v>1.7747840582115009E-11</v>
      </c>
      <c r="AR50" s="211">
        <v>3.2797514173307812E-7</v>
      </c>
      <c r="AS50" s="551"/>
    </row>
    <row r="51" spans="1:45" x14ac:dyDescent="0.35">
      <c r="A51" s="33"/>
      <c r="B51" s="605"/>
      <c r="C51" s="105" t="s">
        <v>194</v>
      </c>
      <c r="D51" s="33" t="s">
        <v>93</v>
      </c>
      <c r="E51" s="39" t="s">
        <v>184</v>
      </c>
      <c r="F51" s="33" t="s">
        <v>37</v>
      </c>
      <c r="G51" s="69">
        <v>50</v>
      </c>
      <c r="H51" s="69" t="s">
        <v>271</v>
      </c>
      <c r="I51" s="33" t="s">
        <v>119</v>
      </c>
      <c r="J51" s="98"/>
      <c r="K51" s="71">
        <v>1</v>
      </c>
      <c r="L51" s="39">
        <f>0.0125+0.008</f>
        <v>2.0500000000000001E-2</v>
      </c>
      <c r="M51" s="39" t="s">
        <v>191</v>
      </c>
      <c r="N51" s="33">
        <v>280</v>
      </c>
      <c r="O51" s="33" t="s">
        <v>69</v>
      </c>
      <c r="P51" s="72">
        <f>L51*N51*2</f>
        <v>11.48</v>
      </c>
      <c r="Q51" s="73" t="s">
        <v>71</v>
      </c>
      <c r="R51" s="33"/>
      <c r="S51" s="74">
        <v>10.777260000000002</v>
      </c>
      <c r="T51" s="74">
        <v>6.7082194244604326E-3</v>
      </c>
      <c r="U51" s="74">
        <v>5.3390696100000003E-2</v>
      </c>
      <c r="V51" s="74">
        <v>0</v>
      </c>
      <c r="W51" s="74">
        <v>0.36924421443218436</v>
      </c>
      <c r="X51" s="74">
        <v>7.5219825900000004</v>
      </c>
      <c r="Y51" s="74">
        <v>10.777260000000002</v>
      </c>
      <c r="Z51" s="74">
        <v>8.6273840000000007E-4</v>
      </c>
      <c r="AA51" s="74">
        <v>0.45100779000000008</v>
      </c>
      <c r="AB51" s="74">
        <v>15.125720000000001</v>
      </c>
      <c r="AC51" s="74">
        <v>0</v>
      </c>
      <c r="AD51" s="74">
        <v>3.1916860000000005E-2</v>
      </c>
      <c r="AE51" s="75"/>
      <c r="AF51" s="74">
        <v>3.0182230711728903E-8</v>
      </c>
      <c r="AG51" s="74">
        <v>8.6534212871667685E-10</v>
      </c>
      <c r="AH51" s="74">
        <v>1.1318273146843174E-8</v>
      </c>
      <c r="AI51" s="74">
        <v>0</v>
      </c>
      <c r="AJ51" s="74">
        <v>4.9847968948344889E-9</v>
      </c>
      <c r="AK51" s="74">
        <v>6.674248960771381E-8</v>
      </c>
      <c r="AL51" s="74">
        <v>8.24311293828961E-13</v>
      </c>
      <c r="AM51" s="74">
        <v>5.7817714112030048E-10</v>
      </c>
      <c r="AN51" s="74">
        <v>3.1242068461308016E-10</v>
      </c>
      <c r="AO51" s="74">
        <v>9.1359348800000001E-12</v>
      </c>
      <c r="AP51" s="74">
        <v>0</v>
      </c>
      <c r="AQ51" s="74">
        <v>5.4258174632345148E-11</v>
      </c>
      <c r="AR51" s="211">
        <v>1.1504794873637661E-7</v>
      </c>
      <c r="AS51" s="551"/>
    </row>
    <row r="52" spans="1:45" x14ac:dyDescent="0.35">
      <c r="A52" s="33"/>
      <c r="B52" s="605"/>
      <c r="C52" s="105" t="s">
        <v>194</v>
      </c>
      <c r="D52" s="33" t="s">
        <v>93</v>
      </c>
      <c r="E52" s="39" t="s">
        <v>184</v>
      </c>
      <c r="F52" s="33" t="s">
        <v>90</v>
      </c>
      <c r="G52" s="69">
        <v>120</v>
      </c>
      <c r="H52" s="69" t="s">
        <v>195</v>
      </c>
      <c r="I52" s="111" t="s">
        <v>283</v>
      </c>
      <c r="J52" s="33"/>
      <c r="K52" s="71">
        <v>1</v>
      </c>
      <c r="L52" s="39">
        <f>0.0305+0.017</f>
        <v>4.7500000000000001E-2</v>
      </c>
      <c r="M52" s="39" t="s">
        <v>191</v>
      </c>
      <c r="N52" s="33">
        <v>461</v>
      </c>
      <c r="O52" s="33" t="s">
        <v>69</v>
      </c>
      <c r="P52" s="72">
        <f>L52*N52</f>
        <v>21.897500000000001</v>
      </c>
      <c r="Q52" s="73" t="s">
        <v>71</v>
      </c>
      <c r="R52" s="33"/>
      <c r="S52" s="74">
        <v>1.3418042553191492</v>
      </c>
      <c r="T52" s="74">
        <v>1.4580456911066893E-3</v>
      </c>
      <c r="U52" s="74">
        <v>6.3631805478723408E-3</v>
      </c>
      <c r="V52" s="74">
        <v>0</v>
      </c>
      <c r="W52" s="74">
        <v>1.0327142462400822E-2</v>
      </c>
      <c r="X52" s="74">
        <v>17.464933505319149</v>
      </c>
      <c r="Y52" s="74">
        <v>1.3418042553191492</v>
      </c>
      <c r="Z52" s="74">
        <v>6.3828882978723408E-5</v>
      </c>
      <c r="AA52" s="74">
        <v>1.9294027021276597E-2</v>
      </c>
      <c r="AB52" s="74">
        <v>0.42304106382978723</v>
      </c>
      <c r="AC52" s="74">
        <v>0</v>
      </c>
      <c r="AD52" s="74">
        <v>2.3994069148936172E-3</v>
      </c>
      <c r="AE52" s="75"/>
      <c r="AF52" s="74">
        <v>3.7577868218844266E-9</v>
      </c>
      <c r="AG52" s="74">
        <v>1.8808394333492222E-10</v>
      </c>
      <c r="AH52" s="74">
        <v>1.3489281988121213E-9</v>
      </c>
      <c r="AI52" s="74">
        <v>0</v>
      </c>
      <c r="AJ52" s="74">
        <v>1.394164232424111E-10</v>
      </c>
      <c r="AK52" s="74">
        <v>1.5496621123902069E-7</v>
      </c>
      <c r="AL52" s="74">
        <v>1.0262946256908838E-13</v>
      </c>
      <c r="AM52" s="74">
        <v>4.2775887895497069E-11</v>
      </c>
      <c r="AN52" s="74">
        <v>1.3365297151365172E-11</v>
      </c>
      <c r="AO52" s="74">
        <v>2.5551680255319149E-13</v>
      </c>
      <c r="AP52" s="74">
        <v>0</v>
      </c>
      <c r="AQ52" s="74">
        <v>4.0789551165858532E-12</v>
      </c>
      <c r="AR52" s="211">
        <v>1.6046100491272314E-7</v>
      </c>
      <c r="AS52" s="551"/>
    </row>
    <row r="53" spans="1:45" x14ac:dyDescent="0.35">
      <c r="A53" s="33"/>
      <c r="B53" s="605"/>
      <c r="C53" s="105" t="s">
        <v>194</v>
      </c>
      <c r="D53" s="33" t="s">
        <v>93</v>
      </c>
      <c r="E53" s="39" t="s">
        <v>184</v>
      </c>
      <c r="F53" s="33" t="s">
        <v>38</v>
      </c>
      <c r="G53" s="69">
        <v>50</v>
      </c>
      <c r="H53" s="69" t="s">
        <v>271</v>
      </c>
      <c r="I53" s="111" t="s">
        <v>283</v>
      </c>
      <c r="J53" s="33"/>
      <c r="K53" s="71">
        <v>1</v>
      </c>
      <c r="L53" s="39">
        <f>0.0045+0.0045</f>
        <v>8.9999999999999993E-3</v>
      </c>
      <c r="M53" s="39" t="s">
        <v>191</v>
      </c>
      <c r="N53" s="33">
        <v>461</v>
      </c>
      <c r="O53" s="33" t="s">
        <v>69</v>
      </c>
      <c r="P53" s="72">
        <f>L53*N53*2</f>
        <v>8.298</v>
      </c>
      <c r="Q53" s="73" t="s">
        <v>71</v>
      </c>
      <c r="R53" s="33"/>
      <c r="S53" s="74">
        <v>0.50847319148936176</v>
      </c>
      <c r="T53" s="74">
        <v>5.525225776825349E-4</v>
      </c>
      <c r="U53" s="74">
        <v>2.4113105234042555E-3</v>
      </c>
      <c r="V53" s="74">
        <v>0</v>
      </c>
      <c r="W53" s="74">
        <v>3.9134434594361011E-3</v>
      </c>
      <c r="X53" s="74">
        <v>6.6182905914893606</v>
      </c>
      <c r="Y53" s="74">
        <v>0.50847319148936176</v>
      </c>
      <c r="Z53" s="74">
        <v>2.4187787234042552E-5</v>
      </c>
      <c r="AA53" s="74">
        <v>7.3114207659574475E-3</v>
      </c>
      <c r="AB53" s="74">
        <v>0.16031029787234041</v>
      </c>
      <c r="AC53" s="74">
        <v>0</v>
      </c>
      <c r="AD53" s="74">
        <v>9.0924893617021273E-4</v>
      </c>
      <c r="AE53" s="75"/>
      <c r="AF53" s="74">
        <v>1.424003427240414E-9</v>
      </c>
      <c r="AG53" s="74">
        <v>7.1273915369023154E-11</v>
      </c>
      <c r="AH53" s="74">
        <v>5.1117279112880388E-10</v>
      </c>
      <c r="AI53" s="74">
        <v>0</v>
      </c>
      <c r="AJ53" s="74">
        <v>5.2831486702387362E-11</v>
      </c>
      <c r="AK53" s="74">
        <v>5.8724037943207833E-8</v>
      </c>
      <c r="AL53" s="74">
        <v>3.8891164763022963E-14</v>
      </c>
      <c r="AM53" s="74">
        <v>1.6209810149872572E-11</v>
      </c>
      <c r="AN53" s="74">
        <v>5.0647441836752232E-12</v>
      </c>
      <c r="AO53" s="74">
        <v>9.6827419914893609E-14</v>
      </c>
      <c r="AP53" s="74">
        <v>0</v>
      </c>
      <c r="AQ53" s="74">
        <v>1.5457093073377969E-12</v>
      </c>
      <c r="AR53" s="211">
        <v>6.0806275545874036E-8</v>
      </c>
      <c r="AS53" s="551"/>
    </row>
    <row r="54" spans="1:45" x14ac:dyDescent="0.35">
      <c r="A54" s="33"/>
      <c r="B54" s="605"/>
      <c r="C54" s="85" t="s">
        <v>189</v>
      </c>
      <c r="D54" s="33"/>
      <c r="E54" s="123"/>
      <c r="F54" s="123"/>
      <c r="G54" s="123"/>
      <c r="H54" s="123"/>
      <c r="I54" s="123"/>
      <c r="J54" s="123"/>
      <c r="K54" s="123"/>
      <c r="L54" s="123"/>
      <c r="M54" s="123"/>
      <c r="N54" s="123"/>
      <c r="O54" s="123"/>
      <c r="P54" s="123"/>
      <c r="Q54" s="123"/>
      <c r="R54" s="85"/>
      <c r="S54" s="84">
        <v>28.986031903951371</v>
      </c>
      <c r="T54" s="84">
        <v>2.262839236950865E-2</v>
      </c>
      <c r="U54" s="84">
        <v>0.19845974571727659</v>
      </c>
      <c r="V54" s="84">
        <v>0</v>
      </c>
      <c r="W54" s="84">
        <v>2.8990720596897446</v>
      </c>
      <c r="X54" s="84">
        <v>120.31225574280852</v>
      </c>
      <c r="Y54" s="84">
        <v>28.986031903951371</v>
      </c>
      <c r="Z54" s="84">
        <v>9.9963591673556222E-3</v>
      </c>
      <c r="AA54" s="84">
        <v>1.0419873161872342</v>
      </c>
      <c r="AB54" s="84">
        <v>118.7575878531307</v>
      </c>
      <c r="AC54" s="84">
        <v>0</v>
      </c>
      <c r="AD54" s="84">
        <v>0.15634942785106384</v>
      </c>
      <c r="AE54" s="85"/>
      <c r="AF54" s="84">
        <v>8.1176764998023112E-8</v>
      </c>
      <c r="AG54" s="84">
        <v>2.9190013002655799E-9</v>
      </c>
      <c r="AH54" s="84">
        <v>4.207140522150218E-8</v>
      </c>
      <c r="AI54" s="84">
        <v>0</v>
      </c>
      <c r="AJ54" s="84">
        <v>3.9137472805811553E-8</v>
      </c>
      <c r="AK54" s="84">
        <v>1.0675296549170827E-6</v>
      </c>
      <c r="AL54" s="84">
        <v>2.2170304383223279E-12</v>
      </c>
      <c r="AM54" s="84">
        <v>6.6992107514785253E-9</v>
      </c>
      <c r="AN54" s="84">
        <v>7.2180214599255963E-10</v>
      </c>
      <c r="AO54" s="84">
        <v>7.1729583063290929E-11</v>
      </c>
      <c r="AP54" s="84">
        <v>0</v>
      </c>
      <c r="AQ54" s="84">
        <v>2.6579163990474838E-10</v>
      </c>
      <c r="AR54" s="560">
        <v>1.2405950503935625E-6</v>
      </c>
      <c r="AS54" s="551"/>
    </row>
    <row r="55" spans="1:45" x14ac:dyDescent="0.35">
      <c r="A55" s="33"/>
      <c r="B55" s="605"/>
      <c r="C55" s="105" t="s">
        <v>108</v>
      </c>
      <c r="D55" s="33" t="s">
        <v>93</v>
      </c>
      <c r="E55" s="39" t="s">
        <v>186</v>
      </c>
      <c r="F55" s="33" t="s">
        <v>286</v>
      </c>
      <c r="G55" s="69"/>
      <c r="H55" s="69"/>
      <c r="I55" s="33" t="s">
        <v>116</v>
      </c>
      <c r="J55" s="33"/>
      <c r="K55" s="71">
        <v>1</v>
      </c>
      <c r="L55" s="39"/>
      <c r="M55" s="39"/>
      <c r="N55" s="39"/>
      <c r="O55" s="33"/>
      <c r="P55" s="72">
        <f t="shared" ref="P55:P60" si="0">P48</f>
        <v>34.56</v>
      </c>
      <c r="Q55" s="73" t="s">
        <v>71</v>
      </c>
      <c r="R55" s="33"/>
      <c r="S55" s="74">
        <v>0.20402742857142861</v>
      </c>
      <c r="T55" s="74">
        <v>3.6540184994861249E-6</v>
      </c>
      <c r="U55" s="74">
        <v>6.9287166720000007E-4</v>
      </c>
      <c r="V55" s="74">
        <v>0</v>
      </c>
      <c r="W55" s="74">
        <v>0</v>
      </c>
      <c r="X55" s="74">
        <v>0</v>
      </c>
      <c r="Y55" s="74">
        <v>0.20402742857142861</v>
      </c>
      <c r="Z55" s="74">
        <v>2.2103588571428573E-4</v>
      </c>
      <c r="AA55" s="74">
        <v>0</v>
      </c>
      <c r="AB55" s="74">
        <v>0</v>
      </c>
      <c r="AC55" s="74">
        <v>0</v>
      </c>
      <c r="AD55" s="74">
        <v>0</v>
      </c>
      <c r="AE55" s="75"/>
      <c r="AF55" s="74">
        <v>5.7138854594429818E-10</v>
      </c>
      <c r="AG55" s="74">
        <v>4.7135848526149998E-13</v>
      </c>
      <c r="AH55" s="74">
        <v>1.4688159844160978E-10</v>
      </c>
      <c r="AI55" s="74">
        <v>0</v>
      </c>
      <c r="AJ55" s="74">
        <v>0</v>
      </c>
      <c r="AK55" s="74">
        <v>0</v>
      </c>
      <c r="AL55" s="74">
        <v>1.5605275702943998E-14</v>
      </c>
      <c r="AM55" s="74">
        <v>1.4813053005091598E-10</v>
      </c>
      <c r="AN55" s="74">
        <v>0</v>
      </c>
      <c r="AO55" s="74">
        <v>0</v>
      </c>
      <c r="AP55" s="74">
        <v>0</v>
      </c>
      <c r="AQ55" s="74">
        <v>0</v>
      </c>
      <c r="AR55" s="211">
        <v>8.6688763819778843E-10</v>
      </c>
      <c r="AS55" s="551"/>
    </row>
    <row r="56" spans="1:45" x14ac:dyDescent="0.35">
      <c r="A56" s="33"/>
      <c r="B56" s="605"/>
      <c r="C56" s="105" t="s">
        <v>108</v>
      </c>
      <c r="D56" s="33" t="s">
        <v>93</v>
      </c>
      <c r="E56" s="39" t="s">
        <v>187</v>
      </c>
      <c r="F56" s="33" t="s">
        <v>287</v>
      </c>
      <c r="G56" s="69"/>
      <c r="H56" s="69"/>
      <c r="I56" s="33" t="s">
        <v>118</v>
      </c>
      <c r="J56" s="33"/>
      <c r="K56" s="71">
        <v>1</v>
      </c>
      <c r="L56" s="39"/>
      <c r="M56" s="39"/>
      <c r="N56" s="39"/>
      <c r="O56" s="33"/>
      <c r="P56" s="72">
        <f t="shared" si="0"/>
        <v>97.66</v>
      </c>
      <c r="Q56" s="73" t="s">
        <v>71</v>
      </c>
      <c r="R56" s="33"/>
      <c r="S56" s="74">
        <v>3.0518749999999999</v>
      </c>
      <c r="T56" s="74">
        <v>9.8292330935251786E-3</v>
      </c>
      <c r="U56" s="74">
        <v>3.1369147888399999E-2</v>
      </c>
      <c r="V56" s="74">
        <v>0</v>
      </c>
      <c r="W56" s="74">
        <v>1.120977736549165E-2</v>
      </c>
      <c r="X56" s="74">
        <v>44.965848692599998</v>
      </c>
      <c r="Y56" s="74">
        <v>3.0518749999999999</v>
      </c>
      <c r="Z56" s="74">
        <v>6.2502399999999993E-5</v>
      </c>
      <c r="AA56" s="74">
        <v>7.3514541600000011E-2</v>
      </c>
      <c r="AB56" s="74">
        <v>0.45919731999999996</v>
      </c>
      <c r="AC56" s="74">
        <v>0</v>
      </c>
      <c r="AD56" s="74">
        <v>2.3653251999999996E-2</v>
      </c>
      <c r="AE56" s="75"/>
      <c r="AF56" s="74">
        <v>8.546921513757453E-9</v>
      </c>
      <c r="AG56" s="74">
        <v>1.2679444351192533E-9</v>
      </c>
      <c r="AH56" s="74">
        <v>6.6499336049044319E-9</v>
      </c>
      <c r="AI56" s="74">
        <v>0</v>
      </c>
      <c r="AJ56" s="74">
        <v>1.5133199443413728E-10</v>
      </c>
      <c r="AK56" s="74">
        <v>3.9898160533603241E-7</v>
      </c>
      <c r="AL56" s="74">
        <v>2.3342621685421531E-13</v>
      </c>
      <c r="AM56" s="74">
        <v>4.1886925335834669E-11</v>
      </c>
      <c r="AN56" s="74">
        <v>5.0924759893146765E-11</v>
      </c>
      <c r="AO56" s="74">
        <v>2.7735518127999993E-13</v>
      </c>
      <c r="AP56" s="74">
        <v>0</v>
      </c>
      <c r="AQ56" s="74">
        <v>4.0210167216915031E-11</v>
      </c>
      <c r="AR56" s="211">
        <v>4.1573126951809175E-7</v>
      </c>
      <c r="AS56" s="551"/>
    </row>
    <row r="57" spans="1:45" x14ac:dyDescent="0.35">
      <c r="A57" s="33"/>
      <c r="B57" s="605"/>
      <c r="C57" s="105" t="s">
        <v>108</v>
      </c>
      <c r="D57" s="33" t="s">
        <v>93</v>
      </c>
      <c r="E57" s="39" t="s">
        <v>186</v>
      </c>
      <c r="F57" s="33" t="s">
        <v>31</v>
      </c>
      <c r="G57" s="69"/>
      <c r="H57" s="69"/>
      <c r="I57" s="98" t="s">
        <v>279</v>
      </c>
      <c r="J57" s="33"/>
      <c r="K57" s="71">
        <v>1</v>
      </c>
      <c r="L57" s="39"/>
      <c r="M57" s="39"/>
      <c r="N57" s="39"/>
      <c r="O57" s="33"/>
      <c r="P57" s="72">
        <f t="shared" si="0"/>
        <v>30</v>
      </c>
      <c r="Q57" s="73" t="s">
        <v>71</v>
      </c>
      <c r="R57" s="33"/>
      <c r="S57" s="74">
        <v>0.62999999999999989</v>
      </c>
      <c r="T57" s="74">
        <v>9.3776978417266189E-4</v>
      </c>
      <c r="U57" s="74">
        <v>2.7788459999999997E-3</v>
      </c>
      <c r="V57" s="74">
        <v>0</v>
      </c>
      <c r="W57" s="74">
        <v>3.5372522214627477E-10</v>
      </c>
      <c r="X57" s="74">
        <v>3.6050999999999986E-2</v>
      </c>
      <c r="Y57" s="74">
        <v>0.62999999999999989</v>
      </c>
      <c r="Z57" s="74">
        <v>5.1419999999999999E-5</v>
      </c>
      <c r="AA57" s="74">
        <v>1.0893600000000002E-2</v>
      </c>
      <c r="AB57" s="74">
        <v>1.4489999999999999E-8</v>
      </c>
      <c r="AC57" s="74">
        <v>0</v>
      </c>
      <c r="AD57" s="74">
        <v>1.4159999999999999E-3</v>
      </c>
      <c r="AE57" s="75"/>
      <c r="AF57" s="74">
        <v>1.7643450513756935E-9</v>
      </c>
      <c r="AG57" s="74">
        <v>1.2096976111472696E-10</v>
      </c>
      <c r="AH57" s="74">
        <v>5.8908649555914977E-10</v>
      </c>
      <c r="AI57" s="74">
        <v>0</v>
      </c>
      <c r="AJ57" s="74">
        <v>4.7752904989747092E-18</v>
      </c>
      <c r="AK57" s="74">
        <v>3.198802262646143E-10</v>
      </c>
      <c r="AL57" s="74">
        <v>4.8186284372117346E-14</v>
      </c>
      <c r="AM57" s="74">
        <v>3.4459887952600518E-11</v>
      </c>
      <c r="AN57" s="74">
        <v>7.5461800114384935E-12</v>
      </c>
      <c r="AO57" s="74">
        <v>8.7519599999999998E-21</v>
      </c>
      <c r="AP57" s="74">
        <v>0</v>
      </c>
      <c r="AQ57" s="74">
        <v>2.4071783778041044E-12</v>
      </c>
      <c r="AR57" s="211">
        <v>2.8387429717244423E-9</v>
      </c>
      <c r="AS57" s="551"/>
    </row>
    <row r="58" spans="1:45" x14ac:dyDescent="0.35">
      <c r="A58" s="33"/>
      <c r="B58" s="605"/>
      <c r="C58" s="105" t="s">
        <v>108</v>
      </c>
      <c r="D58" s="33" t="s">
        <v>93</v>
      </c>
      <c r="E58" s="39" t="s">
        <v>184</v>
      </c>
      <c r="F58" s="33" t="s">
        <v>41</v>
      </c>
      <c r="G58" s="69"/>
      <c r="H58" s="69"/>
      <c r="I58" s="33" t="s">
        <v>119</v>
      </c>
      <c r="J58" s="33"/>
      <c r="K58" s="71">
        <v>1</v>
      </c>
      <c r="L58" s="39"/>
      <c r="M58" s="39"/>
      <c r="N58" s="39"/>
      <c r="O58" s="33"/>
      <c r="P58" s="72">
        <f t="shared" si="0"/>
        <v>11.48</v>
      </c>
      <c r="Q58" s="73" t="s">
        <v>71</v>
      </c>
      <c r="R58" s="33"/>
      <c r="S58" s="74">
        <v>1.7429099999999997</v>
      </c>
      <c r="T58" s="74">
        <v>1.1531618705035976E-3</v>
      </c>
      <c r="U58" s="74">
        <v>3.8831587900000006E-3</v>
      </c>
      <c r="V58" s="74">
        <v>0</v>
      </c>
      <c r="W58" s="74">
        <v>1.6334342349379946E-3</v>
      </c>
      <c r="X58" s="74">
        <v>5.2955171139999999</v>
      </c>
      <c r="Y58" s="74">
        <v>1.7429099999999997</v>
      </c>
      <c r="Z58" s="74">
        <v>8.6883100000000002E-6</v>
      </c>
      <c r="AA58" s="74">
        <v>9.9046488000000005E-3</v>
      </c>
      <c r="AB58" s="74">
        <v>6.6911999999999999E-2</v>
      </c>
      <c r="AC58" s="74">
        <v>0</v>
      </c>
      <c r="AD58" s="74">
        <v>2.1139600000000002E-3</v>
      </c>
      <c r="AE58" s="75"/>
      <c r="AF58" s="74">
        <v>4.8811025928463647E-9</v>
      </c>
      <c r="AG58" s="74">
        <v>1.487547566106562E-10</v>
      </c>
      <c r="AH58" s="74">
        <v>8.2318933949589461E-10</v>
      </c>
      <c r="AI58" s="74">
        <v>0</v>
      </c>
      <c r="AJ58" s="74">
        <v>2.2051362171662927E-11</v>
      </c>
      <c r="AK58" s="74">
        <v>4.6987079765178718E-8</v>
      </c>
      <c r="AL58" s="74">
        <v>1.3330850300794769E-13</v>
      </c>
      <c r="AM58" s="74">
        <v>5.8226018883208602E-12</v>
      </c>
      <c r="AN58" s="74">
        <v>6.8611168754937084E-12</v>
      </c>
      <c r="AO58" s="74">
        <v>4.0414848E-14</v>
      </c>
      <c r="AP58" s="74">
        <v>0</v>
      </c>
      <c r="AQ58" s="74">
        <v>3.5936997200160766E-12</v>
      </c>
      <c r="AR58" s="211">
        <v>5.287862895813814E-8</v>
      </c>
      <c r="AS58" s="551"/>
    </row>
    <row r="59" spans="1:45" x14ac:dyDescent="0.35">
      <c r="A59" s="33"/>
      <c r="B59" s="605"/>
      <c r="C59" s="105" t="s">
        <v>108</v>
      </c>
      <c r="D59" s="33" t="s">
        <v>93</v>
      </c>
      <c r="E59" s="39" t="s">
        <v>184</v>
      </c>
      <c r="F59" s="33" t="s">
        <v>43</v>
      </c>
      <c r="G59" s="69"/>
      <c r="H59" s="69"/>
      <c r="I59" s="111" t="s">
        <v>283</v>
      </c>
      <c r="J59" s="33"/>
      <c r="K59" s="71">
        <v>1</v>
      </c>
      <c r="L59" s="39"/>
      <c r="M59" s="39"/>
      <c r="N59" s="39"/>
      <c r="O59" s="33"/>
      <c r="P59" s="72">
        <f t="shared" si="0"/>
        <v>21.897500000000001</v>
      </c>
      <c r="Q59" s="73" t="s">
        <v>71</v>
      </c>
      <c r="R59" s="33"/>
      <c r="S59" s="74">
        <v>0.37709824521276597</v>
      </c>
      <c r="T59" s="74">
        <v>5.7644758150926067E-4</v>
      </c>
      <c r="U59" s="74">
        <v>1.8554181313723407E-3</v>
      </c>
      <c r="V59" s="74">
        <v>0</v>
      </c>
      <c r="W59" s="74">
        <v>6.751312517269966E-4</v>
      </c>
      <c r="X59" s="74">
        <v>10.042688336909574</v>
      </c>
      <c r="Y59" s="74">
        <v>0.37709824521276597</v>
      </c>
      <c r="Z59" s="74">
        <v>1.7021346063829791E-6</v>
      </c>
      <c r="AA59" s="74">
        <v>2.7767241351063835E-3</v>
      </c>
      <c r="AB59" s="74">
        <v>2.7656076595744688E-2</v>
      </c>
      <c r="AC59" s="74">
        <v>0</v>
      </c>
      <c r="AD59" s="74">
        <v>1.0959465797872341E-3</v>
      </c>
      <c r="AE59" s="75"/>
      <c r="AF59" s="74">
        <v>1.0560816235295262E-9</v>
      </c>
      <c r="AG59" s="74">
        <v>7.4360176033884873E-11</v>
      </c>
      <c r="AH59" s="74">
        <v>3.9332937658547407E-10</v>
      </c>
      <c r="AI59" s="74">
        <v>0</v>
      </c>
      <c r="AJ59" s="74">
        <v>9.1142718983144535E-12</v>
      </c>
      <c r="AK59" s="74">
        <v>8.9108690952141115E-8</v>
      </c>
      <c r="AL59" s="74">
        <v>2.8842798857220286E-14</v>
      </c>
      <c r="AM59" s="74">
        <v>1.1407111593971461E-12</v>
      </c>
      <c r="AN59" s="74">
        <v>1.9234835284587857E-12</v>
      </c>
      <c r="AO59" s="74">
        <v>1.6704270263829789E-14</v>
      </c>
      <c r="AP59" s="74">
        <v>0</v>
      </c>
      <c r="AQ59" s="74">
        <v>1.8630924506300783E-12</v>
      </c>
      <c r="AR59" s="211">
        <v>9.0646549234395903E-8</v>
      </c>
      <c r="AS59" s="551"/>
    </row>
    <row r="60" spans="1:45" x14ac:dyDescent="0.35">
      <c r="A60" s="33"/>
      <c r="B60" s="605"/>
      <c r="C60" s="105" t="s">
        <v>108</v>
      </c>
      <c r="D60" s="33" t="s">
        <v>93</v>
      </c>
      <c r="E60" s="39" t="s">
        <v>184</v>
      </c>
      <c r="F60" s="33" t="s">
        <v>44</v>
      </c>
      <c r="G60" s="33"/>
      <c r="H60" s="33"/>
      <c r="I60" s="111" t="s">
        <v>283</v>
      </c>
      <c r="J60" s="33"/>
      <c r="K60" s="71">
        <v>1</v>
      </c>
      <c r="L60" s="39"/>
      <c r="M60" s="39"/>
      <c r="N60" s="71"/>
      <c r="O60" s="33"/>
      <c r="P60" s="72">
        <f t="shared" si="0"/>
        <v>8.298</v>
      </c>
      <c r="Q60" s="73" t="s">
        <v>71</v>
      </c>
      <c r="R60" s="33"/>
      <c r="S60" s="74">
        <v>0.14290038765957447</v>
      </c>
      <c r="T60" s="74">
        <v>2.1844329404561459E-4</v>
      </c>
      <c r="U60" s="74">
        <v>7.0310581820425542E-4</v>
      </c>
      <c r="V60" s="74">
        <v>0</v>
      </c>
      <c r="W60" s="74">
        <v>2.5583921118075659E-4</v>
      </c>
      <c r="X60" s="74">
        <v>3.8056503171446807</v>
      </c>
      <c r="Y60" s="74">
        <v>0.14290038765957447</v>
      </c>
      <c r="Z60" s="74">
        <v>6.4501942978723415E-7</v>
      </c>
      <c r="AA60" s="74">
        <v>1.0522323038297875E-3</v>
      </c>
      <c r="AB60" s="74">
        <v>1.0480197446808514E-2</v>
      </c>
      <c r="AC60" s="74">
        <v>0</v>
      </c>
      <c r="AD60" s="74">
        <v>4.1530607234042553E-4</v>
      </c>
      <c r="AE60" s="75"/>
      <c r="AF60" s="74">
        <v>4.0019935207434675E-10</v>
      </c>
      <c r="AG60" s="74">
        <v>2.8178593023366901E-11</v>
      </c>
      <c r="AH60" s="74">
        <v>1.490511321797586E-10</v>
      </c>
      <c r="AI60" s="74">
        <v>0</v>
      </c>
      <c r="AJ60" s="74">
        <v>3.453829350940214E-12</v>
      </c>
      <c r="AK60" s="74">
        <v>3.3767503939758735E-8</v>
      </c>
      <c r="AL60" s="74">
        <v>1.0929902724841371E-14</v>
      </c>
      <c r="AM60" s="74">
        <v>4.3226949198207637E-13</v>
      </c>
      <c r="AN60" s="74">
        <v>7.2889902131069772E-13</v>
      </c>
      <c r="AO60" s="74">
        <v>6.3300392578723411E-15</v>
      </c>
      <c r="AP60" s="74">
        <v>0</v>
      </c>
      <c r="AQ60" s="74">
        <v>7.0601398129139802E-13</v>
      </c>
      <c r="AR60" s="211">
        <v>3.4350271288823707E-8</v>
      </c>
      <c r="AS60" s="551"/>
    </row>
    <row r="61" spans="1:45" x14ac:dyDescent="0.35">
      <c r="A61" s="33"/>
      <c r="B61" s="606"/>
      <c r="C61" s="87" t="s">
        <v>183</v>
      </c>
      <c r="D61" s="87"/>
      <c r="E61" s="87"/>
      <c r="F61" s="88"/>
      <c r="G61" s="88"/>
      <c r="H61" s="88"/>
      <c r="I61" s="88"/>
      <c r="J61" s="88"/>
      <c r="K61" s="90"/>
      <c r="L61" s="91"/>
      <c r="M61" s="91"/>
      <c r="N61" s="91"/>
      <c r="O61" s="88"/>
      <c r="P61" s="92"/>
      <c r="Q61" s="93"/>
      <c r="R61" s="94"/>
      <c r="S61" s="95">
        <v>6.1488110614437685</v>
      </c>
      <c r="T61" s="95">
        <v>1.2718709642255799E-2</v>
      </c>
      <c r="U61" s="95">
        <v>4.1282548295176601E-2</v>
      </c>
      <c r="V61" s="95">
        <v>0</v>
      </c>
      <c r="W61" s="95">
        <v>1.3774182417062618E-2</v>
      </c>
      <c r="X61" s="95">
        <v>64.145755460654257</v>
      </c>
      <c r="Y61" s="95">
        <v>6.1488110614437685</v>
      </c>
      <c r="Z61" s="95">
        <v>3.459937497504559E-4</v>
      </c>
      <c r="AA61" s="95">
        <v>9.8141746838936172E-2</v>
      </c>
      <c r="AB61" s="95">
        <v>0.56424560853255312</v>
      </c>
      <c r="AC61" s="95">
        <v>0</v>
      </c>
      <c r="AD61" s="95">
        <v>2.8694464652127657E-2</v>
      </c>
      <c r="AE61" s="96"/>
      <c r="AF61" s="95">
        <v>1.7220038679527682E-8</v>
      </c>
      <c r="AG61" s="95">
        <v>1.6406790803871497E-9</v>
      </c>
      <c r="AH61" s="95">
        <v>8.7514715471663198E-9</v>
      </c>
      <c r="AI61" s="95">
        <v>0</v>
      </c>
      <c r="AJ61" s="95">
        <v>1.8595146263034535E-10</v>
      </c>
      <c r="AK61" s="95">
        <v>5.6916476021937566E-7</v>
      </c>
      <c r="AL61" s="95">
        <v>4.7029898151928601E-13</v>
      </c>
      <c r="AM61" s="95">
        <v>2.3187292587905125E-10</v>
      </c>
      <c r="AN61" s="95">
        <v>6.7984439329848471E-11</v>
      </c>
      <c r="AO61" s="95">
        <v>3.4080434755366207E-13</v>
      </c>
      <c r="AP61" s="95">
        <v>0</v>
      </c>
      <c r="AQ61" s="95">
        <v>4.8780151746656688E-11</v>
      </c>
      <c r="AR61" s="561">
        <v>5.973123496093718E-7</v>
      </c>
      <c r="AS61" s="551"/>
    </row>
    <row r="62" spans="1:45" x14ac:dyDescent="0.35">
      <c r="A62" s="33"/>
      <c r="B62" s="33"/>
      <c r="C62" s="33"/>
      <c r="D62" s="33"/>
      <c r="E62" s="39"/>
      <c r="F62" s="33"/>
      <c r="G62" s="69"/>
      <c r="H62" s="69"/>
      <c r="I62" s="33"/>
      <c r="J62" s="33"/>
      <c r="K62" s="71"/>
      <c r="L62" s="39"/>
      <c r="M62" s="39"/>
      <c r="N62" s="39"/>
      <c r="O62" s="33"/>
      <c r="P62" s="72"/>
      <c r="Q62" s="39"/>
      <c r="R62" s="33"/>
      <c r="S62" s="39"/>
      <c r="T62" s="39"/>
      <c r="U62" s="39"/>
      <c r="V62" s="39"/>
      <c r="W62" s="39"/>
      <c r="X62" s="39"/>
      <c r="Y62" s="39"/>
      <c r="Z62" s="39"/>
      <c r="AA62" s="39"/>
      <c r="AB62" s="39"/>
      <c r="AC62" s="39"/>
      <c r="AD62" s="39"/>
      <c r="AE62" s="33"/>
      <c r="AF62" s="39"/>
      <c r="AG62" s="39"/>
      <c r="AH62" s="39"/>
      <c r="AI62" s="39"/>
      <c r="AJ62" s="39"/>
      <c r="AK62" s="39"/>
      <c r="AL62" s="39"/>
      <c r="AM62" s="39"/>
      <c r="AN62" s="39"/>
      <c r="AO62" s="39"/>
      <c r="AP62" s="39"/>
      <c r="AQ62" s="39"/>
      <c r="AR62" s="39"/>
    </row>
    <row r="63" spans="1:45" x14ac:dyDescent="0.35">
      <c r="A63" s="33"/>
      <c r="B63" s="604" t="s">
        <v>352</v>
      </c>
      <c r="C63" s="113" t="s">
        <v>196</v>
      </c>
      <c r="D63" s="113"/>
      <c r="E63" s="113"/>
      <c r="F63" s="107"/>
      <c r="G63" s="114"/>
      <c r="H63" s="114"/>
      <c r="I63" s="107"/>
      <c r="J63" s="107"/>
      <c r="K63" s="115"/>
      <c r="L63" s="113"/>
      <c r="M63" s="113"/>
      <c r="N63" s="113"/>
      <c r="O63" s="107"/>
      <c r="P63" s="116"/>
      <c r="Q63" s="117"/>
      <c r="R63" s="118"/>
      <c r="S63" s="119">
        <v>77.455757688080936</v>
      </c>
      <c r="T63" s="119">
        <v>6.5629368554113637E-2</v>
      </c>
      <c r="U63" s="119">
        <v>0.41481439274926024</v>
      </c>
      <c r="V63" s="119">
        <v>0</v>
      </c>
      <c r="W63" s="119">
        <v>1.3668429519092735</v>
      </c>
      <c r="X63" s="119">
        <v>147.47930574280974</v>
      </c>
      <c r="Y63" s="119">
        <v>77.455757688080936</v>
      </c>
      <c r="Z63" s="119">
        <v>1.3892856946946709E-2</v>
      </c>
      <c r="AA63" s="119">
        <v>0.22996683304962301</v>
      </c>
      <c r="AB63" s="119">
        <v>55.991354682011483</v>
      </c>
      <c r="AC63" s="119">
        <v>0</v>
      </c>
      <c r="AD63" s="119">
        <v>9.6037863742893748E-2</v>
      </c>
      <c r="AE63" s="120"/>
      <c r="AF63" s="119">
        <v>2.1691854409130229E-7</v>
      </c>
      <c r="AG63" s="119">
        <v>8.4660107097668503E-9</v>
      </c>
      <c r="AH63" s="119">
        <v>8.793634369524561E-8</v>
      </c>
      <c r="AI63" s="119">
        <v>0</v>
      </c>
      <c r="AJ63" s="119">
        <v>1.8452379850775192E-8</v>
      </c>
      <c r="AK63" s="119">
        <v>1.3085826659554029E-6</v>
      </c>
      <c r="AL63" s="119">
        <v>5.9242939146280682E-12</v>
      </c>
      <c r="AM63" s="119">
        <v>9.3105074627244523E-9</v>
      </c>
      <c r="AN63" s="119">
        <v>1.5930189458515809E-10</v>
      </c>
      <c r="AO63" s="119">
        <v>3.3818778227934935E-11</v>
      </c>
      <c r="AP63" s="119">
        <v>0</v>
      </c>
      <c r="AQ63" s="119">
        <v>1.6326290187315717E-10</v>
      </c>
      <c r="AR63" s="562">
        <v>1.6500287596338184E-6</v>
      </c>
      <c r="AS63" s="551"/>
    </row>
    <row r="64" spans="1:45" x14ac:dyDescent="0.35">
      <c r="A64" s="33"/>
      <c r="B64" s="605"/>
      <c r="C64" s="105" t="s">
        <v>194</v>
      </c>
      <c r="D64" s="33" t="s">
        <v>188</v>
      </c>
      <c r="E64" s="39" t="s">
        <v>184</v>
      </c>
      <c r="F64" s="33" t="s">
        <v>56</v>
      </c>
      <c r="G64" s="124">
        <v>120</v>
      </c>
      <c r="H64" s="69" t="s">
        <v>195</v>
      </c>
      <c r="I64" s="33" t="s">
        <v>120</v>
      </c>
      <c r="J64" s="33"/>
      <c r="K64" s="71">
        <v>1</v>
      </c>
      <c r="L64" s="39">
        <v>0.1</v>
      </c>
      <c r="M64" s="39" t="s">
        <v>191</v>
      </c>
      <c r="N64" s="33">
        <v>470</v>
      </c>
      <c r="O64" s="33" t="s">
        <v>69</v>
      </c>
      <c r="P64" s="72">
        <f>L64*N64</f>
        <v>47</v>
      </c>
      <c r="Q64" s="73" t="s">
        <v>71</v>
      </c>
      <c r="R64" s="33"/>
      <c r="S64" s="74">
        <v>5.2600000000000007</v>
      </c>
      <c r="T64" s="74">
        <v>8.3633093525179881E-3</v>
      </c>
      <c r="U64" s="74">
        <v>2.3729299999999998E-2</v>
      </c>
      <c r="V64" s="74">
        <v>0</v>
      </c>
      <c r="W64" s="74">
        <v>5.10204081632653E-2</v>
      </c>
      <c r="X64" s="74">
        <v>48.005099999999999</v>
      </c>
      <c r="Y64" s="74">
        <v>5.2600000000000007</v>
      </c>
      <c r="Z64" s="74">
        <v>6.3499999999999993E-4</v>
      </c>
      <c r="AA64" s="74">
        <v>0</v>
      </c>
      <c r="AB64" s="74">
        <v>2.09</v>
      </c>
      <c r="AC64" s="74">
        <v>0</v>
      </c>
      <c r="AD64" s="74">
        <v>9.1900000000000003E-3</v>
      </c>
      <c r="AE64" s="75"/>
      <c r="AF64" s="74">
        <v>1.4730880905136747E-8</v>
      </c>
      <c r="AG64" s="74">
        <v>1.0788442446940554E-9</v>
      </c>
      <c r="AH64" s="74">
        <v>5.0303651872294224E-9</v>
      </c>
      <c r="AI64" s="74">
        <v>0</v>
      </c>
      <c r="AJ64" s="74">
        <v>6.8877551020408162E-10</v>
      </c>
      <c r="AK64" s="74">
        <v>4.2594885717054845E-7</v>
      </c>
      <c r="AL64" s="74">
        <v>4.0231723142434489E-13</v>
      </c>
      <c r="AM64" s="74">
        <v>4.2555482010698812E-10</v>
      </c>
      <c r="AN64" s="74">
        <v>0</v>
      </c>
      <c r="AO64" s="74">
        <v>1.2623599999999999E-12</v>
      </c>
      <c r="AP64" s="74">
        <v>0</v>
      </c>
      <c r="AQ64" s="74">
        <v>1.562285966950545E-11</v>
      </c>
      <c r="AR64" s="211">
        <v>4.4792056537482064E-7</v>
      </c>
      <c r="AS64" s="551"/>
    </row>
    <row r="65" spans="1:45" x14ac:dyDescent="0.35">
      <c r="A65" s="33"/>
      <c r="B65" s="605"/>
      <c r="C65" s="105" t="s">
        <v>194</v>
      </c>
      <c r="D65" s="33" t="s">
        <v>188</v>
      </c>
      <c r="E65" s="39" t="s">
        <v>184</v>
      </c>
      <c r="F65" s="33" t="s">
        <v>46</v>
      </c>
      <c r="G65" s="124">
        <v>50</v>
      </c>
      <c r="H65" s="69" t="s">
        <v>271</v>
      </c>
      <c r="I65" s="33" t="s">
        <v>121</v>
      </c>
      <c r="J65" s="33"/>
      <c r="K65" s="71">
        <v>1</v>
      </c>
      <c r="L65" s="69">
        <v>28.5</v>
      </c>
      <c r="M65" s="125" t="s">
        <v>193</v>
      </c>
      <c r="N65" s="33"/>
      <c r="O65" s="33"/>
      <c r="P65" s="72">
        <f>L65*2</f>
        <v>57</v>
      </c>
      <c r="Q65" s="73" t="s">
        <v>71</v>
      </c>
      <c r="R65" s="33"/>
      <c r="S65" s="74">
        <v>36.211764705882352</v>
      </c>
      <c r="T65" s="74">
        <v>3.1358442657638597E-2</v>
      </c>
      <c r="U65" s="74">
        <v>0.23229310588235294</v>
      </c>
      <c r="V65" s="74">
        <v>0</v>
      </c>
      <c r="W65" s="74">
        <v>1.0313216195569137</v>
      </c>
      <c r="X65" s="74">
        <v>26.910263294117645</v>
      </c>
      <c r="Y65" s="74">
        <v>36.211764705882352</v>
      </c>
      <c r="Z65" s="74">
        <v>1.1185411764705883E-2</v>
      </c>
      <c r="AA65" s="74">
        <v>3.3242400000000005E-2</v>
      </c>
      <c r="AB65" s="74">
        <v>42.247058823529414</v>
      </c>
      <c r="AC65" s="74">
        <v>0</v>
      </c>
      <c r="AD65" s="74">
        <v>4.5600000000000002E-2</v>
      </c>
      <c r="AE65" s="75"/>
      <c r="AF65" s="74">
        <v>1.0141277438159449E-7</v>
      </c>
      <c r="AG65" s="74">
        <v>4.0451541319078812E-9</v>
      </c>
      <c r="AH65" s="74">
        <v>4.9243726239880081E-8</v>
      </c>
      <c r="AI65" s="74">
        <v>0</v>
      </c>
      <c r="AJ65" s="74">
        <v>1.3922841864018334E-8</v>
      </c>
      <c r="AK65" s="74">
        <v>2.3877454471062388E-7</v>
      </c>
      <c r="AL65" s="74">
        <v>2.7696990344981737E-12</v>
      </c>
      <c r="AM65" s="74">
        <v>7.4960722698456714E-9</v>
      </c>
      <c r="AN65" s="74">
        <v>2.302756980357669E-11</v>
      </c>
      <c r="AO65" s="74">
        <v>2.5517223529411763E-11</v>
      </c>
      <c r="AP65" s="74">
        <v>0</v>
      </c>
      <c r="AQ65" s="74">
        <v>7.7519303691996591E-11</v>
      </c>
      <c r="AR65" s="211">
        <v>4.1502394739392982E-7</v>
      </c>
      <c r="AS65" s="551"/>
    </row>
    <row r="66" spans="1:45" x14ac:dyDescent="0.35">
      <c r="A66" s="33"/>
      <c r="B66" s="605"/>
      <c r="C66" s="105" t="s">
        <v>194</v>
      </c>
      <c r="D66" s="33" t="s">
        <v>188</v>
      </c>
      <c r="E66" s="39" t="s">
        <v>187</v>
      </c>
      <c r="F66" s="33" t="s">
        <v>3</v>
      </c>
      <c r="G66" s="126">
        <v>80</v>
      </c>
      <c r="H66" s="69" t="s">
        <v>271</v>
      </c>
      <c r="I66" s="33" t="s">
        <v>272</v>
      </c>
      <c r="J66" s="76" t="s">
        <v>132</v>
      </c>
      <c r="K66" s="71">
        <v>1</v>
      </c>
      <c r="L66" s="39">
        <v>5.6</v>
      </c>
      <c r="M66" s="39" t="s">
        <v>193</v>
      </c>
      <c r="N66" s="39"/>
      <c r="O66" s="33"/>
      <c r="P66" s="72">
        <f>L66*2</f>
        <v>11.2</v>
      </c>
      <c r="Q66" s="73" t="s">
        <v>71</v>
      </c>
      <c r="R66" s="33"/>
      <c r="S66" s="74">
        <v>8.447069513857338</v>
      </c>
      <c r="T66" s="74">
        <v>4.5028584129516011E-3</v>
      </c>
      <c r="U66" s="74">
        <v>7.3769377555656504E-2</v>
      </c>
      <c r="V66" s="74">
        <v>0</v>
      </c>
      <c r="W66" s="74">
        <v>2.3105138005063877E-2</v>
      </c>
      <c r="X66" s="74">
        <v>1.1308275147660152</v>
      </c>
      <c r="Y66" s="74">
        <v>8.447069513857338</v>
      </c>
      <c r="Z66" s="74">
        <v>5.7501135847342107E-5</v>
      </c>
      <c r="AA66" s="74">
        <v>2.5588514311676507E-2</v>
      </c>
      <c r="AB66" s="74">
        <v>0.94647887323943658</v>
      </c>
      <c r="AC66" s="74">
        <v>0</v>
      </c>
      <c r="AD66" s="74">
        <v>1.5295656062517037E-3</v>
      </c>
      <c r="AE66" s="75"/>
      <c r="AF66" s="74">
        <v>2.3656421103810603E-8</v>
      </c>
      <c r="AG66" s="74">
        <v>5.8085653402530834E-10</v>
      </c>
      <c r="AH66" s="74">
        <v>1.5638341996584727E-8</v>
      </c>
      <c r="AI66" s="74">
        <v>0</v>
      </c>
      <c r="AJ66" s="74">
        <v>3.1191936306836236E-10</v>
      </c>
      <c r="AK66" s="74">
        <v>1.0033823230689983E-8</v>
      </c>
      <c r="AL66" s="74">
        <v>6.460839582631314E-13</v>
      </c>
      <c r="AM66" s="74">
        <v>3.853525278970576E-11</v>
      </c>
      <c r="AN66" s="74">
        <v>1.7725594405998116E-11</v>
      </c>
      <c r="AO66" s="74">
        <v>5.7167323943661962E-13</v>
      </c>
      <c r="AP66" s="74">
        <v>0</v>
      </c>
      <c r="AQ66" s="74">
        <v>2.6002381742951468E-12</v>
      </c>
      <c r="AR66" s="211">
        <v>5.0281441070746677E-8</v>
      </c>
      <c r="AS66" s="551"/>
    </row>
    <row r="67" spans="1:45" x14ac:dyDescent="0.35">
      <c r="A67" s="33"/>
      <c r="B67" s="605"/>
      <c r="C67" s="105" t="s">
        <v>194</v>
      </c>
      <c r="D67" s="33" t="s">
        <v>188</v>
      </c>
      <c r="E67" s="39" t="s">
        <v>184</v>
      </c>
      <c r="F67" s="33" t="s">
        <v>90</v>
      </c>
      <c r="G67" s="124">
        <v>120</v>
      </c>
      <c r="H67" s="69" t="s">
        <v>195</v>
      </c>
      <c r="I67" s="111" t="s">
        <v>283</v>
      </c>
      <c r="J67" s="33"/>
      <c r="K67" s="71">
        <v>1</v>
      </c>
      <c r="L67" s="69">
        <v>2.0999999999999999E-3</v>
      </c>
      <c r="M67" s="125" t="s">
        <v>191</v>
      </c>
      <c r="N67" s="33">
        <v>461</v>
      </c>
      <c r="O67" s="33" t="s">
        <v>69</v>
      </c>
      <c r="P67" s="72">
        <f>L67*N67</f>
        <v>0.96809999999999996</v>
      </c>
      <c r="Q67" s="73" t="s">
        <v>71</v>
      </c>
      <c r="R67" s="33"/>
      <c r="S67" s="74">
        <v>5.9321872340425533E-2</v>
      </c>
      <c r="T67" s="74">
        <v>6.4460967396295736E-5</v>
      </c>
      <c r="U67" s="74">
        <v>2.8131956106382976E-4</v>
      </c>
      <c r="V67" s="74">
        <v>0</v>
      </c>
      <c r="W67" s="74">
        <v>4.5656840360087838E-4</v>
      </c>
      <c r="X67" s="74">
        <v>0.77213390234042545</v>
      </c>
      <c r="Y67" s="74">
        <v>5.9321872340425533E-2</v>
      </c>
      <c r="Z67" s="74">
        <v>2.8219085106382975E-6</v>
      </c>
      <c r="AA67" s="74">
        <v>8.5299908936170218E-4</v>
      </c>
      <c r="AB67" s="74">
        <v>1.8702868085106381E-2</v>
      </c>
      <c r="AC67" s="74">
        <v>0</v>
      </c>
      <c r="AD67" s="74">
        <v>1.0607904255319148E-4</v>
      </c>
      <c r="AE67" s="75"/>
      <c r="AF67" s="74">
        <v>1.661337331780483E-10</v>
      </c>
      <c r="AG67" s="74">
        <v>8.3152901263860343E-12</v>
      </c>
      <c r="AH67" s="74">
        <v>5.9636825631693777E-11</v>
      </c>
      <c r="AI67" s="74">
        <v>0</v>
      </c>
      <c r="AJ67" s="74">
        <v>6.1636734486118582E-12</v>
      </c>
      <c r="AK67" s="74">
        <v>6.8511377600409135E-9</v>
      </c>
      <c r="AL67" s="74">
        <v>4.5373025556860125E-15</v>
      </c>
      <c r="AM67" s="74">
        <v>1.8911445174851333E-12</v>
      </c>
      <c r="AN67" s="74">
        <v>5.9088682142877595E-13</v>
      </c>
      <c r="AO67" s="74">
        <v>1.1296532323404254E-14</v>
      </c>
      <c r="AP67" s="74">
        <v>0</v>
      </c>
      <c r="AQ67" s="74">
        <v>1.8033275252274297E-13</v>
      </c>
      <c r="AR67" s="211">
        <v>7.0940654803519689E-9</v>
      </c>
      <c r="AS67" s="551"/>
    </row>
    <row r="68" spans="1:45" x14ac:dyDescent="0.35">
      <c r="A68" s="33"/>
      <c r="B68" s="605"/>
      <c r="C68" s="105" t="s">
        <v>194</v>
      </c>
      <c r="D68" s="33" t="s">
        <v>188</v>
      </c>
      <c r="E68" s="39" t="s">
        <v>186</v>
      </c>
      <c r="F68" s="33" t="s">
        <v>289</v>
      </c>
      <c r="G68" s="124">
        <v>50</v>
      </c>
      <c r="H68" s="69" t="s">
        <v>271</v>
      </c>
      <c r="I68" s="33" t="s">
        <v>112</v>
      </c>
      <c r="J68" s="33"/>
      <c r="K68" s="71">
        <v>1</v>
      </c>
      <c r="L68" s="69">
        <v>13.3</v>
      </c>
      <c r="M68" s="125" t="s">
        <v>193</v>
      </c>
      <c r="N68" s="39"/>
      <c r="O68" s="33"/>
      <c r="P68" s="72">
        <f>L68*2</f>
        <v>26.6</v>
      </c>
      <c r="Q68" s="73" t="s">
        <v>71</v>
      </c>
      <c r="R68" s="33"/>
      <c r="S68" s="74">
        <v>17.640972222222224</v>
      </c>
      <c r="T68" s="74">
        <v>5.8473221422861718E-3</v>
      </c>
      <c r="U68" s="74">
        <v>2.9457098611111111E-2</v>
      </c>
      <c r="V68" s="74">
        <v>0</v>
      </c>
      <c r="W68" s="74">
        <v>4.9152236652236662E-2</v>
      </c>
      <c r="X68" s="74">
        <v>0.85269624999999993</v>
      </c>
      <c r="Y68" s="74">
        <v>17.640972222222224</v>
      </c>
      <c r="Z68" s="74">
        <v>4.3409722222222222E-4</v>
      </c>
      <c r="AA68" s="74">
        <v>0.10928166666666668</v>
      </c>
      <c r="AB68" s="74">
        <v>2.0134722222222226</v>
      </c>
      <c r="AC68" s="74">
        <v>0</v>
      </c>
      <c r="AD68" s="74">
        <v>1.1286527777777777E-2</v>
      </c>
      <c r="AE68" s="75"/>
      <c r="AF68" s="74">
        <v>4.9404384193228346E-8</v>
      </c>
      <c r="AG68" s="74">
        <v>7.5428871206088558E-10</v>
      </c>
      <c r="AH68" s="74">
        <v>6.2445990134608898E-9</v>
      </c>
      <c r="AI68" s="74">
        <v>0</v>
      </c>
      <c r="AJ68" s="74">
        <v>6.6355519480519496E-10</v>
      </c>
      <c r="AK68" s="74">
        <v>7.5659668077165188E-9</v>
      </c>
      <c r="AL68" s="74">
        <v>1.3492903239692431E-12</v>
      </c>
      <c r="AM68" s="74">
        <v>2.9091679576648981E-10</v>
      </c>
      <c r="AN68" s="74">
        <v>7.5701249230436619E-11</v>
      </c>
      <c r="AO68" s="74">
        <v>1.2161372222222224E-12</v>
      </c>
      <c r="AP68" s="74">
        <v>0</v>
      </c>
      <c r="AQ68" s="74">
        <v>1.9186924877932255E-11</v>
      </c>
      <c r="AR68" s="211">
        <v>6.5021164318692887E-8</v>
      </c>
      <c r="AS68" s="551"/>
    </row>
    <row r="69" spans="1:45" x14ac:dyDescent="0.35">
      <c r="A69" s="33"/>
      <c r="B69" s="605"/>
      <c r="C69" s="105" t="s">
        <v>194</v>
      </c>
      <c r="D69" s="33" t="s">
        <v>188</v>
      </c>
      <c r="E69" s="39" t="s">
        <v>184</v>
      </c>
      <c r="F69" s="33" t="s">
        <v>49</v>
      </c>
      <c r="G69" s="124">
        <v>50</v>
      </c>
      <c r="H69" s="69" t="s">
        <v>271</v>
      </c>
      <c r="I69" s="33" t="s">
        <v>122</v>
      </c>
      <c r="J69" s="98"/>
      <c r="K69" s="71">
        <v>1</v>
      </c>
      <c r="L69" s="69">
        <v>0.01</v>
      </c>
      <c r="M69" s="125" t="s">
        <v>191</v>
      </c>
      <c r="N69" s="33">
        <v>630</v>
      </c>
      <c r="O69" s="33" t="s">
        <v>69</v>
      </c>
      <c r="P69" s="72">
        <f>L69*N69*2</f>
        <v>12.6</v>
      </c>
      <c r="Q69" s="73" t="s">
        <v>71</v>
      </c>
      <c r="R69" s="33"/>
      <c r="S69" s="74">
        <v>3.9</v>
      </c>
      <c r="T69" s="74">
        <v>5.8633093525179859E-3</v>
      </c>
      <c r="U69" s="74">
        <v>2.0601000000000001E-2</v>
      </c>
      <c r="V69" s="74">
        <v>0</v>
      </c>
      <c r="W69" s="74">
        <v>0.11131725417439703</v>
      </c>
      <c r="X69" s="74">
        <v>15.851380000000001</v>
      </c>
      <c r="Y69" s="74">
        <v>3.9</v>
      </c>
      <c r="Z69" s="74">
        <v>7.3999999999999988E-4</v>
      </c>
      <c r="AA69" s="74">
        <v>0</v>
      </c>
      <c r="AB69" s="74">
        <v>4.5599999999999996</v>
      </c>
      <c r="AC69" s="74">
        <v>0</v>
      </c>
      <c r="AD69" s="74">
        <v>9.3400000000000011E-3</v>
      </c>
      <c r="AE69" s="75"/>
      <c r="AF69" s="74">
        <v>1.0922136032325724E-8</v>
      </c>
      <c r="AG69" s="74">
        <v>7.5635101886077861E-10</v>
      </c>
      <c r="AH69" s="74">
        <v>4.3671980725142902E-9</v>
      </c>
      <c r="AI69" s="74">
        <v>0</v>
      </c>
      <c r="AJ69" s="74">
        <v>1.5027829313543601E-9</v>
      </c>
      <c r="AK69" s="74">
        <v>1.406491642674651E-7</v>
      </c>
      <c r="AL69" s="74">
        <v>2.9829604611310743E-13</v>
      </c>
      <c r="AM69" s="74">
        <v>4.9592215256562396E-10</v>
      </c>
      <c r="AN69" s="74">
        <v>0</v>
      </c>
      <c r="AO69" s="74">
        <v>2.7542399999999998E-12</v>
      </c>
      <c r="AP69" s="74">
        <v>0</v>
      </c>
      <c r="AQ69" s="74">
        <v>1.5877857379018601E-11</v>
      </c>
      <c r="AR69" s="211">
        <v>1.5871248486851101E-7</v>
      </c>
      <c r="AS69" s="551"/>
    </row>
    <row r="70" spans="1:45" x14ac:dyDescent="0.35">
      <c r="A70" s="33"/>
      <c r="B70" s="605"/>
      <c r="C70" s="85" t="s">
        <v>189</v>
      </c>
      <c r="D70" s="33"/>
      <c r="E70" s="123"/>
      <c r="F70" s="123"/>
      <c r="G70" s="123"/>
      <c r="H70" s="123"/>
      <c r="I70" s="123"/>
      <c r="J70" s="123"/>
      <c r="K70" s="123"/>
      <c r="L70" s="123"/>
      <c r="M70" s="123"/>
      <c r="N70" s="123"/>
      <c r="O70" s="123"/>
      <c r="P70" s="123"/>
      <c r="Q70" s="123"/>
      <c r="R70" s="85"/>
      <c r="S70" s="84">
        <v>71.51912831430235</v>
      </c>
      <c r="T70" s="84">
        <v>5.5999702885308637E-2</v>
      </c>
      <c r="U70" s="84">
        <v>0.38013120161018432</v>
      </c>
      <c r="V70" s="84">
        <v>0</v>
      </c>
      <c r="W70" s="84">
        <v>1.2663732249554773</v>
      </c>
      <c r="X70" s="84">
        <v>93.522400961224079</v>
      </c>
      <c r="Y70" s="84">
        <v>71.51912831430235</v>
      </c>
      <c r="Z70" s="84">
        <v>1.3054832031286085E-2</v>
      </c>
      <c r="AA70" s="84">
        <v>0.1689655800677049</v>
      </c>
      <c r="AB70" s="84">
        <v>51.875712787076182</v>
      </c>
      <c r="AC70" s="84">
        <v>0</v>
      </c>
      <c r="AD70" s="84">
        <v>7.7052172426582674E-2</v>
      </c>
      <c r="AE70" s="85"/>
      <c r="AF70" s="84">
        <v>2.0029273034927396E-7</v>
      </c>
      <c r="AG70" s="84">
        <v>7.2238099316752963E-9</v>
      </c>
      <c r="AH70" s="84">
        <v>8.0583867335301099E-8</v>
      </c>
      <c r="AI70" s="84">
        <v>0</v>
      </c>
      <c r="AJ70" s="84">
        <v>1.7096038536898946E-8</v>
      </c>
      <c r="AK70" s="84">
        <v>8.2982349394708476E-7</v>
      </c>
      <c r="AL70" s="84">
        <v>5.470223896823687E-12</v>
      </c>
      <c r="AM70" s="84">
        <v>8.7488924355919637E-9</v>
      </c>
      <c r="AN70" s="84">
        <v>1.170453002614402E-10</v>
      </c>
      <c r="AO70" s="84">
        <v>3.133293052339401E-11</v>
      </c>
      <c r="AP70" s="84">
        <v>0</v>
      </c>
      <c r="AQ70" s="84">
        <v>1.3098751654527078E-10</v>
      </c>
      <c r="AR70" s="560">
        <v>1.144053668507053E-6</v>
      </c>
      <c r="AS70" s="551"/>
    </row>
    <row r="71" spans="1:45" x14ac:dyDescent="0.35">
      <c r="A71" s="33"/>
      <c r="B71" s="605"/>
      <c r="C71" s="105" t="s">
        <v>108</v>
      </c>
      <c r="D71" s="33" t="s">
        <v>188</v>
      </c>
      <c r="E71" s="39" t="s">
        <v>184</v>
      </c>
      <c r="F71" s="127" t="s">
        <v>50</v>
      </c>
      <c r="G71" s="124"/>
      <c r="H71" s="69"/>
      <c r="I71" s="33" t="s">
        <v>120</v>
      </c>
      <c r="J71" s="33"/>
      <c r="K71" s="71">
        <v>1</v>
      </c>
      <c r="L71" s="39"/>
      <c r="M71" s="39"/>
      <c r="N71" s="39"/>
      <c r="O71" s="33"/>
      <c r="P71" s="72">
        <f>P64</f>
        <v>47</v>
      </c>
      <c r="Q71" s="73" t="s">
        <v>71</v>
      </c>
      <c r="R71" s="33"/>
      <c r="S71" s="74">
        <v>2.625</v>
      </c>
      <c r="T71" s="74">
        <v>5.6181654676258986E-3</v>
      </c>
      <c r="U71" s="74">
        <v>1.7587913E-2</v>
      </c>
      <c r="V71" s="74">
        <v>0</v>
      </c>
      <c r="W71" s="74">
        <v>3.4144614783712529E-3</v>
      </c>
      <c r="X71" s="74">
        <v>21.5859548</v>
      </c>
      <c r="Y71" s="74">
        <v>2.625</v>
      </c>
      <c r="Z71" s="74">
        <v>1.2880000000000002E-5</v>
      </c>
      <c r="AA71" s="74">
        <v>2.34498E-2</v>
      </c>
      <c r="AB71" s="74">
        <v>0.13986999999999999</v>
      </c>
      <c r="AC71" s="74">
        <v>0</v>
      </c>
      <c r="AD71" s="74">
        <v>1.0328000000000002E-2</v>
      </c>
      <c r="AE71" s="75"/>
      <c r="AF71" s="74">
        <v>7.3514377140653896E-9</v>
      </c>
      <c r="AG71" s="74">
        <v>7.2472812196791835E-10</v>
      </c>
      <c r="AH71" s="74">
        <v>3.7284549173898848E-9</v>
      </c>
      <c r="AI71" s="74">
        <v>0</v>
      </c>
      <c r="AJ71" s="74">
        <v>4.6095229958011912E-11</v>
      </c>
      <c r="AK71" s="74">
        <v>1.9153199926664282E-7</v>
      </c>
      <c r="AL71" s="74">
        <v>2.007761848838223E-13</v>
      </c>
      <c r="AM71" s="74">
        <v>8.6317261149259973E-12</v>
      </c>
      <c r="AN71" s="74">
        <v>1.6244071017132111E-11</v>
      </c>
      <c r="AO71" s="74">
        <v>8.4481479999999996E-14</v>
      </c>
      <c r="AP71" s="74">
        <v>0</v>
      </c>
      <c r="AQ71" s="74">
        <v>1.7557442292345195E-11</v>
      </c>
      <c r="AR71" s="211">
        <v>2.0342543374711328E-7</v>
      </c>
      <c r="AS71" s="551"/>
    </row>
    <row r="72" spans="1:45" x14ac:dyDescent="0.35">
      <c r="A72" s="33"/>
      <c r="B72" s="605"/>
      <c r="C72" s="105" t="s">
        <v>108</v>
      </c>
      <c r="D72" s="33" t="s">
        <v>188</v>
      </c>
      <c r="E72" s="39" t="s">
        <v>184</v>
      </c>
      <c r="F72" s="33" t="s">
        <v>51</v>
      </c>
      <c r="G72" s="124"/>
      <c r="H72" s="69"/>
      <c r="I72" s="33" t="s">
        <v>121</v>
      </c>
      <c r="J72" s="33"/>
      <c r="K72" s="71">
        <v>1</v>
      </c>
      <c r="L72" s="39"/>
      <c r="M72" s="39"/>
      <c r="N72" s="39"/>
      <c r="O72" s="33"/>
      <c r="P72" s="72">
        <f>P65</f>
        <v>57</v>
      </c>
      <c r="Q72" s="73" t="s">
        <v>71</v>
      </c>
      <c r="R72" s="33"/>
      <c r="S72" s="74">
        <v>1.3053938823529412</v>
      </c>
      <c r="T72" s="74">
        <v>2.5279970376639867E-3</v>
      </c>
      <c r="U72" s="74">
        <v>8.7941871952941179E-3</v>
      </c>
      <c r="V72" s="74">
        <v>0</v>
      </c>
      <c r="W72" s="74">
        <v>8.5432489359380123E-2</v>
      </c>
      <c r="X72" s="74">
        <v>26.17394212235294</v>
      </c>
      <c r="Y72" s="74">
        <v>1.3053938823529412</v>
      </c>
      <c r="Z72" s="74">
        <v>1.8323957647058824E-5</v>
      </c>
      <c r="AA72" s="74">
        <v>1.8479491200000003E-2</v>
      </c>
      <c r="AB72" s="74">
        <v>3.4996564941176471</v>
      </c>
      <c r="AC72" s="74">
        <v>0</v>
      </c>
      <c r="AD72" s="74">
        <v>5.1171247058823532E-3</v>
      </c>
      <c r="AE72" s="75"/>
      <c r="AF72" s="74">
        <v>3.6558178355960579E-9</v>
      </c>
      <c r="AG72" s="74">
        <v>3.2610476782929066E-10</v>
      </c>
      <c r="AH72" s="74">
        <v>1.8642763637016808E-9</v>
      </c>
      <c r="AI72" s="74">
        <v>0</v>
      </c>
      <c r="AJ72" s="74">
        <v>1.1533386063516317E-9</v>
      </c>
      <c r="AK72" s="74">
        <v>2.3224117301420714E-7</v>
      </c>
      <c r="AL72" s="74">
        <v>9.9844572750287504E-14</v>
      </c>
      <c r="AM72" s="74">
        <v>1.2280076378176674E-11</v>
      </c>
      <c r="AN72" s="74">
        <v>1.2801054482906805E-11</v>
      </c>
      <c r="AO72" s="74">
        <v>2.1137925224470588E-12</v>
      </c>
      <c r="AP72" s="74">
        <v>0</v>
      </c>
      <c r="AQ72" s="74">
        <v>8.6990338619542294E-12</v>
      </c>
      <c r="AR72" s="211">
        <v>2.3927670438950404E-7</v>
      </c>
      <c r="AS72" s="551"/>
    </row>
    <row r="73" spans="1:45" x14ac:dyDescent="0.35">
      <c r="A73" s="33"/>
      <c r="B73" s="605"/>
      <c r="C73" s="105" t="s">
        <v>108</v>
      </c>
      <c r="D73" s="33" t="s">
        <v>188</v>
      </c>
      <c r="E73" s="39" t="s">
        <v>184</v>
      </c>
      <c r="F73" s="33" t="s">
        <v>290</v>
      </c>
      <c r="G73" s="69"/>
      <c r="H73" s="69"/>
      <c r="I73" s="111" t="s">
        <v>283</v>
      </c>
      <c r="J73" s="33"/>
      <c r="K73" s="71">
        <v>1</v>
      </c>
      <c r="L73" s="39"/>
      <c r="M73" s="39"/>
      <c r="N73" s="71"/>
      <c r="O73" s="33"/>
      <c r="P73" s="72">
        <f>P67</f>
        <v>0.96809999999999996</v>
      </c>
      <c r="Q73" s="73" t="s">
        <v>71</v>
      </c>
      <c r="R73" s="33"/>
      <c r="S73" s="74">
        <v>1.6671711893617019E-2</v>
      </c>
      <c r="T73" s="74">
        <v>2.5485050971988367E-5</v>
      </c>
      <c r="U73" s="74">
        <v>8.2029012123829796E-5</v>
      </c>
      <c r="V73" s="74">
        <v>0</v>
      </c>
      <c r="W73" s="74">
        <v>2.984790797108827E-5</v>
      </c>
      <c r="X73" s="74">
        <v>0.44399253700021268</v>
      </c>
      <c r="Y73" s="74">
        <v>1.6671711893617019E-2</v>
      </c>
      <c r="Z73" s="74">
        <v>7.5252266808510646E-8</v>
      </c>
      <c r="AA73" s="74">
        <v>1.2276043544680852E-4</v>
      </c>
      <c r="AB73" s="74">
        <v>1.2226897021276599E-3</v>
      </c>
      <c r="AC73" s="74">
        <v>0</v>
      </c>
      <c r="AD73" s="74">
        <v>4.8452375106382976E-5</v>
      </c>
      <c r="AE73" s="75"/>
      <c r="AF73" s="74">
        <v>4.6689924408673788E-11</v>
      </c>
      <c r="AG73" s="74">
        <v>3.2875025193928049E-12</v>
      </c>
      <c r="AH73" s="74">
        <v>1.7389298754305166E-11</v>
      </c>
      <c r="AI73" s="74">
        <v>0</v>
      </c>
      <c r="AJ73" s="74">
        <v>4.0294675760969162E-13</v>
      </c>
      <c r="AK73" s="74">
        <v>3.939542126305186E-9</v>
      </c>
      <c r="AL73" s="74">
        <v>1.27515531789816E-15</v>
      </c>
      <c r="AM73" s="74">
        <v>5.0431440731242245E-14</v>
      </c>
      <c r="AN73" s="74">
        <v>8.5038219152914737E-14</v>
      </c>
      <c r="AO73" s="74">
        <v>7.3850458008510649E-16</v>
      </c>
      <c r="AP73" s="74">
        <v>0</v>
      </c>
      <c r="AQ73" s="74">
        <v>8.2368297817329763E-14</v>
      </c>
      <c r="AR73" s="211">
        <v>4.0075316503627673E-9</v>
      </c>
      <c r="AS73" s="551"/>
    </row>
    <row r="74" spans="1:45" x14ac:dyDescent="0.35">
      <c r="A74" s="33"/>
      <c r="B74" s="605"/>
      <c r="C74" s="105" t="s">
        <v>108</v>
      </c>
      <c r="D74" s="33" t="s">
        <v>188</v>
      </c>
      <c r="E74" s="39" t="s">
        <v>187</v>
      </c>
      <c r="F74" s="33" t="s">
        <v>29</v>
      </c>
      <c r="G74" s="69"/>
      <c r="H74" s="69"/>
      <c r="I74" s="33" t="s">
        <v>272</v>
      </c>
      <c r="J74" s="33"/>
      <c r="K74" s="71">
        <v>1</v>
      </c>
      <c r="L74" s="39"/>
      <c r="M74" s="39"/>
      <c r="N74" s="39"/>
      <c r="O74" s="33"/>
      <c r="P74" s="72">
        <f>P66</f>
        <v>11.2</v>
      </c>
      <c r="Q74" s="73" t="s">
        <v>71</v>
      </c>
      <c r="R74" s="33"/>
      <c r="S74" s="74">
        <v>0.18293502953203086</v>
      </c>
      <c r="T74" s="74">
        <v>1.5199892789085405E-4</v>
      </c>
      <c r="U74" s="74">
        <v>8.1569518582462507E-4</v>
      </c>
      <c r="V74" s="74">
        <v>0</v>
      </c>
      <c r="W74" s="74">
        <v>3.859551816222229E-4</v>
      </c>
      <c r="X74" s="74">
        <v>-1.9712661517492049E-2</v>
      </c>
      <c r="Y74" s="74">
        <v>0.18293502953203086</v>
      </c>
      <c r="Z74" s="74">
        <v>3.5874602453430254E-7</v>
      </c>
      <c r="AA74" s="74">
        <v>1.5010544298046341E-3</v>
      </c>
      <c r="AB74" s="74">
        <v>1.5810268059972737E-2</v>
      </c>
      <c r="AC74" s="74">
        <v>0</v>
      </c>
      <c r="AD74" s="74">
        <v>2.8073784643343932E-4</v>
      </c>
      <c r="AE74" s="75"/>
      <c r="AF74" s="74">
        <v>5.1231827631445246E-10</v>
      </c>
      <c r="AG74" s="74">
        <v>1.9607449831488458E-11</v>
      </c>
      <c r="AH74" s="74">
        <v>1.7291890895065714E-10</v>
      </c>
      <c r="AI74" s="74">
        <v>0</v>
      </c>
      <c r="AJ74" s="74">
        <v>5.2103949519000088E-12</v>
      </c>
      <c r="AK74" s="74">
        <v>-1.7491028339000621E-10</v>
      </c>
      <c r="AL74" s="74">
        <v>1.3991998975638295E-14</v>
      </c>
      <c r="AM74" s="74">
        <v>2.4041905501542088E-13</v>
      </c>
      <c r="AN74" s="74">
        <v>1.0398056596784291E-12</v>
      </c>
      <c r="AO74" s="74">
        <v>9.5494019082235339E-15</v>
      </c>
      <c r="AP74" s="74">
        <v>0</v>
      </c>
      <c r="AQ74" s="74">
        <v>4.7725005209453697E-13</v>
      </c>
      <c r="AR74" s="211">
        <v>5.3692576282616395E-10</v>
      </c>
      <c r="AS74" s="551"/>
    </row>
    <row r="75" spans="1:45" x14ac:dyDescent="0.35">
      <c r="A75" s="33"/>
      <c r="B75" s="605"/>
      <c r="C75" s="105" t="s">
        <v>108</v>
      </c>
      <c r="D75" s="33" t="s">
        <v>188</v>
      </c>
      <c r="E75" s="39" t="s">
        <v>186</v>
      </c>
      <c r="F75" s="33" t="s">
        <v>53</v>
      </c>
      <c r="G75" s="69"/>
      <c r="H75" s="69"/>
      <c r="I75" s="33" t="s">
        <v>112</v>
      </c>
      <c r="J75" s="33"/>
      <c r="K75" s="71">
        <v>1</v>
      </c>
      <c r="L75" s="39"/>
      <c r="M75" s="39"/>
      <c r="N75" s="39"/>
      <c r="O75" s="33"/>
      <c r="P75" s="72">
        <f>P68</f>
        <v>26.6</v>
      </c>
      <c r="Q75" s="73" t="s">
        <v>71</v>
      </c>
      <c r="R75" s="33"/>
      <c r="S75" s="74">
        <v>0.5870287500000001</v>
      </c>
      <c r="T75" s="74">
        <v>4.3695443645083942E-4</v>
      </c>
      <c r="U75" s="74">
        <v>2.3158353458333334E-3</v>
      </c>
      <c r="V75" s="74">
        <v>0</v>
      </c>
      <c r="W75" s="74">
        <v>1.0277913059163061E-3</v>
      </c>
      <c r="X75" s="74">
        <v>-4.0994756250000007E-2</v>
      </c>
      <c r="Y75" s="74">
        <v>0.5870287500000001</v>
      </c>
      <c r="Z75" s="74">
        <v>1.2869597222222224E-6</v>
      </c>
      <c r="AA75" s="74">
        <v>5.0388269166666668E-3</v>
      </c>
      <c r="AB75" s="74">
        <v>4.2102443055555563E-2</v>
      </c>
      <c r="AC75" s="74">
        <v>0</v>
      </c>
      <c r="AD75" s="74">
        <v>8.1037638888888889E-4</v>
      </c>
      <c r="AE75" s="75"/>
      <c r="AF75" s="74">
        <v>1.6440020159964434E-9</v>
      </c>
      <c r="AG75" s="74">
        <v>5.6365938301277089E-11</v>
      </c>
      <c r="AH75" s="74">
        <v>4.9093304492907133E-10</v>
      </c>
      <c r="AI75" s="74">
        <v>0</v>
      </c>
      <c r="AJ75" s="74">
        <v>1.3875182629870133E-11</v>
      </c>
      <c r="AK75" s="74">
        <v>-3.6374613477886103E-10</v>
      </c>
      <c r="AL75" s="74">
        <v>4.4899578225569188E-14</v>
      </c>
      <c r="AM75" s="74">
        <v>8.6247545366175952E-13</v>
      </c>
      <c r="AN75" s="74">
        <v>3.4904801864992524E-12</v>
      </c>
      <c r="AO75" s="74">
        <v>2.5429875605555555E-14</v>
      </c>
      <c r="AP75" s="74">
        <v>0</v>
      </c>
      <c r="AQ75" s="74">
        <v>1.3776274867346778E-12</v>
      </c>
      <c r="AR75" s="211">
        <v>1.8472309596585276E-9</v>
      </c>
      <c r="AS75" s="551"/>
    </row>
    <row r="76" spans="1:45" x14ac:dyDescent="0.35">
      <c r="A76" s="33"/>
      <c r="B76" s="605"/>
      <c r="C76" s="105" t="s">
        <v>108</v>
      </c>
      <c r="D76" s="33" t="s">
        <v>188</v>
      </c>
      <c r="E76" s="39" t="s">
        <v>184</v>
      </c>
      <c r="F76" s="33" t="s">
        <v>54</v>
      </c>
      <c r="G76" s="69"/>
      <c r="H76" s="69"/>
      <c r="I76" s="33" t="s">
        <v>122</v>
      </c>
      <c r="J76" s="33"/>
      <c r="K76" s="71">
        <v>1</v>
      </c>
      <c r="L76" s="39"/>
      <c r="M76" s="39"/>
      <c r="N76" s="39"/>
      <c r="O76" s="33"/>
      <c r="P76" s="72">
        <f>P69</f>
        <v>12.6</v>
      </c>
      <c r="Q76" s="73" t="s">
        <v>71</v>
      </c>
      <c r="R76" s="33"/>
      <c r="S76" s="74">
        <v>1.2196000000000002</v>
      </c>
      <c r="T76" s="74">
        <v>8.6906474820143897E-4</v>
      </c>
      <c r="U76" s="74">
        <v>5.0875313999999994E-3</v>
      </c>
      <c r="V76" s="74">
        <v>0</v>
      </c>
      <c r="W76" s="74">
        <v>1.0179181720535104E-2</v>
      </c>
      <c r="X76" s="74">
        <v>5.8137227399999993</v>
      </c>
      <c r="Y76" s="74">
        <v>1.2196000000000002</v>
      </c>
      <c r="Z76" s="74">
        <v>8.0509999999999989E-4</v>
      </c>
      <c r="AA76" s="74">
        <v>1.2409320000000001E-2</v>
      </c>
      <c r="AB76" s="74">
        <v>0.41697999999999996</v>
      </c>
      <c r="AC76" s="74">
        <v>0</v>
      </c>
      <c r="AD76" s="74">
        <v>2.4010000000000004E-3</v>
      </c>
      <c r="AE76" s="75"/>
      <c r="AF76" s="74">
        <v>3.4155479756472957E-9</v>
      </c>
      <c r="AG76" s="74">
        <v>1.1210699764218656E-10</v>
      </c>
      <c r="AH76" s="74">
        <v>1.0785038262189178E-9</v>
      </c>
      <c r="AI76" s="74">
        <v>0</v>
      </c>
      <c r="AJ76" s="74">
        <v>1.3741895322722392E-10</v>
      </c>
      <c r="AK76" s="74">
        <v>5.1585114019331891E-8</v>
      </c>
      <c r="AL76" s="74">
        <v>9.3282527651165588E-14</v>
      </c>
      <c r="AM76" s="74">
        <v>5.3954989868997817E-10</v>
      </c>
      <c r="AN76" s="74">
        <v>8.5961447583483822E-12</v>
      </c>
      <c r="AO76" s="74">
        <v>2.5185591999999998E-13</v>
      </c>
      <c r="AP76" s="74">
        <v>0</v>
      </c>
      <c r="AQ76" s="74">
        <v>4.0816633369404346E-12</v>
      </c>
      <c r="AR76" s="211">
        <v>5.6881264617300429E-8</v>
      </c>
      <c r="AS76" s="551"/>
    </row>
    <row r="77" spans="1:45" x14ac:dyDescent="0.35">
      <c r="A77" s="33"/>
      <c r="B77" s="606"/>
      <c r="C77" s="87" t="s">
        <v>183</v>
      </c>
      <c r="D77" s="87"/>
      <c r="E77" s="87"/>
      <c r="F77" s="88"/>
      <c r="G77" s="89"/>
      <c r="H77" s="89"/>
      <c r="I77" s="88"/>
      <c r="J77" s="88"/>
      <c r="K77" s="90"/>
      <c r="L77" s="91"/>
      <c r="M77" s="91"/>
      <c r="N77" s="91"/>
      <c r="O77" s="88"/>
      <c r="P77" s="92"/>
      <c r="Q77" s="93"/>
      <c r="R77" s="94"/>
      <c r="S77" s="95">
        <v>5.9366293737785902</v>
      </c>
      <c r="T77" s="95">
        <v>9.629665668805007E-3</v>
      </c>
      <c r="U77" s="95">
        <v>3.4683191139075906E-2</v>
      </c>
      <c r="V77" s="95">
        <v>0</v>
      </c>
      <c r="W77" s="95">
        <v>0.10046972695379609</v>
      </c>
      <c r="X77" s="95">
        <v>53.956904781585649</v>
      </c>
      <c r="Y77" s="95">
        <v>5.9366293737785902</v>
      </c>
      <c r="Z77" s="95">
        <v>8.3802491566062375E-4</v>
      </c>
      <c r="AA77" s="95">
        <v>6.1001252981918115E-2</v>
      </c>
      <c r="AB77" s="95">
        <v>4.1156418949353029</v>
      </c>
      <c r="AC77" s="95">
        <v>0</v>
      </c>
      <c r="AD77" s="95">
        <v>1.8985691316311067E-2</v>
      </c>
      <c r="AE77" s="96"/>
      <c r="AF77" s="95">
        <v>1.6625813742028314E-8</v>
      </c>
      <c r="AG77" s="95">
        <v>1.242200778091554E-9</v>
      </c>
      <c r="AH77" s="95">
        <v>7.3524763599445174E-9</v>
      </c>
      <c r="AI77" s="95">
        <v>0</v>
      </c>
      <c r="AJ77" s="95">
        <v>1.3563413138762473E-9</v>
      </c>
      <c r="AK77" s="95">
        <v>4.7875917200831807E-7</v>
      </c>
      <c r="AL77" s="95">
        <v>4.5407001780438106E-13</v>
      </c>
      <c r="AM77" s="95">
        <v>5.6161502713248923E-10</v>
      </c>
      <c r="AN77" s="95">
        <v>4.2256594323717898E-11</v>
      </c>
      <c r="AO77" s="95">
        <v>2.4858477045409229E-12</v>
      </c>
      <c r="AP77" s="95">
        <v>0</v>
      </c>
      <c r="AQ77" s="95">
        <v>3.2275385327886403E-11</v>
      </c>
      <c r="AR77" s="561">
        <v>5.0597509112676511E-7</v>
      </c>
      <c r="AS77" s="551"/>
    </row>
    <row r="78" spans="1:45" x14ac:dyDescent="0.35">
      <c r="A78" s="33"/>
      <c r="B78" s="33"/>
      <c r="C78" s="33"/>
      <c r="D78" s="33"/>
      <c r="E78" s="39"/>
      <c r="F78" s="33"/>
      <c r="G78" s="69"/>
      <c r="H78" s="69"/>
      <c r="I78" s="33"/>
      <c r="J78" s="33"/>
      <c r="K78" s="38"/>
      <c r="L78" s="39"/>
      <c r="M78" s="39"/>
      <c r="N78" s="39"/>
      <c r="O78" s="33"/>
      <c r="P78" s="33"/>
      <c r="Q78" s="39"/>
      <c r="R78" s="33"/>
      <c r="S78" s="39"/>
      <c r="T78" s="39"/>
      <c r="U78" s="39"/>
      <c r="V78" s="39"/>
      <c r="W78" s="39"/>
      <c r="X78" s="39"/>
      <c r="Y78" s="39"/>
      <c r="Z78" s="39"/>
      <c r="AA78" s="39"/>
      <c r="AB78" s="39"/>
      <c r="AC78" s="39"/>
      <c r="AD78" s="39"/>
      <c r="AE78" s="33"/>
      <c r="AF78" s="39"/>
      <c r="AG78" s="39"/>
      <c r="AH78" s="39"/>
      <c r="AI78" s="39"/>
      <c r="AJ78" s="39"/>
      <c r="AK78" s="39"/>
      <c r="AL78" s="39"/>
      <c r="AM78" s="39"/>
      <c r="AN78" s="39"/>
      <c r="AO78" s="39"/>
      <c r="AP78" s="39"/>
      <c r="AQ78" s="39"/>
      <c r="AR78" s="39"/>
    </row>
    <row r="79" spans="1:45" x14ac:dyDescent="0.35">
      <c r="A79" s="33"/>
      <c r="B79" s="604" t="s">
        <v>353</v>
      </c>
      <c r="C79" s="113" t="s">
        <v>196</v>
      </c>
      <c r="D79" s="113"/>
      <c r="E79" s="113"/>
      <c r="F79" s="107"/>
      <c r="G79" s="114"/>
      <c r="H79" s="114"/>
      <c r="I79" s="107"/>
      <c r="J79" s="107"/>
      <c r="K79" s="115"/>
      <c r="L79" s="113"/>
      <c r="M79" s="113"/>
      <c r="N79" s="113"/>
      <c r="O79" s="107"/>
      <c r="P79" s="116"/>
      <c r="Q79" s="117"/>
      <c r="R79" s="118"/>
      <c r="S79" s="119">
        <v>23.352919912629176</v>
      </c>
      <c r="T79" s="119">
        <v>2.2025552821499643E-2</v>
      </c>
      <c r="U79" s="119">
        <v>0.13807670620018084</v>
      </c>
      <c r="V79" s="119">
        <v>0</v>
      </c>
      <c r="W79" s="119">
        <v>1.5654247537215722</v>
      </c>
      <c r="X79" s="119">
        <v>105.54133690157339</v>
      </c>
      <c r="Y79" s="119">
        <v>23.352919912629176</v>
      </c>
      <c r="Z79" s="119">
        <v>6.964680992663526E-3</v>
      </c>
      <c r="AA79" s="119">
        <v>0.74885253431297882</v>
      </c>
      <c r="AB79" s="119">
        <v>64.126059611450486</v>
      </c>
      <c r="AC79" s="119">
        <v>0</v>
      </c>
      <c r="AD79" s="119">
        <v>9.1188383830851066E-2</v>
      </c>
      <c r="AE79" s="120"/>
      <c r="AF79" s="119">
        <v>6.5400966163524118E-8</v>
      </c>
      <c r="AG79" s="119">
        <v>2.8412366320666596E-9</v>
      </c>
      <c r="AH79" s="119">
        <v>2.9270827881003431E-8</v>
      </c>
      <c r="AI79" s="119">
        <v>0</v>
      </c>
      <c r="AJ79" s="119">
        <v>2.1133234175241227E-8</v>
      </c>
      <c r="AK79" s="119">
        <v>9.3646741361807434E-7</v>
      </c>
      <c r="AL79" s="119">
        <v>1.7861753013162403E-12</v>
      </c>
      <c r="AM79" s="119">
        <v>4.6674859321818678E-9</v>
      </c>
      <c r="AN79" s="119">
        <v>5.1874275041746147E-10</v>
      </c>
      <c r="AO79" s="119">
        <v>3.8732140005316082E-11</v>
      </c>
      <c r="AP79" s="119">
        <v>0</v>
      </c>
      <c r="AQ79" s="119">
        <v>1.5501886007381789E-10</v>
      </c>
      <c r="AR79" s="562">
        <v>1.0604954443278895E-6</v>
      </c>
      <c r="AS79" s="551"/>
    </row>
    <row r="80" spans="1:45" x14ac:dyDescent="0.35">
      <c r="A80" s="33"/>
      <c r="B80" s="605"/>
      <c r="C80" s="105" t="s">
        <v>194</v>
      </c>
      <c r="D80" s="33" t="s">
        <v>198</v>
      </c>
      <c r="E80" s="39" t="s">
        <v>186</v>
      </c>
      <c r="F80" s="51" t="s">
        <v>35</v>
      </c>
      <c r="G80" s="69">
        <v>50</v>
      </c>
      <c r="H80" s="69" t="s">
        <v>271</v>
      </c>
      <c r="I80" s="33" t="s">
        <v>116</v>
      </c>
      <c r="J80" s="98"/>
      <c r="K80" s="71">
        <v>0.96</v>
      </c>
      <c r="L80" s="39">
        <f>18*0.96</f>
        <v>17.28</v>
      </c>
      <c r="M80" s="39" t="s">
        <v>193</v>
      </c>
      <c r="N80" s="39"/>
      <c r="O80" s="33"/>
      <c r="P80" s="72">
        <f>L80*2</f>
        <v>34.56</v>
      </c>
      <c r="Q80" s="73" t="s">
        <v>71</v>
      </c>
      <c r="R80" s="33"/>
      <c r="S80" s="74">
        <v>0.13105645714285716</v>
      </c>
      <c r="T80" s="74">
        <v>5.3145323741007201E-5</v>
      </c>
      <c r="U80" s="74">
        <v>1.057973184E-2</v>
      </c>
      <c r="V80" s="74">
        <v>0</v>
      </c>
      <c r="W80" s="74">
        <v>9.7624394939110296E-3</v>
      </c>
      <c r="X80" s="74">
        <v>0</v>
      </c>
      <c r="Y80" s="74">
        <v>0.13105645714285716</v>
      </c>
      <c r="Z80" s="74">
        <v>4.1249828571428568E-3</v>
      </c>
      <c r="AA80" s="74">
        <v>0</v>
      </c>
      <c r="AB80" s="74">
        <v>0.39990857142857145</v>
      </c>
      <c r="AC80" s="74">
        <v>0</v>
      </c>
      <c r="AD80" s="74">
        <v>5.8752000000000006E-3</v>
      </c>
      <c r="AE80" s="75"/>
      <c r="AF80" s="74">
        <v>3.6702985969973129E-10</v>
      </c>
      <c r="AG80" s="74">
        <v>6.8556027564764946E-12</v>
      </c>
      <c r="AH80" s="74">
        <v>2.2427932867028815E-9</v>
      </c>
      <c r="AI80" s="74">
        <v>0</v>
      </c>
      <c r="AJ80" s="74">
        <v>1.3179293316779891E-10</v>
      </c>
      <c r="AK80" s="74">
        <v>0</v>
      </c>
      <c r="AL80" s="74">
        <v>1.0024005893155437E-14</v>
      </c>
      <c r="AM80" s="74">
        <v>2.7644194294737618E-9</v>
      </c>
      <c r="AN80" s="74">
        <v>0</v>
      </c>
      <c r="AO80" s="74">
        <v>2.4154477714285715E-13</v>
      </c>
      <c r="AP80" s="74">
        <v>0</v>
      </c>
      <c r="AQ80" s="74">
        <v>9.9877502862109294E-12</v>
      </c>
      <c r="AR80" s="211">
        <v>5.5231304308698968E-9</v>
      </c>
      <c r="AS80" s="551"/>
    </row>
    <row r="81" spans="1:45" x14ac:dyDescent="0.35">
      <c r="A81" s="33"/>
      <c r="B81" s="605"/>
      <c r="C81" s="105" t="s">
        <v>194</v>
      </c>
      <c r="D81" s="33" t="s">
        <v>198</v>
      </c>
      <c r="E81" s="39" t="s">
        <v>187</v>
      </c>
      <c r="F81" s="51" t="s">
        <v>55</v>
      </c>
      <c r="G81" s="69">
        <v>80</v>
      </c>
      <c r="H81" s="69" t="s">
        <v>271</v>
      </c>
      <c r="I81" s="33" t="s">
        <v>118</v>
      </c>
      <c r="J81" s="122"/>
      <c r="K81" s="71">
        <v>0.95</v>
      </c>
      <c r="L81" s="39">
        <f>14.2*0.95</f>
        <v>13.489999999999998</v>
      </c>
      <c r="M81" s="39" t="s">
        <v>193</v>
      </c>
      <c r="N81" s="39"/>
      <c r="O81" s="33"/>
      <c r="P81" s="72">
        <f>L81*2</f>
        <v>26.979999999999997</v>
      </c>
      <c r="Q81" s="73" t="s">
        <v>71</v>
      </c>
      <c r="R81" s="33"/>
      <c r="S81" s="74">
        <v>3.4885139999999994</v>
      </c>
      <c r="T81" s="74">
        <v>2.1734428057553958E-3</v>
      </c>
      <c r="U81" s="74">
        <v>2.9349089517999995E-2</v>
      </c>
      <c r="V81" s="74">
        <v>0</v>
      </c>
      <c r="W81" s="74">
        <v>0.51018044526901662</v>
      </c>
      <c r="X81" s="74">
        <v>15.048947567999997</v>
      </c>
      <c r="Y81" s="74">
        <v>3.4885139999999994</v>
      </c>
      <c r="Z81" s="74">
        <v>1.2657397199999998E-3</v>
      </c>
      <c r="AA81" s="74">
        <v>0.12692039519999998</v>
      </c>
      <c r="AB81" s="74">
        <v>20.89903176</v>
      </c>
      <c r="AC81" s="74">
        <v>0</v>
      </c>
      <c r="AD81" s="74">
        <v>2.8954935999999997E-2</v>
      </c>
      <c r="AE81" s="75"/>
      <c r="AF81" s="74">
        <v>9.7697498611981375E-9</v>
      </c>
      <c r="AG81" s="74">
        <v>2.8036823263687417E-10</v>
      </c>
      <c r="AH81" s="74">
        <v>6.2217022073228931E-9</v>
      </c>
      <c r="AI81" s="74">
        <v>0</v>
      </c>
      <c r="AJ81" s="74">
        <v>6.8874360111317251E-9</v>
      </c>
      <c r="AK81" s="74">
        <v>1.3352918790314162E-7</v>
      </c>
      <c r="AL81" s="74">
        <v>2.6682305974621039E-13</v>
      </c>
      <c r="AM81" s="74">
        <v>8.4825454936514885E-10</v>
      </c>
      <c r="AN81" s="74">
        <v>8.7919893267800733E-11</v>
      </c>
      <c r="AO81" s="74">
        <v>1.2623015183039997E-11</v>
      </c>
      <c r="AP81" s="74">
        <v>0</v>
      </c>
      <c r="AQ81" s="74">
        <v>4.9222949060665014E-11</v>
      </c>
      <c r="AR81" s="211">
        <v>1.5768673144536765E-7</v>
      </c>
      <c r="AS81" s="551"/>
    </row>
    <row r="82" spans="1:45" x14ac:dyDescent="0.35">
      <c r="A82" s="33"/>
      <c r="B82" s="605"/>
      <c r="C82" s="105" t="s">
        <v>194</v>
      </c>
      <c r="D82" s="33" t="s">
        <v>198</v>
      </c>
      <c r="E82" s="39" t="s">
        <v>186</v>
      </c>
      <c r="F82" s="33" t="s">
        <v>25</v>
      </c>
      <c r="G82" s="69">
        <v>120</v>
      </c>
      <c r="H82" s="69" t="s">
        <v>195</v>
      </c>
      <c r="I82" s="98" t="s">
        <v>279</v>
      </c>
      <c r="J82" s="98"/>
      <c r="K82" s="71">
        <v>1</v>
      </c>
      <c r="L82" s="39">
        <v>30</v>
      </c>
      <c r="M82" s="39" t="s">
        <v>193</v>
      </c>
      <c r="N82" s="39"/>
      <c r="O82" s="33"/>
      <c r="P82" s="72">
        <f>L82</f>
        <v>30</v>
      </c>
      <c r="Q82" s="73" t="s">
        <v>71</v>
      </c>
      <c r="R82" s="33"/>
      <c r="S82" s="74">
        <v>3.5999999999999996</v>
      </c>
      <c r="T82" s="74">
        <v>5.9892086330935266E-3</v>
      </c>
      <c r="U82" s="74">
        <v>1.9479389999999999E-2</v>
      </c>
      <c r="V82" s="74">
        <v>0</v>
      </c>
      <c r="W82" s="74">
        <v>0.65911532076945611</v>
      </c>
      <c r="X82" s="74">
        <v>34.234098000000003</v>
      </c>
      <c r="Y82" s="74">
        <v>3.5999999999999996</v>
      </c>
      <c r="Z82" s="74">
        <v>3.39E-4</v>
      </c>
      <c r="AA82" s="74">
        <v>0.10495800000000002</v>
      </c>
      <c r="AB82" s="74">
        <v>27</v>
      </c>
      <c r="AC82" s="74">
        <v>0</v>
      </c>
      <c r="AD82" s="74">
        <v>1.044E-2</v>
      </c>
      <c r="AE82" s="75"/>
      <c r="AF82" s="74">
        <v>1.0081971722146821E-8</v>
      </c>
      <c r="AG82" s="74">
        <v>7.7259168490993645E-10</v>
      </c>
      <c r="AH82" s="74">
        <v>4.1294283996774006E-9</v>
      </c>
      <c r="AI82" s="74">
        <v>0</v>
      </c>
      <c r="AJ82" s="74">
        <v>8.8980568303876573E-9</v>
      </c>
      <c r="AK82" s="74">
        <v>3.0375886977351492E-7</v>
      </c>
      <c r="AL82" s="74">
        <v>2.7535019641209914E-13</v>
      </c>
      <c r="AM82" s="74">
        <v>2.2718595908073853E-10</v>
      </c>
      <c r="AN82" s="74">
        <v>7.2706172582118081E-11</v>
      </c>
      <c r="AO82" s="74">
        <v>1.6307999999999999E-11</v>
      </c>
      <c r="AP82" s="74">
        <v>0</v>
      </c>
      <c r="AQ82" s="74">
        <v>1.7747840582115009E-11</v>
      </c>
      <c r="AR82" s="211">
        <v>3.2797514173307812E-7</v>
      </c>
      <c r="AS82" s="551"/>
    </row>
    <row r="83" spans="1:45" x14ac:dyDescent="0.35">
      <c r="A83" s="33"/>
      <c r="B83" s="605"/>
      <c r="C83" s="105" t="s">
        <v>194</v>
      </c>
      <c r="D83" s="33" t="s">
        <v>198</v>
      </c>
      <c r="E83" s="39" t="s">
        <v>184</v>
      </c>
      <c r="F83" s="33" t="s">
        <v>37</v>
      </c>
      <c r="G83" s="69">
        <v>50</v>
      </c>
      <c r="H83" s="69" t="s">
        <v>271</v>
      </c>
      <c r="I83" s="33" t="s">
        <v>119</v>
      </c>
      <c r="J83" s="98"/>
      <c r="K83" s="71">
        <v>1</v>
      </c>
      <c r="L83" s="39">
        <f>0.0125+0.008</f>
        <v>2.0500000000000001E-2</v>
      </c>
      <c r="M83" s="39" t="s">
        <v>191</v>
      </c>
      <c r="N83" s="33">
        <v>280</v>
      </c>
      <c r="O83" s="33" t="s">
        <v>69</v>
      </c>
      <c r="P83" s="72">
        <f>L83*N83*2</f>
        <v>11.48</v>
      </c>
      <c r="Q83" s="73" t="s">
        <v>67</v>
      </c>
      <c r="R83" s="33"/>
      <c r="S83" s="74">
        <v>10.777260000000002</v>
      </c>
      <c r="T83" s="74">
        <v>6.7082194244604326E-3</v>
      </c>
      <c r="U83" s="74">
        <v>5.3390696100000003E-2</v>
      </c>
      <c r="V83" s="74">
        <v>0</v>
      </c>
      <c r="W83" s="74">
        <v>0.36924421443218436</v>
      </c>
      <c r="X83" s="74">
        <v>7.5219825900000004</v>
      </c>
      <c r="Y83" s="74">
        <v>10.777260000000002</v>
      </c>
      <c r="Z83" s="74">
        <v>8.6273840000000007E-4</v>
      </c>
      <c r="AA83" s="74">
        <v>0.45100779000000008</v>
      </c>
      <c r="AB83" s="74">
        <v>15.125720000000001</v>
      </c>
      <c r="AC83" s="74">
        <v>0</v>
      </c>
      <c r="AD83" s="74">
        <v>3.1916860000000005E-2</v>
      </c>
      <c r="AE83" s="75"/>
      <c r="AF83" s="74">
        <v>3.0182230711728903E-8</v>
      </c>
      <c r="AG83" s="74">
        <v>8.6534212871667685E-10</v>
      </c>
      <c r="AH83" s="74">
        <v>1.1318273146843174E-8</v>
      </c>
      <c r="AI83" s="74">
        <v>0</v>
      </c>
      <c r="AJ83" s="74">
        <v>4.9847968948344889E-9</v>
      </c>
      <c r="AK83" s="74">
        <v>6.674248960771381E-8</v>
      </c>
      <c r="AL83" s="74">
        <v>8.24311293828961E-13</v>
      </c>
      <c r="AM83" s="74">
        <v>5.7817714112030048E-10</v>
      </c>
      <c r="AN83" s="74">
        <v>3.1242068461308016E-10</v>
      </c>
      <c r="AO83" s="74">
        <v>9.1359348800000001E-12</v>
      </c>
      <c r="AP83" s="74">
        <v>0</v>
      </c>
      <c r="AQ83" s="74">
        <v>5.4258174632345148E-11</v>
      </c>
      <c r="AR83" s="211">
        <v>1.1504794873637661E-7</v>
      </c>
      <c r="AS83" s="551"/>
    </row>
    <row r="84" spans="1:45" x14ac:dyDescent="0.35">
      <c r="A84" s="33"/>
      <c r="B84" s="605"/>
      <c r="C84" s="105" t="s">
        <v>194</v>
      </c>
      <c r="D84" s="33" t="s">
        <v>198</v>
      </c>
      <c r="E84" s="39" t="s">
        <v>184</v>
      </c>
      <c r="F84" s="33" t="s">
        <v>28</v>
      </c>
      <c r="G84" s="69">
        <v>120</v>
      </c>
      <c r="H84" s="69" t="s">
        <v>195</v>
      </c>
      <c r="I84" s="111" t="s">
        <v>283</v>
      </c>
      <c r="J84" s="33"/>
      <c r="K84" s="71">
        <v>1</v>
      </c>
      <c r="L84" s="39">
        <f>0.0305+0.005</f>
        <v>3.5499999999999997E-2</v>
      </c>
      <c r="M84" s="39" t="s">
        <v>191</v>
      </c>
      <c r="N84" s="33">
        <v>461</v>
      </c>
      <c r="O84" s="33" t="s">
        <v>69</v>
      </c>
      <c r="P84" s="72">
        <f>L84*N84</f>
        <v>16.365499999999997</v>
      </c>
      <c r="Q84" s="73" t="s">
        <v>67</v>
      </c>
      <c r="R84" s="33"/>
      <c r="S84" s="74">
        <v>1.0028221276595743</v>
      </c>
      <c r="T84" s="74">
        <v>1.0896973059849992E-3</v>
      </c>
      <c r="U84" s="74">
        <v>4.7556401989361698E-3</v>
      </c>
      <c r="V84" s="74">
        <v>0</v>
      </c>
      <c r="W84" s="74">
        <v>7.7181801561100865E-3</v>
      </c>
      <c r="X84" s="74">
        <v>13.052739777659571</v>
      </c>
      <c r="Y84" s="74">
        <v>1.0028221276595743</v>
      </c>
      <c r="Z84" s="74">
        <v>4.7703691489361695E-5</v>
      </c>
      <c r="AA84" s="74">
        <v>1.4419746510638296E-2</v>
      </c>
      <c r="AB84" s="74">
        <v>0.31616753191489355</v>
      </c>
      <c r="AC84" s="74">
        <v>0</v>
      </c>
      <c r="AD84" s="74">
        <v>1.7932409574468082E-3</v>
      </c>
      <c r="AE84" s="75"/>
      <c r="AF84" s="74">
        <v>2.8084512037241496E-9</v>
      </c>
      <c r="AG84" s="74">
        <v>1.4056799975557342E-10</v>
      </c>
      <c r="AH84" s="74">
        <v>1.0081463380595851E-9</v>
      </c>
      <c r="AI84" s="74">
        <v>0</v>
      </c>
      <c r="AJ84" s="74">
        <v>1.0419543210748616E-10</v>
      </c>
      <c r="AK84" s="74">
        <v>1.1581685261021543E-7</v>
      </c>
      <c r="AL84" s="74">
        <v>7.6702019393739713E-14</v>
      </c>
      <c r="AM84" s="74">
        <v>3.1969347795582014E-11</v>
      </c>
      <c r="AN84" s="74">
        <v>9.988801028915021E-12</v>
      </c>
      <c r="AO84" s="74">
        <v>1.9096518927659571E-13</v>
      </c>
      <c r="AP84" s="74">
        <v>0</v>
      </c>
      <c r="AQ84" s="74">
        <v>3.048482245027321E-12</v>
      </c>
      <c r="AR84" s="211">
        <v>1.199234878821404E-7</v>
      </c>
      <c r="AS84" s="551"/>
    </row>
    <row r="85" spans="1:45" x14ac:dyDescent="0.35">
      <c r="A85" s="33"/>
      <c r="B85" s="605"/>
      <c r="C85" s="105" t="s">
        <v>194</v>
      </c>
      <c r="D85" s="33" t="s">
        <v>198</v>
      </c>
      <c r="E85" s="39" t="s">
        <v>184</v>
      </c>
      <c r="F85" s="33" t="s">
        <v>38</v>
      </c>
      <c r="G85" s="69">
        <v>50</v>
      </c>
      <c r="H85" s="69" t="s">
        <v>271</v>
      </c>
      <c r="I85" s="111" t="s">
        <v>283</v>
      </c>
      <c r="J85" s="33"/>
      <c r="K85" s="71">
        <v>1</v>
      </c>
      <c r="L85" s="39">
        <f>0.0045+0.0045</f>
        <v>8.9999999999999993E-3</v>
      </c>
      <c r="M85" s="39" t="s">
        <v>191</v>
      </c>
      <c r="N85" s="33">
        <v>461</v>
      </c>
      <c r="O85" s="33" t="s">
        <v>69</v>
      </c>
      <c r="P85" s="72">
        <f>L85*N85*2</f>
        <v>8.298</v>
      </c>
      <c r="Q85" s="73" t="s">
        <v>67</v>
      </c>
      <c r="R85" s="33"/>
      <c r="S85" s="74">
        <v>0.50847319148936176</v>
      </c>
      <c r="T85" s="74">
        <v>5.525225776825349E-4</v>
      </c>
      <c r="U85" s="74">
        <v>2.4113105234042555E-3</v>
      </c>
      <c r="V85" s="74">
        <v>0</v>
      </c>
      <c r="W85" s="74">
        <v>3.9134434594361011E-3</v>
      </c>
      <c r="X85" s="74">
        <v>6.6182905914893606</v>
      </c>
      <c r="Y85" s="74">
        <v>0.50847319148936176</v>
      </c>
      <c r="Z85" s="74">
        <v>2.4187787234042552E-5</v>
      </c>
      <c r="AA85" s="74">
        <v>7.3114207659574475E-3</v>
      </c>
      <c r="AB85" s="74">
        <v>0.16031029787234041</v>
      </c>
      <c r="AC85" s="74">
        <v>0</v>
      </c>
      <c r="AD85" s="74">
        <v>9.0924893617021273E-4</v>
      </c>
      <c r="AE85" s="75"/>
      <c r="AF85" s="74">
        <v>1.424003427240414E-9</v>
      </c>
      <c r="AG85" s="74">
        <v>7.1273915369023154E-11</v>
      </c>
      <c r="AH85" s="74">
        <v>5.1117279112880388E-10</v>
      </c>
      <c r="AI85" s="74">
        <v>0</v>
      </c>
      <c r="AJ85" s="74">
        <v>5.2831486702387362E-11</v>
      </c>
      <c r="AK85" s="74">
        <v>5.8724037943207833E-8</v>
      </c>
      <c r="AL85" s="74">
        <v>3.8891164763022963E-14</v>
      </c>
      <c r="AM85" s="74">
        <v>1.6209810149872572E-11</v>
      </c>
      <c r="AN85" s="74">
        <v>5.0647441836752232E-12</v>
      </c>
      <c r="AO85" s="74">
        <v>9.6827419914893609E-14</v>
      </c>
      <c r="AP85" s="74">
        <v>0</v>
      </c>
      <c r="AQ85" s="74">
        <v>1.5457093073377969E-12</v>
      </c>
      <c r="AR85" s="211">
        <v>6.0806275545874036E-8</v>
      </c>
      <c r="AS85" s="551"/>
    </row>
    <row r="86" spans="1:45" x14ac:dyDescent="0.35">
      <c r="A86" s="33"/>
      <c r="B86" s="605"/>
      <c r="C86" s="85" t="s">
        <v>189</v>
      </c>
      <c r="D86" s="33"/>
      <c r="E86" s="123"/>
      <c r="F86" s="123"/>
      <c r="G86" s="123"/>
      <c r="H86" s="123"/>
      <c r="I86" s="123"/>
      <c r="J86" s="123"/>
      <c r="K86" s="123"/>
      <c r="L86" s="123"/>
      <c r="M86" s="123"/>
      <c r="N86" s="123"/>
      <c r="O86" s="123"/>
      <c r="P86" s="123"/>
      <c r="Q86" s="123"/>
      <c r="R86" s="85"/>
      <c r="S86" s="84">
        <v>19.508125776291791</v>
      </c>
      <c r="T86" s="84">
        <v>1.6566236070717895E-2</v>
      </c>
      <c r="U86" s="84">
        <v>0.11996585818034042</v>
      </c>
      <c r="V86" s="84">
        <v>0</v>
      </c>
      <c r="W86" s="84">
        <v>1.5599340435801143</v>
      </c>
      <c r="X86" s="84">
        <v>76.476058527148922</v>
      </c>
      <c r="Y86" s="84">
        <v>19.508125776291791</v>
      </c>
      <c r="Z86" s="84">
        <v>6.6643524558662615E-3</v>
      </c>
      <c r="AA86" s="84">
        <v>0.70461735247659585</v>
      </c>
      <c r="AB86" s="84">
        <v>63.901138161215805</v>
      </c>
      <c r="AC86" s="84">
        <v>0</v>
      </c>
      <c r="AD86" s="84">
        <v>7.9889485893617024E-2</v>
      </c>
      <c r="AE86" s="85"/>
      <c r="AF86" s="84">
        <v>5.4633436785738159E-8</v>
      </c>
      <c r="AG86" s="84">
        <v>2.1369995641445604E-9</v>
      </c>
      <c r="AH86" s="84">
        <v>2.5431516169734739E-8</v>
      </c>
      <c r="AI86" s="84">
        <v>0</v>
      </c>
      <c r="AJ86" s="84">
        <v>2.1059109588331544E-8</v>
      </c>
      <c r="AK86" s="84">
        <v>6.7857143783779361E-7</v>
      </c>
      <c r="AL86" s="84">
        <v>1.4921017400371886E-12</v>
      </c>
      <c r="AM86" s="84">
        <v>4.4662162369854037E-9</v>
      </c>
      <c r="AN86" s="84">
        <v>4.8810029567558919E-10</v>
      </c>
      <c r="AO86" s="84">
        <v>3.8596287449374337E-11</v>
      </c>
      <c r="AP86" s="84">
        <v>0</v>
      </c>
      <c r="AQ86" s="84">
        <v>1.3581090611370124E-10</v>
      </c>
      <c r="AR86" s="560">
        <v>7.8696271577370658E-7</v>
      </c>
      <c r="AS86" s="551"/>
    </row>
    <row r="87" spans="1:45" x14ac:dyDescent="0.35">
      <c r="A87" s="33"/>
      <c r="B87" s="605"/>
      <c r="C87" s="105" t="s">
        <v>108</v>
      </c>
      <c r="D87" s="33" t="s">
        <v>198</v>
      </c>
      <c r="E87" s="39" t="s">
        <v>186</v>
      </c>
      <c r="F87" s="33" t="s">
        <v>286</v>
      </c>
      <c r="G87" s="69"/>
      <c r="H87" s="69"/>
      <c r="I87" s="33" t="s">
        <v>116</v>
      </c>
      <c r="J87" s="33"/>
      <c r="K87" s="71">
        <v>1</v>
      </c>
      <c r="L87" s="39"/>
      <c r="M87" s="39"/>
      <c r="N87" s="39"/>
      <c r="O87" s="33"/>
      <c r="P87" s="72">
        <f t="shared" ref="P87:P92" si="1">P80</f>
        <v>34.56</v>
      </c>
      <c r="Q87" s="73" t="s">
        <v>71</v>
      </c>
      <c r="R87" s="33"/>
      <c r="S87" s="74">
        <v>0.20402742857142861</v>
      </c>
      <c r="T87" s="74">
        <v>3.6540184994861249E-6</v>
      </c>
      <c r="U87" s="74">
        <v>6.9287166720000007E-4</v>
      </c>
      <c r="V87" s="74">
        <v>0</v>
      </c>
      <c r="W87" s="74">
        <v>0</v>
      </c>
      <c r="X87" s="74">
        <v>0</v>
      </c>
      <c r="Y87" s="74">
        <v>0.20402742857142861</v>
      </c>
      <c r="Z87" s="74">
        <v>2.2103588571428573E-4</v>
      </c>
      <c r="AA87" s="74">
        <v>0</v>
      </c>
      <c r="AB87" s="74">
        <v>0</v>
      </c>
      <c r="AC87" s="74">
        <v>0</v>
      </c>
      <c r="AD87" s="74">
        <v>0</v>
      </c>
      <c r="AE87" s="75"/>
      <c r="AF87" s="74">
        <v>5.7138854594429818E-10</v>
      </c>
      <c r="AG87" s="74">
        <v>4.7135848526149998E-13</v>
      </c>
      <c r="AH87" s="74">
        <v>1.4688159844160978E-10</v>
      </c>
      <c r="AI87" s="74">
        <v>0</v>
      </c>
      <c r="AJ87" s="74">
        <v>0</v>
      </c>
      <c r="AK87" s="74">
        <v>0</v>
      </c>
      <c r="AL87" s="74">
        <v>1.5605275702943998E-14</v>
      </c>
      <c r="AM87" s="74">
        <v>1.4813053005091598E-10</v>
      </c>
      <c r="AN87" s="74">
        <v>0</v>
      </c>
      <c r="AO87" s="74">
        <v>0</v>
      </c>
      <c r="AP87" s="74">
        <v>0</v>
      </c>
      <c r="AQ87" s="74">
        <v>0</v>
      </c>
      <c r="AR87" s="211">
        <v>8.6688763819778843E-10</v>
      </c>
      <c r="AS87" s="551"/>
    </row>
    <row r="88" spans="1:45" x14ac:dyDescent="0.35">
      <c r="A88" s="33"/>
      <c r="B88" s="605"/>
      <c r="C88" s="105" t="s">
        <v>108</v>
      </c>
      <c r="D88" s="33" t="s">
        <v>198</v>
      </c>
      <c r="E88" s="39" t="s">
        <v>187</v>
      </c>
      <c r="F88" s="33" t="s">
        <v>287</v>
      </c>
      <c r="G88" s="69"/>
      <c r="H88" s="69"/>
      <c r="I88" s="33" t="s">
        <v>118</v>
      </c>
      <c r="J88" s="33"/>
      <c r="K88" s="71">
        <v>1</v>
      </c>
      <c r="L88" s="39"/>
      <c r="M88" s="39"/>
      <c r="N88" s="39"/>
      <c r="O88" s="33"/>
      <c r="P88" s="72">
        <f t="shared" si="1"/>
        <v>26.979999999999997</v>
      </c>
      <c r="Q88" s="73" t="s">
        <v>71</v>
      </c>
      <c r="R88" s="33"/>
      <c r="S88" s="74">
        <v>0.8431249999999999</v>
      </c>
      <c r="T88" s="74">
        <v>2.715469064748201E-3</v>
      </c>
      <c r="U88" s="74">
        <v>8.666184825199999E-3</v>
      </c>
      <c r="V88" s="74">
        <v>0</v>
      </c>
      <c r="W88" s="74">
        <v>3.0968645640074206E-3</v>
      </c>
      <c r="X88" s="74">
        <v>12.422471817799998</v>
      </c>
      <c r="Y88" s="74">
        <v>0.8431249999999999</v>
      </c>
      <c r="Z88" s="74">
        <v>1.72672E-5</v>
      </c>
      <c r="AA88" s="74">
        <v>2.03094648E-2</v>
      </c>
      <c r="AB88" s="74">
        <v>0.12685995999999997</v>
      </c>
      <c r="AC88" s="74">
        <v>0</v>
      </c>
      <c r="AD88" s="74">
        <v>6.5345559999999987E-3</v>
      </c>
      <c r="AE88" s="75"/>
      <c r="AF88" s="74">
        <v>2.3612117800652882E-9</v>
      </c>
      <c r="AG88" s="74">
        <v>3.5028815133644735E-10</v>
      </c>
      <c r="AH88" s="74">
        <v>1.8371411904599791E-9</v>
      </c>
      <c r="AI88" s="74">
        <v>0</v>
      </c>
      <c r="AJ88" s="74">
        <v>4.1807671614100181E-11</v>
      </c>
      <c r="AK88" s="74">
        <v>1.1022449019011011E-7</v>
      </c>
      <c r="AL88" s="74">
        <v>6.4487398430541968E-14</v>
      </c>
      <c r="AM88" s="74">
        <v>1.1571874314569109E-11</v>
      </c>
      <c r="AN88" s="74">
        <v>1.4068707986044436E-11</v>
      </c>
      <c r="AO88" s="74">
        <v>7.6623415839999971E-14</v>
      </c>
      <c r="AP88" s="74">
        <v>0</v>
      </c>
      <c r="AQ88" s="74">
        <v>1.1108645417902595E-11</v>
      </c>
      <c r="AR88" s="211">
        <v>1.1485182932211871E-7</v>
      </c>
      <c r="AS88" s="551"/>
    </row>
    <row r="89" spans="1:45" x14ac:dyDescent="0.35">
      <c r="A89" s="33"/>
      <c r="B89" s="605"/>
      <c r="C89" s="105" t="s">
        <v>108</v>
      </c>
      <c r="D89" s="33" t="s">
        <v>198</v>
      </c>
      <c r="E89" s="39" t="s">
        <v>186</v>
      </c>
      <c r="F89" s="33" t="s">
        <v>31</v>
      </c>
      <c r="G89" s="69"/>
      <c r="H89" s="69"/>
      <c r="I89" s="98" t="s">
        <v>279</v>
      </c>
      <c r="J89" s="33"/>
      <c r="K89" s="71">
        <v>1</v>
      </c>
      <c r="L89" s="39"/>
      <c r="M89" s="39"/>
      <c r="N89" s="39"/>
      <c r="O89" s="33"/>
      <c r="P89" s="72">
        <f t="shared" si="1"/>
        <v>30</v>
      </c>
      <c r="Q89" s="73" t="s">
        <v>71</v>
      </c>
      <c r="R89" s="33"/>
      <c r="S89" s="74">
        <v>0.62999999999999989</v>
      </c>
      <c r="T89" s="74">
        <v>9.3776978417266189E-4</v>
      </c>
      <c r="U89" s="74">
        <v>2.7788459999999997E-3</v>
      </c>
      <c r="V89" s="74">
        <v>0</v>
      </c>
      <c r="W89" s="74">
        <v>3.5372522214627477E-10</v>
      </c>
      <c r="X89" s="74">
        <v>3.6050999999999986E-2</v>
      </c>
      <c r="Y89" s="74">
        <v>0.62999999999999989</v>
      </c>
      <c r="Z89" s="74">
        <v>5.1419999999999999E-5</v>
      </c>
      <c r="AA89" s="74">
        <v>1.0893600000000002E-2</v>
      </c>
      <c r="AB89" s="74">
        <v>1.4489999999999999E-8</v>
      </c>
      <c r="AC89" s="74">
        <v>0</v>
      </c>
      <c r="AD89" s="74">
        <v>1.4159999999999999E-3</v>
      </c>
      <c r="AE89" s="75"/>
      <c r="AF89" s="74">
        <v>1.7643450513756935E-9</v>
      </c>
      <c r="AG89" s="74">
        <v>1.2096976111472696E-10</v>
      </c>
      <c r="AH89" s="74">
        <v>5.8908649555914977E-10</v>
      </c>
      <c r="AI89" s="74">
        <v>0</v>
      </c>
      <c r="AJ89" s="74">
        <v>4.7752904989747092E-18</v>
      </c>
      <c r="AK89" s="74">
        <v>3.198802262646143E-10</v>
      </c>
      <c r="AL89" s="74">
        <v>4.8186284372117346E-14</v>
      </c>
      <c r="AM89" s="74">
        <v>3.4459887952600518E-11</v>
      </c>
      <c r="AN89" s="74">
        <v>7.5461800114384935E-12</v>
      </c>
      <c r="AO89" s="74">
        <v>8.7519599999999998E-21</v>
      </c>
      <c r="AP89" s="74">
        <v>0</v>
      </c>
      <c r="AQ89" s="74">
        <v>2.4071783778041044E-12</v>
      </c>
      <c r="AR89" s="211">
        <v>2.8387429717244423E-9</v>
      </c>
      <c r="AS89" s="551"/>
    </row>
    <row r="90" spans="1:45" x14ac:dyDescent="0.35">
      <c r="A90" s="33"/>
      <c r="B90" s="605"/>
      <c r="C90" s="105" t="s">
        <v>108</v>
      </c>
      <c r="D90" s="33" t="s">
        <v>198</v>
      </c>
      <c r="E90" s="39" t="s">
        <v>184</v>
      </c>
      <c r="F90" s="33" t="s">
        <v>41</v>
      </c>
      <c r="G90" s="69"/>
      <c r="H90" s="69"/>
      <c r="I90" s="33" t="s">
        <v>119</v>
      </c>
      <c r="J90" s="33"/>
      <c r="K90" s="71">
        <v>1</v>
      </c>
      <c r="L90" s="39"/>
      <c r="M90" s="39"/>
      <c r="N90" s="39"/>
      <c r="O90" s="33"/>
      <c r="P90" s="72">
        <f t="shared" si="1"/>
        <v>11.48</v>
      </c>
      <c r="Q90" s="73" t="s">
        <v>71</v>
      </c>
      <c r="R90" s="33"/>
      <c r="S90" s="74">
        <v>1.7429099999999997</v>
      </c>
      <c r="T90" s="74">
        <v>1.1531618705035976E-3</v>
      </c>
      <c r="U90" s="74">
        <v>3.8831587900000006E-3</v>
      </c>
      <c r="V90" s="74">
        <v>0</v>
      </c>
      <c r="W90" s="74">
        <v>1.6334342349379946E-3</v>
      </c>
      <c r="X90" s="74">
        <v>5.2955171139999999</v>
      </c>
      <c r="Y90" s="74">
        <v>1.7429099999999997</v>
      </c>
      <c r="Z90" s="74">
        <v>8.6883100000000002E-6</v>
      </c>
      <c r="AA90" s="74">
        <v>9.9046488000000005E-3</v>
      </c>
      <c r="AB90" s="74">
        <v>6.6911999999999999E-2</v>
      </c>
      <c r="AC90" s="74">
        <v>0</v>
      </c>
      <c r="AD90" s="74">
        <v>2.1139600000000002E-3</v>
      </c>
      <c r="AE90" s="75"/>
      <c r="AF90" s="74">
        <v>4.8811025928463647E-9</v>
      </c>
      <c r="AG90" s="74">
        <v>1.487547566106562E-10</v>
      </c>
      <c r="AH90" s="74">
        <v>8.2318933949589461E-10</v>
      </c>
      <c r="AI90" s="74">
        <v>0</v>
      </c>
      <c r="AJ90" s="74">
        <v>2.2051362171662927E-11</v>
      </c>
      <c r="AK90" s="74">
        <v>4.6987079765178718E-8</v>
      </c>
      <c r="AL90" s="74">
        <v>1.3330850300794769E-13</v>
      </c>
      <c r="AM90" s="74">
        <v>5.8226018883208602E-12</v>
      </c>
      <c r="AN90" s="74">
        <v>6.8611168754937084E-12</v>
      </c>
      <c r="AO90" s="74">
        <v>4.0414848E-14</v>
      </c>
      <c r="AP90" s="74">
        <v>0</v>
      </c>
      <c r="AQ90" s="74">
        <v>3.5936997200160766E-12</v>
      </c>
      <c r="AR90" s="211">
        <v>5.287862895813814E-8</v>
      </c>
      <c r="AS90" s="551"/>
    </row>
    <row r="91" spans="1:45" x14ac:dyDescent="0.35">
      <c r="A91" s="33"/>
      <c r="B91" s="605"/>
      <c r="C91" s="105" t="s">
        <v>108</v>
      </c>
      <c r="D91" s="33" t="s">
        <v>198</v>
      </c>
      <c r="E91" s="39" t="s">
        <v>184</v>
      </c>
      <c r="F91" s="33" t="s">
        <v>43</v>
      </c>
      <c r="G91" s="69"/>
      <c r="H91" s="69"/>
      <c r="I91" s="111" t="s">
        <v>283</v>
      </c>
      <c r="J91" s="33"/>
      <c r="K91" s="71">
        <v>1</v>
      </c>
      <c r="L91" s="39"/>
      <c r="M91" s="39"/>
      <c r="N91" s="39"/>
      <c r="O91" s="33"/>
      <c r="P91" s="72">
        <f t="shared" si="1"/>
        <v>16.365499999999997</v>
      </c>
      <c r="Q91" s="73" t="s">
        <v>71</v>
      </c>
      <c r="R91" s="33"/>
      <c r="S91" s="74">
        <v>0.2818313201063829</v>
      </c>
      <c r="T91" s="74">
        <v>4.3081871881218422E-4</v>
      </c>
      <c r="U91" s="74">
        <v>1.3866809192361702E-3</v>
      </c>
      <c r="V91" s="74">
        <v>0</v>
      </c>
      <c r="W91" s="74">
        <v>5.045717776064921E-4</v>
      </c>
      <c r="X91" s="74">
        <v>7.5055881254797852</v>
      </c>
      <c r="Y91" s="74">
        <v>0.2818313201063829</v>
      </c>
      <c r="Z91" s="74">
        <v>1.2721216531914893E-6</v>
      </c>
      <c r="AA91" s="74">
        <v>2.0752359325531913E-3</v>
      </c>
      <c r="AB91" s="74">
        <v>2.0669278297872344E-2</v>
      </c>
      <c r="AC91" s="74">
        <v>0</v>
      </c>
      <c r="AD91" s="74">
        <v>8.1907586489361696E-4</v>
      </c>
      <c r="AE91" s="75"/>
      <c r="AF91" s="74">
        <v>7.8928205547996156E-10</v>
      </c>
      <c r="AG91" s="74">
        <v>5.5574447351640265E-11</v>
      </c>
      <c r="AH91" s="74">
        <v>2.939619551323016E-10</v>
      </c>
      <c r="AI91" s="74">
        <v>0</v>
      </c>
      <c r="AJ91" s="74">
        <v>6.8117189976876431E-12</v>
      </c>
      <c r="AK91" s="74">
        <v>6.6597021658968612E-8</v>
      </c>
      <c r="AL91" s="74">
        <v>2.1556197040659369E-14</v>
      </c>
      <c r="AM91" s="74">
        <v>8.5253149807576157E-13</v>
      </c>
      <c r="AN91" s="74">
        <v>1.437550847584987E-12</v>
      </c>
      <c r="AO91" s="74">
        <v>1.2484244091914894E-14</v>
      </c>
      <c r="AP91" s="74">
        <v>0</v>
      </c>
      <c r="AQ91" s="74">
        <v>1.3924164631024793E-12</v>
      </c>
      <c r="AR91" s="211">
        <v>6.7746368375180103E-8</v>
      </c>
      <c r="AS91" s="551"/>
    </row>
    <row r="92" spans="1:45" x14ac:dyDescent="0.35">
      <c r="A92" s="33"/>
      <c r="B92" s="605"/>
      <c r="C92" s="105" t="s">
        <v>108</v>
      </c>
      <c r="D92" s="33" t="s">
        <v>198</v>
      </c>
      <c r="E92" s="39" t="s">
        <v>184</v>
      </c>
      <c r="F92" s="33" t="s">
        <v>44</v>
      </c>
      <c r="G92" s="33"/>
      <c r="H92" s="33"/>
      <c r="I92" s="111" t="s">
        <v>283</v>
      </c>
      <c r="J92" s="33"/>
      <c r="K92" s="71">
        <v>1</v>
      </c>
      <c r="L92" s="39"/>
      <c r="M92" s="39"/>
      <c r="N92" s="71"/>
      <c r="O92" s="33"/>
      <c r="P92" s="72">
        <f t="shared" si="1"/>
        <v>8.298</v>
      </c>
      <c r="Q92" s="73" t="s">
        <v>71</v>
      </c>
      <c r="R92" s="33"/>
      <c r="S92" s="74">
        <v>0.14290038765957447</v>
      </c>
      <c r="T92" s="74">
        <v>2.1844329404561459E-4</v>
      </c>
      <c r="U92" s="74">
        <v>7.0310581820425542E-4</v>
      </c>
      <c r="V92" s="74">
        <v>0</v>
      </c>
      <c r="W92" s="74">
        <v>2.5583921118075659E-4</v>
      </c>
      <c r="X92" s="74">
        <v>3.8056503171446807</v>
      </c>
      <c r="Y92" s="74">
        <v>0.14290038765957447</v>
      </c>
      <c r="Z92" s="74">
        <v>6.4501942978723415E-7</v>
      </c>
      <c r="AA92" s="74">
        <v>1.0522323038297875E-3</v>
      </c>
      <c r="AB92" s="74">
        <v>1.0480197446808514E-2</v>
      </c>
      <c r="AC92" s="74">
        <v>0</v>
      </c>
      <c r="AD92" s="74">
        <v>4.1530607234042553E-4</v>
      </c>
      <c r="AE92" s="75"/>
      <c r="AF92" s="74">
        <v>4.0019935207434675E-10</v>
      </c>
      <c r="AG92" s="74">
        <v>2.8178593023366901E-11</v>
      </c>
      <c r="AH92" s="74">
        <v>1.490511321797586E-10</v>
      </c>
      <c r="AI92" s="74">
        <v>0</v>
      </c>
      <c r="AJ92" s="74">
        <v>3.453829350940214E-12</v>
      </c>
      <c r="AK92" s="74">
        <v>3.3767503939758735E-8</v>
      </c>
      <c r="AL92" s="74">
        <v>1.0929902724841371E-14</v>
      </c>
      <c r="AM92" s="74">
        <v>4.3226949198207637E-13</v>
      </c>
      <c r="AN92" s="74">
        <v>7.2889902131069772E-13</v>
      </c>
      <c r="AO92" s="74">
        <v>6.3300392578723411E-15</v>
      </c>
      <c r="AP92" s="74">
        <v>0</v>
      </c>
      <c r="AQ92" s="74">
        <v>7.0601398129139802E-13</v>
      </c>
      <c r="AR92" s="211">
        <v>3.4350271288823707E-8</v>
      </c>
      <c r="AS92" s="551"/>
    </row>
    <row r="93" spans="1:45" x14ac:dyDescent="0.35">
      <c r="A93" s="33"/>
      <c r="B93" s="606"/>
      <c r="C93" s="87" t="s">
        <v>183</v>
      </c>
      <c r="D93" s="87"/>
      <c r="E93" s="87"/>
      <c r="F93" s="88"/>
      <c r="G93" s="88"/>
      <c r="H93" s="88"/>
      <c r="I93" s="88"/>
      <c r="J93" s="88"/>
      <c r="K93" s="90"/>
      <c r="L93" s="91"/>
      <c r="M93" s="91"/>
      <c r="N93" s="91"/>
      <c r="O93" s="88"/>
      <c r="P93" s="92"/>
      <c r="Q93" s="93"/>
      <c r="R93" s="94"/>
      <c r="S93" s="95">
        <v>3.8447941363373852</v>
      </c>
      <c r="T93" s="95">
        <v>5.4593167507817463E-3</v>
      </c>
      <c r="U93" s="95">
        <v>1.8110848019840427E-2</v>
      </c>
      <c r="V93" s="95">
        <v>0</v>
      </c>
      <c r="W93" s="95">
        <v>5.4907101414578864E-3</v>
      </c>
      <c r="X93" s="95">
        <v>29.065278374424466</v>
      </c>
      <c r="Y93" s="95">
        <v>3.8447941363373852</v>
      </c>
      <c r="Z93" s="95">
        <v>3.0032853679726445E-4</v>
      </c>
      <c r="AA93" s="95">
        <v>4.4235181836382975E-2</v>
      </c>
      <c r="AB93" s="95">
        <v>0.22492145023468083</v>
      </c>
      <c r="AC93" s="95">
        <v>0</v>
      </c>
      <c r="AD93" s="95">
        <v>1.1298897937234043E-2</v>
      </c>
      <c r="AE93" s="96"/>
      <c r="AF93" s="95">
        <v>1.0767529377785954E-8</v>
      </c>
      <c r="AG93" s="95">
        <v>7.0423706792209916E-10</v>
      </c>
      <c r="AH93" s="95">
        <v>3.8393117112686928E-9</v>
      </c>
      <c r="AI93" s="95">
        <v>0</v>
      </c>
      <c r="AJ93" s="95">
        <v>7.4124586909681458E-11</v>
      </c>
      <c r="AK93" s="95">
        <v>2.5789597578028078E-7</v>
      </c>
      <c r="AL93" s="95">
        <v>2.9407356127905174E-13</v>
      </c>
      <c r="AM93" s="95">
        <v>2.0126969519646432E-10</v>
      </c>
      <c r="AN93" s="95">
        <v>3.0642454741872324E-11</v>
      </c>
      <c r="AO93" s="95">
        <v>1.3585255594174722E-13</v>
      </c>
      <c r="AP93" s="95">
        <v>0</v>
      </c>
      <c r="AQ93" s="95">
        <v>1.9207953960116652E-11</v>
      </c>
      <c r="AR93" s="561">
        <v>2.7353272855418283E-7</v>
      </c>
      <c r="AS93" s="551"/>
    </row>
    <row r="94" spans="1:45" x14ac:dyDescent="0.35">
      <c r="A94" s="33"/>
      <c r="B94" s="33"/>
      <c r="C94" s="33"/>
      <c r="D94" s="33"/>
      <c r="E94" s="39"/>
      <c r="F94" s="124"/>
      <c r="G94" s="124"/>
      <c r="H94" s="33"/>
      <c r="I94" s="33"/>
      <c r="J94" s="33"/>
      <c r="K94" s="39"/>
      <c r="L94" s="39"/>
      <c r="M94" s="39"/>
      <c r="N94" s="39"/>
      <c r="O94" s="33"/>
      <c r="P94" s="33"/>
      <c r="Q94" s="39"/>
      <c r="R94" s="33"/>
      <c r="S94" s="39"/>
      <c r="T94" s="39"/>
      <c r="U94" s="39"/>
      <c r="V94" s="39"/>
      <c r="W94" s="39"/>
      <c r="X94" s="39"/>
      <c r="Y94" s="39"/>
      <c r="Z94" s="39"/>
      <c r="AA94" s="39"/>
      <c r="AB94" s="39"/>
      <c r="AC94" s="39"/>
      <c r="AD94" s="39"/>
      <c r="AE94" s="33"/>
      <c r="AF94" s="39"/>
      <c r="AG94" s="39"/>
      <c r="AH94" s="39"/>
      <c r="AI94" s="39"/>
      <c r="AJ94" s="39"/>
      <c r="AK94" s="39"/>
      <c r="AL94" s="39"/>
      <c r="AM94" s="39"/>
      <c r="AN94" s="39"/>
      <c r="AO94" s="39"/>
      <c r="AP94" s="39"/>
      <c r="AQ94" s="39"/>
      <c r="AR94" s="39"/>
    </row>
    <row r="95" spans="1:45" x14ac:dyDescent="0.35">
      <c r="A95" s="33"/>
      <c r="B95" s="604" t="s">
        <v>354</v>
      </c>
      <c r="C95" s="113" t="s">
        <v>196</v>
      </c>
      <c r="D95" s="113"/>
      <c r="E95" s="113"/>
      <c r="F95" s="107"/>
      <c r="G95" s="114"/>
      <c r="H95" s="114"/>
      <c r="I95" s="107"/>
      <c r="J95" s="107"/>
      <c r="K95" s="115"/>
      <c r="L95" s="113"/>
      <c r="M95" s="113"/>
      <c r="N95" s="113"/>
      <c r="O95" s="107"/>
      <c r="P95" s="116"/>
      <c r="Q95" s="117"/>
      <c r="R95" s="118"/>
      <c r="S95" s="119">
        <v>44.168599099845636</v>
      </c>
      <c r="T95" s="119">
        <v>3.8669907276077255E-2</v>
      </c>
      <c r="U95" s="119">
        <v>0.19598533567161325</v>
      </c>
      <c r="V95" s="119">
        <v>0</v>
      </c>
      <c r="W95" s="119">
        <v>0.90920416411616101</v>
      </c>
      <c r="X95" s="119">
        <v>128.66524932633916</v>
      </c>
      <c r="Y95" s="119">
        <v>44.168599099845636</v>
      </c>
      <c r="Z95" s="119">
        <v>3.0795412245937671E-3</v>
      </c>
      <c r="AA95" s="119">
        <v>0.29409654184962303</v>
      </c>
      <c r="AB95" s="119">
        <v>37.244639378854423</v>
      </c>
      <c r="AC95" s="119">
        <v>0</v>
      </c>
      <c r="AD95" s="119">
        <v>5.7176739037011391E-2</v>
      </c>
      <c r="AE95" s="120"/>
      <c r="AF95" s="119">
        <v>1.2369626864763424E-7</v>
      </c>
      <c r="AG95" s="119">
        <v>4.9883132560543412E-9</v>
      </c>
      <c r="AH95" s="119">
        <v>4.1546855986900412E-8</v>
      </c>
      <c r="AI95" s="119">
        <v>0</v>
      </c>
      <c r="AJ95" s="119">
        <v>1.2274256215568175E-8</v>
      </c>
      <c r="AK95" s="119">
        <v>1.1416456982303514E-6</v>
      </c>
      <c r="AL95" s="119">
        <v>3.3782867881638232E-12</v>
      </c>
      <c r="AM95" s="119">
        <v>2.0638009635339443E-9</v>
      </c>
      <c r="AN95" s="119">
        <v>2.0372562289223115E-10</v>
      </c>
      <c r="AO95" s="119">
        <v>2.2495762184828066E-11</v>
      </c>
      <c r="AP95" s="119">
        <v>0</v>
      </c>
      <c r="AQ95" s="119">
        <v>9.7199583279125489E-11</v>
      </c>
      <c r="AR95" s="562">
        <v>1.3265419925551869E-6</v>
      </c>
      <c r="AS95" s="551"/>
    </row>
    <row r="96" spans="1:45" x14ac:dyDescent="0.35">
      <c r="A96" s="33"/>
      <c r="B96" s="605"/>
      <c r="C96" s="105" t="s">
        <v>194</v>
      </c>
      <c r="D96" s="33" t="s">
        <v>185</v>
      </c>
      <c r="E96" s="39" t="s">
        <v>184</v>
      </c>
      <c r="F96" s="33" t="s">
        <v>56</v>
      </c>
      <c r="G96" s="124">
        <v>120</v>
      </c>
      <c r="H96" s="69" t="s">
        <v>195</v>
      </c>
      <c r="I96" s="33" t="s">
        <v>120</v>
      </c>
      <c r="J96" s="33"/>
      <c r="K96" s="71">
        <v>1</v>
      </c>
      <c r="L96" s="39">
        <v>0.1</v>
      </c>
      <c r="M96" s="39" t="s">
        <v>191</v>
      </c>
      <c r="N96" s="33">
        <v>470</v>
      </c>
      <c r="O96" s="33" t="s">
        <v>69</v>
      </c>
      <c r="P96" s="72">
        <f>L96*N96</f>
        <v>47</v>
      </c>
      <c r="Q96" s="73" t="s">
        <v>71</v>
      </c>
      <c r="R96" s="33"/>
      <c r="S96" s="74">
        <v>5.2600000000000007</v>
      </c>
      <c r="T96" s="74">
        <v>8.3633093525179881E-3</v>
      </c>
      <c r="U96" s="74">
        <v>2.3729299999999998E-2</v>
      </c>
      <c r="V96" s="74">
        <v>0</v>
      </c>
      <c r="W96" s="74">
        <v>5.10204081632653E-2</v>
      </c>
      <c r="X96" s="74">
        <v>48.005099999999999</v>
      </c>
      <c r="Y96" s="74">
        <v>5.2600000000000007</v>
      </c>
      <c r="Z96" s="74">
        <v>6.3499999999999993E-4</v>
      </c>
      <c r="AA96" s="74">
        <v>0</v>
      </c>
      <c r="AB96" s="74">
        <v>2.09</v>
      </c>
      <c r="AC96" s="74">
        <v>0</v>
      </c>
      <c r="AD96" s="74">
        <v>9.1900000000000003E-3</v>
      </c>
      <c r="AE96" s="75"/>
      <c r="AF96" s="74">
        <v>1.4730880905136747E-8</v>
      </c>
      <c r="AG96" s="74">
        <v>1.0788442446940554E-9</v>
      </c>
      <c r="AH96" s="74">
        <v>5.0303651872294224E-9</v>
      </c>
      <c r="AI96" s="74">
        <v>0</v>
      </c>
      <c r="AJ96" s="74">
        <v>6.8877551020408162E-10</v>
      </c>
      <c r="AK96" s="74">
        <v>4.2594885717054845E-7</v>
      </c>
      <c r="AL96" s="74">
        <v>4.0231723142434489E-13</v>
      </c>
      <c r="AM96" s="74">
        <v>4.2555482010698812E-10</v>
      </c>
      <c r="AN96" s="74">
        <v>0</v>
      </c>
      <c r="AO96" s="74">
        <v>1.2623599999999999E-12</v>
      </c>
      <c r="AP96" s="74">
        <v>0</v>
      </c>
      <c r="AQ96" s="74">
        <v>1.562285966950545E-11</v>
      </c>
      <c r="AR96" s="211">
        <v>4.4792056537482064E-7</v>
      </c>
      <c r="AS96" s="551"/>
    </row>
    <row r="97" spans="1:45" x14ac:dyDescent="0.35">
      <c r="A97" s="33"/>
      <c r="B97" s="605"/>
      <c r="C97" s="105" t="s">
        <v>194</v>
      </c>
      <c r="D97" s="33" t="s">
        <v>185</v>
      </c>
      <c r="E97" s="39" t="s">
        <v>186</v>
      </c>
      <c r="F97" s="33" t="s">
        <v>25</v>
      </c>
      <c r="G97" s="69">
        <v>120</v>
      </c>
      <c r="H97" s="69" t="s">
        <v>195</v>
      </c>
      <c r="I97" s="98" t="s">
        <v>279</v>
      </c>
      <c r="J97" s="98"/>
      <c r="K97" s="71">
        <v>1</v>
      </c>
      <c r="L97" s="39">
        <v>30</v>
      </c>
      <c r="M97" s="39" t="s">
        <v>193</v>
      </c>
      <c r="N97" s="39"/>
      <c r="O97" s="33"/>
      <c r="P97" s="72">
        <f>L97</f>
        <v>30</v>
      </c>
      <c r="Q97" s="73" t="s">
        <v>71</v>
      </c>
      <c r="R97" s="33"/>
      <c r="S97" s="74">
        <v>3.5999999999999996</v>
      </c>
      <c r="T97" s="74">
        <v>5.9892086330935266E-3</v>
      </c>
      <c r="U97" s="74">
        <v>1.9479389999999999E-2</v>
      </c>
      <c r="V97" s="74">
        <v>0</v>
      </c>
      <c r="W97" s="74">
        <v>0.65911532076945611</v>
      </c>
      <c r="X97" s="74">
        <v>34.234098000000003</v>
      </c>
      <c r="Y97" s="74">
        <v>3.5999999999999996</v>
      </c>
      <c r="Z97" s="74">
        <v>3.39E-4</v>
      </c>
      <c r="AA97" s="74">
        <v>0.10495800000000002</v>
      </c>
      <c r="AB97" s="74">
        <v>27</v>
      </c>
      <c r="AC97" s="74">
        <v>0</v>
      </c>
      <c r="AD97" s="74">
        <v>1.044E-2</v>
      </c>
      <c r="AE97" s="75"/>
      <c r="AF97" s="74">
        <v>1.0081971722146821E-8</v>
      </c>
      <c r="AG97" s="74">
        <v>7.7259168490993645E-10</v>
      </c>
      <c r="AH97" s="74">
        <v>4.1294283996774006E-9</v>
      </c>
      <c r="AI97" s="74">
        <v>0</v>
      </c>
      <c r="AJ97" s="74">
        <v>8.8980568303876573E-9</v>
      </c>
      <c r="AK97" s="74">
        <v>3.0375886977351492E-7</v>
      </c>
      <c r="AL97" s="74">
        <v>2.7535019641209914E-13</v>
      </c>
      <c r="AM97" s="74">
        <v>2.2718595908073853E-10</v>
      </c>
      <c r="AN97" s="74">
        <v>7.2706172582118081E-11</v>
      </c>
      <c r="AO97" s="74">
        <v>1.6307999999999999E-11</v>
      </c>
      <c r="AP97" s="74">
        <v>0</v>
      </c>
      <c r="AQ97" s="74">
        <v>1.7747840582115009E-11</v>
      </c>
      <c r="AR97" s="211">
        <v>3.2797514173307812E-7</v>
      </c>
      <c r="AS97" s="551"/>
    </row>
    <row r="98" spans="1:45" x14ac:dyDescent="0.35">
      <c r="A98" s="33"/>
      <c r="B98" s="605"/>
      <c r="C98" s="105" t="s">
        <v>194</v>
      </c>
      <c r="D98" s="33" t="s">
        <v>185</v>
      </c>
      <c r="E98" s="39" t="s">
        <v>184</v>
      </c>
      <c r="F98" s="33" t="s">
        <v>90</v>
      </c>
      <c r="G98" s="124">
        <v>120</v>
      </c>
      <c r="H98" s="69" t="s">
        <v>195</v>
      </c>
      <c r="I98" s="111" t="s">
        <v>283</v>
      </c>
      <c r="J98" s="33"/>
      <c r="K98" s="71">
        <v>1</v>
      </c>
      <c r="L98" s="69">
        <v>2.0999999999999999E-3</v>
      </c>
      <c r="M98" s="125" t="s">
        <v>191</v>
      </c>
      <c r="N98" s="33">
        <v>461</v>
      </c>
      <c r="O98" s="33" t="s">
        <v>69</v>
      </c>
      <c r="P98" s="72">
        <f>L98*N98</f>
        <v>0.96809999999999996</v>
      </c>
      <c r="Q98" s="73" t="s">
        <v>71</v>
      </c>
      <c r="R98" s="33"/>
      <c r="S98" s="74">
        <v>5.9321872340425533E-2</v>
      </c>
      <c r="T98" s="74">
        <v>6.4460967396295736E-5</v>
      </c>
      <c r="U98" s="74">
        <v>2.8131956106382976E-4</v>
      </c>
      <c r="V98" s="74">
        <v>0</v>
      </c>
      <c r="W98" s="74">
        <v>4.5656840360087838E-4</v>
      </c>
      <c r="X98" s="74">
        <v>0.77213390234042545</v>
      </c>
      <c r="Y98" s="74">
        <v>5.9321872340425533E-2</v>
      </c>
      <c r="Z98" s="74">
        <v>2.8219085106382975E-6</v>
      </c>
      <c r="AA98" s="74">
        <v>8.5299908936170218E-4</v>
      </c>
      <c r="AB98" s="74">
        <v>1.8702868085106381E-2</v>
      </c>
      <c r="AC98" s="74">
        <v>0</v>
      </c>
      <c r="AD98" s="74">
        <v>1.0607904255319148E-4</v>
      </c>
      <c r="AE98" s="75"/>
      <c r="AF98" s="74">
        <v>1.661337331780483E-10</v>
      </c>
      <c r="AG98" s="74">
        <v>8.3152901263860343E-12</v>
      </c>
      <c r="AH98" s="74">
        <v>5.9636825631693777E-11</v>
      </c>
      <c r="AI98" s="74">
        <v>0</v>
      </c>
      <c r="AJ98" s="74">
        <v>6.1636734486118582E-12</v>
      </c>
      <c r="AK98" s="74">
        <v>6.8511377600409135E-9</v>
      </c>
      <c r="AL98" s="74">
        <v>4.5373025556860125E-15</v>
      </c>
      <c r="AM98" s="74">
        <v>1.8911445174851333E-12</v>
      </c>
      <c r="AN98" s="74">
        <v>5.9088682142877595E-13</v>
      </c>
      <c r="AO98" s="74">
        <v>1.1296532323404254E-14</v>
      </c>
      <c r="AP98" s="74">
        <v>0</v>
      </c>
      <c r="AQ98" s="74">
        <v>1.8033275252274297E-13</v>
      </c>
      <c r="AR98" s="211">
        <v>7.0940654803519689E-9</v>
      </c>
      <c r="AS98" s="551"/>
    </row>
    <row r="99" spans="1:45" x14ac:dyDescent="0.35">
      <c r="A99" s="33"/>
      <c r="B99" s="605"/>
      <c r="C99" s="105" t="s">
        <v>194</v>
      </c>
      <c r="D99" s="33" t="s">
        <v>185</v>
      </c>
      <c r="E99" s="39" t="s">
        <v>186</v>
      </c>
      <c r="F99" s="33" t="s">
        <v>289</v>
      </c>
      <c r="G99" s="124">
        <v>50</v>
      </c>
      <c r="H99" s="69" t="s">
        <v>271</v>
      </c>
      <c r="I99" s="33" t="s">
        <v>112</v>
      </c>
      <c r="J99" s="33"/>
      <c r="K99" s="71">
        <v>1</v>
      </c>
      <c r="L99" s="69">
        <v>13.3</v>
      </c>
      <c r="M99" s="125" t="s">
        <v>193</v>
      </c>
      <c r="N99" s="39"/>
      <c r="O99" s="33"/>
      <c r="P99" s="72">
        <f>L99*2</f>
        <v>26.6</v>
      </c>
      <c r="Q99" s="73" t="s">
        <v>71</v>
      </c>
      <c r="R99" s="33"/>
      <c r="S99" s="74">
        <v>17.640972222222224</v>
      </c>
      <c r="T99" s="74">
        <v>5.8473221422861718E-3</v>
      </c>
      <c r="U99" s="74">
        <v>2.9457098611111111E-2</v>
      </c>
      <c r="V99" s="74">
        <v>0</v>
      </c>
      <c r="W99" s="74">
        <v>4.9152236652236662E-2</v>
      </c>
      <c r="X99" s="74">
        <v>0.85269624999999993</v>
      </c>
      <c r="Y99" s="74">
        <v>17.640972222222224</v>
      </c>
      <c r="Z99" s="74">
        <v>4.3409722222222222E-4</v>
      </c>
      <c r="AA99" s="74">
        <v>0.10928166666666668</v>
      </c>
      <c r="AB99" s="74">
        <v>2.0134722222222226</v>
      </c>
      <c r="AC99" s="74">
        <v>0</v>
      </c>
      <c r="AD99" s="74">
        <v>1.1286527777777777E-2</v>
      </c>
      <c r="AE99" s="75"/>
      <c r="AF99" s="74">
        <v>4.9404384193228346E-8</v>
      </c>
      <c r="AG99" s="74">
        <v>7.5428871206088558E-10</v>
      </c>
      <c r="AH99" s="74">
        <v>6.2445990134608898E-9</v>
      </c>
      <c r="AI99" s="74">
        <v>0</v>
      </c>
      <c r="AJ99" s="74">
        <v>6.6355519480519496E-10</v>
      </c>
      <c r="AK99" s="74">
        <v>7.5659668077165188E-9</v>
      </c>
      <c r="AL99" s="74">
        <v>1.3492903239692431E-12</v>
      </c>
      <c r="AM99" s="74">
        <v>2.9091679576648981E-10</v>
      </c>
      <c r="AN99" s="74">
        <v>7.5701249230436619E-11</v>
      </c>
      <c r="AO99" s="74">
        <v>1.2161372222222224E-12</v>
      </c>
      <c r="AP99" s="74">
        <v>0</v>
      </c>
      <c r="AQ99" s="74">
        <v>1.9186924877932255E-11</v>
      </c>
      <c r="AR99" s="211">
        <v>6.5021164318692887E-8</v>
      </c>
      <c r="AS99" s="551"/>
    </row>
    <row r="100" spans="1:45" x14ac:dyDescent="0.35">
      <c r="A100" s="33"/>
      <c r="B100" s="605"/>
      <c r="C100" s="105" t="s">
        <v>194</v>
      </c>
      <c r="D100" s="33" t="s">
        <v>185</v>
      </c>
      <c r="E100" s="39" t="s">
        <v>187</v>
      </c>
      <c r="F100" s="33" t="s">
        <v>3</v>
      </c>
      <c r="G100" s="126">
        <v>80</v>
      </c>
      <c r="H100" s="69" t="s">
        <v>271</v>
      </c>
      <c r="I100" s="33" t="s">
        <v>272</v>
      </c>
      <c r="J100" s="76" t="s">
        <v>132</v>
      </c>
      <c r="K100" s="71">
        <v>1</v>
      </c>
      <c r="L100" s="39">
        <v>5.6</v>
      </c>
      <c r="M100" s="39" t="s">
        <v>193</v>
      </c>
      <c r="N100" s="39"/>
      <c r="O100" s="33"/>
      <c r="P100" s="72">
        <f>L100*2</f>
        <v>11.2</v>
      </c>
      <c r="Q100" s="73" t="s">
        <v>71</v>
      </c>
      <c r="R100" s="33"/>
      <c r="S100" s="74">
        <v>8.447069513857338</v>
      </c>
      <c r="T100" s="74">
        <v>4.5028584129516011E-3</v>
      </c>
      <c r="U100" s="74">
        <v>7.3769377555656504E-2</v>
      </c>
      <c r="V100" s="74">
        <v>0</v>
      </c>
      <c r="W100" s="74">
        <v>2.3105138005063877E-2</v>
      </c>
      <c r="X100" s="74">
        <v>1.1308275147660152</v>
      </c>
      <c r="Y100" s="74">
        <v>8.447069513857338</v>
      </c>
      <c r="Z100" s="74">
        <v>5.7501135847342107E-5</v>
      </c>
      <c r="AA100" s="74">
        <v>2.5588514311676507E-2</v>
      </c>
      <c r="AB100" s="74">
        <v>0.94647887323943658</v>
      </c>
      <c r="AC100" s="74">
        <v>0</v>
      </c>
      <c r="AD100" s="74">
        <v>1.5295656062517037E-3</v>
      </c>
      <c r="AE100" s="75"/>
      <c r="AF100" s="74">
        <v>2.3656421103810603E-8</v>
      </c>
      <c r="AG100" s="74">
        <v>5.8085653402530834E-10</v>
      </c>
      <c r="AH100" s="74">
        <v>1.5638341996584727E-8</v>
      </c>
      <c r="AI100" s="74">
        <v>0</v>
      </c>
      <c r="AJ100" s="74">
        <v>3.1191936306836236E-10</v>
      </c>
      <c r="AK100" s="74">
        <v>1.0033823230689983E-8</v>
      </c>
      <c r="AL100" s="74">
        <v>6.460839582631314E-13</v>
      </c>
      <c r="AM100" s="74">
        <v>3.853525278970576E-11</v>
      </c>
      <c r="AN100" s="74">
        <v>1.7725594405998116E-11</v>
      </c>
      <c r="AO100" s="74">
        <v>5.7167323943661962E-13</v>
      </c>
      <c r="AP100" s="74">
        <v>0</v>
      </c>
      <c r="AQ100" s="74">
        <v>2.6002381742951468E-12</v>
      </c>
      <c r="AR100" s="211">
        <v>5.0281441070746677E-8</v>
      </c>
      <c r="AS100" s="551"/>
    </row>
    <row r="101" spans="1:45" x14ac:dyDescent="0.35">
      <c r="A101" s="33"/>
      <c r="B101" s="605"/>
      <c r="C101" s="105" t="s">
        <v>194</v>
      </c>
      <c r="D101" s="33" t="s">
        <v>185</v>
      </c>
      <c r="E101" s="39" t="s">
        <v>184</v>
      </c>
      <c r="F101" s="33" t="s">
        <v>49</v>
      </c>
      <c r="G101" s="124">
        <v>50</v>
      </c>
      <c r="H101" s="69" t="s">
        <v>271</v>
      </c>
      <c r="I101" s="33" t="s">
        <v>122</v>
      </c>
      <c r="J101" s="98"/>
      <c r="K101" s="71">
        <v>1</v>
      </c>
      <c r="L101" s="69">
        <v>0.01</v>
      </c>
      <c r="M101" s="125" t="s">
        <v>191</v>
      </c>
      <c r="N101" s="33">
        <v>630</v>
      </c>
      <c r="O101" s="33" t="s">
        <v>69</v>
      </c>
      <c r="P101" s="72">
        <f>L101*N101*2</f>
        <v>12.6</v>
      </c>
      <c r="Q101" s="73" t="s">
        <v>71</v>
      </c>
      <c r="R101" s="33"/>
      <c r="S101" s="74">
        <v>3.9</v>
      </c>
      <c r="T101" s="74">
        <v>5.8633093525179859E-3</v>
      </c>
      <c r="U101" s="74">
        <v>2.0601000000000001E-2</v>
      </c>
      <c r="V101" s="74">
        <v>0</v>
      </c>
      <c r="W101" s="74">
        <v>0.11131725417439703</v>
      </c>
      <c r="X101" s="74">
        <v>15.851380000000001</v>
      </c>
      <c r="Y101" s="74">
        <v>3.9</v>
      </c>
      <c r="Z101" s="74">
        <v>7.3999999999999988E-4</v>
      </c>
      <c r="AA101" s="74">
        <v>0</v>
      </c>
      <c r="AB101" s="74">
        <v>4.5599999999999996</v>
      </c>
      <c r="AC101" s="74">
        <v>0</v>
      </c>
      <c r="AD101" s="74">
        <v>9.3400000000000011E-3</v>
      </c>
      <c r="AE101" s="75"/>
      <c r="AF101" s="74">
        <v>1.0922136032325724E-8</v>
      </c>
      <c r="AG101" s="74">
        <v>7.5635101886077861E-10</v>
      </c>
      <c r="AH101" s="74">
        <v>4.3671980725142902E-9</v>
      </c>
      <c r="AI101" s="74">
        <v>0</v>
      </c>
      <c r="AJ101" s="74">
        <v>1.5027829313543601E-9</v>
      </c>
      <c r="AK101" s="74">
        <v>1.406491642674651E-7</v>
      </c>
      <c r="AL101" s="74">
        <v>2.9829604611310743E-13</v>
      </c>
      <c r="AM101" s="74">
        <v>4.9592215256562396E-10</v>
      </c>
      <c r="AN101" s="74">
        <v>0</v>
      </c>
      <c r="AO101" s="74">
        <v>2.7542399999999998E-12</v>
      </c>
      <c r="AP101" s="74">
        <v>0</v>
      </c>
      <c r="AQ101" s="74">
        <v>1.5877857379018601E-11</v>
      </c>
      <c r="AR101" s="211">
        <v>1.5871248486851101E-7</v>
      </c>
      <c r="AS101" s="551"/>
    </row>
    <row r="102" spans="1:45" x14ac:dyDescent="0.35">
      <c r="A102" s="33"/>
      <c r="B102" s="605"/>
      <c r="C102" s="85" t="s">
        <v>189</v>
      </c>
      <c r="D102" s="33"/>
      <c r="E102" s="123"/>
      <c r="F102" s="123"/>
      <c r="G102" s="123"/>
      <c r="H102" s="123"/>
      <c r="I102" s="123"/>
      <c r="J102" s="123"/>
      <c r="K102" s="123"/>
      <c r="L102" s="123"/>
      <c r="M102" s="123"/>
      <c r="N102" s="123"/>
      <c r="O102" s="123"/>
      <c r="P102" s="123"/>
      <c r="Q102" s="123"/>
      <c r="R102" s="85"/>
      <c r="S102" s="84">
        <v>38.907363608419985</v>
      </c>
      <c r="T102" s="84">
        <v>3.0630468860763573E-2</v>
      </c>
      <c r="U102" s="84">
        <v>0.16731748572783145</v>
      </c>
      <c r="V102" s="84">
        <v>0</v>
      </c>
      <c r="W102" s="84">
        <v>0.89416692616801985</v>
      </c>
      <c r="X102" s="84">
        <v>100.84623566710644</v>
      </c>
      <c r="Y102" s="84">
        <v>38.907363608419985</v>
      </c>
      <c r="Z102" s="84">
        <v>2.2084202665802024E-3</v>
      </c>
      <c r="AA102" s="84">
        <v>0.24068118006770492</v>
      </c>
      <c r="AB102" s="84">
        <v>36.628653963546768</v>
      </c>
      <c r="AC102" s="84">
        <v>0</v>
      </c>
      <c r="AD102" s="84">
        <v>4.1892172426582677E-2</v>
      </c>
      <c r="AE102" s="85"/>
      <c r="AF102" s="84">
        <v>1.0896192768982629E-7</v>
      </c>
      <c r="AG102" s="84">
        <v>3.9512474846773506E-9</v>
      </c>
      <c r="AH102" s="84">
        <v>3.5469569495098425E-8</v>
      </c>
      <c r="AI102" s="84">
        <v>0</v>
      </c>
      <c r="AJ102" s="84">
        <v>1.2071253503268269E-8</v>
      </c>
      <c r="AK102" s="84">
        <v>8.948078190099758E-7</v>
      </c>
      <c r="AL102" s="84">
        <v>2.9758750587376122E-12</v>
      </c>
      <c r="AM102" s="84">
        <v>1.4800061248270313E-9</v>
      </c>
      <c r="AN102" s="84">
        <v>1.6672390303998157E-10</v>
      </c>
      <c r="AO102" s="84">
        <v>2.2123706993982243E-11</v>
      </c>
      <c r="AP102" s="84">
        <v>0</v>
      </c>
      <c r="AQ102" s="84">
        <v>7.1216053435389207E-11</v>
      </c>
      <c r="AR102" s="560">
        <v>1.0570048628462014E-6</v>
      </c>
      <c r="AS102" s="551"/>
    </row>
    <row r="103" spans="1:45" x14ac:dyDescent="0.35">
      <c r="A103" s="33"/>
      <c r="B103" s="605"/>
      <c r="C103" s="105" t="s">
        <v>108</v>
      </c>
      <c r="D103" s="33" t="s">
        <v>185</v>
      </c>
      <c r="E103" s="39" t="s">
        <v>184</v>
      </c>
      <c r="F103" s="127" t="s">
        <v>50</v>
      </c>
      <c r="G103" s="124"/>
      <c r="H103" s="69"/>
      <c r="I103" s="33" t="s">
        <v>120</v>
      </c>
      <c r="J103" s="33"/>
      <c r="K103" s="71">
        <v>1</v>
      </c>
      <c r="L103" s="39"/>
      <c r="M103" s="39"/>
      <c r="N103" s="39"/>
      <c r="O103" s="33"/>
      <c r="P103" s="72">
        <f t="shared" ref="P103:P108" si="2">P96</f>
        <v>47</v>
      </c>
      <c r="Q103" s="73" t="s">
        <v>71</v>
      </c>
      <c r="R103" s="33"/>
      <c r="S103" s="74">
        <v>2.625</v>
      </c>
      <c r="T103" s="74">
        <v>5.6181654676258986E-3</v>
      </c>
      <c r="U103" s="74">
        <v>1.7587913E-2</v>
      </c>
      <c r="V103" s="74">
        <v>0</v>
      </c>
      <c r="W103" s="74">
        <v>3.4144614783712529E-3</v>
      </c>
      <c r="X103" s="74">
        <v>21.5859548</v>
      </c>
      <c r="Y103" s="74">
        <v>2.625</v>
      </c>
      <c r="Z103" s="74">
        <v>1.2880000000000002E-5</v>
      </c>
      <c r="AA103" s="74">
        <v>2.34498E-2</v>
      </c>
      <c r="AB103" s="74">
        <v>0.13986999999999999</v>
      </c>
      <c r="AC103" s="74">
        <v>0</v>
      </c>
      <c r="AD103" s="74">
        <v>1.0328000000000002E-2</v>
      </c>
      <c r="AE103" s="75"/>
      <c r="AF103" s="74">
        <v>7.3514377140653896E-9</v>
      </c>
      <c r="AG103" s="74">
        <v>7.2472812196791835E-10</v>
      </c>
      <c r="AH103" s="74">
        <v>3.7284549173898848E-9</v>
      </c>
      <c r="AI103" s="74">
        <v>0</v>
      </c>
      <c r="AJ103" s="74">
        <v>4.6095229958011912E-11</v>
      </c>
      <c r="AK103" s="74">
        <v>1.9153199926664282E-7</v>
      </c>
      <c r="AL103" s="74">
        <v>2.007761848838223E-13</v>
      </c>
      <c r="AM103" s="74">
        <v>8.6317261149259973E-12</v>
      </c>
      <c r="AN103" s="74">
        <v>1.6244071017132111E-11</v>
      </c>
      <c r="AO103" s="74">
        <v>8.4481479999999996E-14</v>
      </c>
      <c r="AP103" s="74">
        <v>0</v>
      </c>
      <c r="AQ103" s="74">
        <v>1.7557442292345195E-11</v>
      </c>
      <c r="AR103" s="211">
        <v>2.0342543374711328E-7</v>
      </c>
      <c r="AS103" s="551"/>
    </row>
    <row r="104" spans="1:45" x14ac:dyDescent="0.35">
      <c r="A104" s="33"/>
      <c r="B104" s="605"/>
      <c r="C104" s="105" t="s">
        <v>291</v>
      </c>
      <c r="D104" s="33" t="s">
        <v>185</v>
      </c>
      <c r="E104" s="39" t="s">
        <v>186</v>
      </c>
      <c r="F104" s="33" t="s">
        <v>31</v>
      </c>
      <c r="G104" s="69"/>
      <c r="H104" s="69"/>
      <c r="I104" s="98" t="s">
        <v>279</v>
      </c>
      <c r="J104" s="33"/>
      <c r="K104" s="71">
        <v>1</v>
      </c>
      <c r="L104" s="39"/>
      <c r="M104" s="39"/>
      <c r="N104" s="39"/>
      <c r="O104" s="33"/>
      <c r="P104" s="72">
        <f t="shared" si="2"/>
        <v>30</v>
      </c>
      <c r="Q104" s="73" t="s">
        <v>71</v>
      </c>
      <c r="R104" s="33"/>
      <c r="S104" s="74">
        <v>0.62999999999999989</v>
      </c>
      <c r="T104" s="74">
        <v>9.3776978417266189E-4</v>
      </c>
      <c r="U104" s="74">
        <v>2.7788459999999997E-3</v>
      </c>
      <c r="V104" s="74">
        <v>0</v>
      </c>
      <c r="W104" s="74">
        <v>3.5372522214627477E-10</v>
      </c>
      <c r="X104" s="74">
        <v>3.6050999999999986E-2</v>
      </c>
      <c r="Y104" s="74">
        <v>0.62999999999999989</v>
      </c>
      <c r="Z104" s="74">
        <v>5.1419999999999999E-5</v>
      </c>
      <c r="AA104" s="74">
        <v>1.0893600000000002E-2</v>
      </c>
      <c r="AB104" s="74">
        <v>1.4489999999999999E-8</v>
      </c>
      <c r="AC104" s="74">
        <v>0</v>
      </c>
      <c r="AD104" s="74">
        <v>1.4159999999999999E-3</v>
      </c>
      <c r="AE104" s="75"/>
      <c r="AF104" s="74">
        <v>1.7643450513756935E-9</v>
      </c>
      <c r="AG104" s="74">
        <v>1.2096976111472696E-10</v>
      </c>
      <c r="AH104" s="74">
        <v>5.8908649555914977E-10</v>
      </c>
      <c r="AI104" s="74">
        <v>0</v>
      </c>
      <c r="AJ104" s="74">
        <v>4.7752904989747092E-18</v>
      </c>
      <c r="AK104" s="74">
        <v>3.198802262646143E-10</v>
      </c>
      <c r="AL104" s="74">
        <v>4.8186284372117346E-14</v>
      </c>
      <c r="AM104" s="74">
        <v>3.4459887952600518E-11</v>
      </c>
      <c r="AN104" s="74">
        <v>7.5461800114384935E-12</v>
      </c>
      <c r="AO104" s="74">
        <v>8.7519599999999998E-21</v>
      </c>
      <c r="AP104" s="74">
        <v>0</v>
      </c>
      <c r="AQ104" s="74">
        <v>2.4071783778041044E-12</v>
      </c>
      <c r="AR104" s="211">
        <v>2.8387429717244423E-9</v>
      </c>
      <c r="AS104" s="551"/>
    </row>
    <row r="105" spans="1:45" x14ac:dyDescent="0.35">
      <c r="A105" s="33"/>
      <c r="B105" s="605"/>
      <c r="C105" s="105" t="s">
        <v>108</v>
      </c>
      <c r="D105" s="33" t="s">
        <v>185</v>
      </c>
      <c r="E105" s="39" t="s">
        <v>184</v>
      </c>
      <c r="F105" s="33" t="s">
        <v>290</v>
      </c>
      <c r="G105" s="69"/>
      <c r="H105" s="69"/>
      <c r="I105" s="111" t="s">
        <v>283</v>
      </c>
      <c r="J105" s="33"/>
      <c r="K105" s="71">
        <v>1</v>
      </c>
      <c r="L105" s="39"/>
      <c r="M105" s="39"/>
      <c r="N105" s="71"/>
      <c r="O105" s="33"/>
      <c r="P105" s="72">
        <f t="shared" si="2"/>
        <v>0.96809999999999996</v>
      </c>
      <c r="Q105" s="73" t="s">
        <v>71</v>
      </c>
      <c r="R105" s="33"/>
      <c r="S105" s="74">
        <v>1.6671711893617019E-2</v>
      </c>
      <c r="T105" s="74">
        <v>2.5485050971988367E-5</v>
      </c>
      <c r="U105" s="74">
        <v>8.2029012123829796E-5</v>
      </c>
      <c r="V105" s="74">
        <v>0</v>
      </c>
      <c r="W105" s="74">
        <v>2.984790797108827E-5</v>
      </c>
      <c r="X105" s="74">
        <v>0.44399253700021268</v>
      </c>
      <c r="Y105" s="74">
        <v>1.6671711893617019E-2</v>
      </c>
      <c r="Z105" s="74">
        <v>7.5252266808510646E-8</v>
      </c>
      <c r="AA105" s="74">
        <v>1.2276043544680852E-4</v>
      </c>
      <c r="AB105" s="74">
        <v>1.2226897021276599E-3</v>
      </c>
      <c r="AC105" s="74">
        <v>0</v>
      </c>
      <c r="AD105" s="74">
        <v>4.8452375106382976E-5</v>
      </c>
      <c r="AE105" s="75"/>
      <c r="AF105" s="74">
        <v>4.6689924408673788E-11</v>
      </c>
      <c r="AG105" s="74">
        <v>3.2875025193928049E-12</v>
      </c>
      <c r="AH105" s="74">
        <v>1.7389298754305166E-11</v>
      </c>
      <c r="AI105" s="74">
        <v>0</v>
      </c>
      <c r="AJ105" s="74">
        <v>4.0294675760969162E-13</v>
      </c>
      <c r="AK105" s="74">
        <v>3.939542126305186E-9</v>
      </c>
      <c r="AL105" s="74">
        <v>1.27515531789816E-15</v>
      </c>
      <c r="AM105" s="74">
        <v>5.0431440731242245E-14</v>
      </c>
      <c r="AN105" s="74">
        <v>8.5038219152914737E-14</v>
      </c>
      <c r="AO105" s="74">
        <v>7.3850458008510649E-16</v>
      </c>
      <c r="AP105" s="74">
        <v>0</v>
      </c>
      <c r="AQ105" s="74">
        <v>8.2368297817329763E-14</v>
      </c>
      <c r="AR105" s="211">
        <v>4.0075316503627673E-9</v>
      </c>
      <c r="AS105" s="551"/>
    </row>
    <row r="106" spans="1:45" x14ac:dyDescent="0.35">
      <c r="A106" s="33"/>
      <c r="B106" s="605"/>
      <c r="C106" s="105" t="s">
        <v>108</v>
      </c>
      <c r="D106" s="33" t="s">
        <v>185</v>
      </c>
      <c r="E106" s="39" t="s">
        <v>186</v>
      </c>
      <c r="F106" s="33" t="s">
        <v>53</v>
      </c>
      <c r="G106" s="69"/>
      <c r="H106" s="69"/>
      <c r="I106" s="33" t="s">
        <v>112</v>
      </c>
      <c r="J106" s="33"/>
      <c r="K106" s="71">
        <v>1</v>
      </c>
      <c r="L106" s="39"/>
      <c r="M106" s="39"/>
      <c r="N106" s="39"/>
      <c r="O106" s="33"/>
      <c r="P106" s="72">
        <f t="shared" si="2"/>
        <v>26.6</v>
      </c>
      <c r="Q106" s="73" t="s">
        <v>71</v>
      </c>
      <c r="R106" s="33"/>
      <c r="S106" s="74">
        <v>0.5870287500000001</v>
      </c>
      <c r="T106" s="74">
        <v>4.3695443645083942E-4</v>
      </c>
      <c r="U106" s="74">
        <v>2.3158353458333334E-3</v>
      </c>
      <c r="V106" s="74">
        <v>0</v>
      </c>
      <c r="W106" s="74">
        <v>1.0277913059163061E-3</v>
      </c>
      <c r="X106" s="74">
        <v>-4.0994756250000007E-2</v>
      </c>
      <c r="Y106" s="74">
        <v>0.5870287500000001</v>
      </c>
      <c r="Z106" s="74">
        <v>1.2869597222222224E-6</v>
      </c>
      <c r="AA106" s="74">
        <v>5.0388269166666668E-3</v>
      </c>
      <c r="AB106" s="74">
        <v>4.2102443055555563E-2</v>
      </c>
      <c r="AC106" s="74">
        <v>0</v>
      </c>
      <c r="AD106" s="74">
        <v>8.1037638888888889E-4</v>
      </c>
      <c r="AE106" s="75"/>
      <c r="AF106" s="74">
        <v>1.6440020159964434E-9</v>
      </c>
      <c r="AG106" s="74">
        <v>5.6365938301277089E-11</v>
      </c>
      <c r="AH106" s="74">
        <v>4.9093304492907133E-10</v>
      </c>
      <c r="AI106" s="74">
        <v>0</v>
      </c>
      <c r="AJ106" s="74">
        <v>1.3875182629870133E-11</v>
      </c>
      <c r="AK106" s="74">
        <v>-3.6374613477886103E-10</v>
      </c>
      <c r="AL106" s="74">
        <v>4.4899578225569188E-14</v>
      </c>
      <c r="AM106" s="74">
        <v>8.6247545366175952E-13</v>
      </c>
      <c r="AN106" s="74">
        <v>3.4904801864992524E-12</v>
      </c>
      <c r="AO106" s="74">
        <v>2.5429875605555555E-14</v>
      </c>
      <c r="AP106" s="74">
        <v>0</v>
      </c>
      <c r="AQ106" s="74">
        <v>1.3776274867346778E-12</v>
      </c>
      <c r="AR106" s="211">
        <v>1.8472309596585276E-9</v>
      </c>
      <c r="AS106" s="551"/>
    </row>
    <row r="107" spans="1:45" x14ac:dyDescent="0.35">
      <c r="A107" s="33"/>
      <c r="B107" s="605"/>
      <c r="C107" s="105" t="s">
        <v>108</v>
      </c>
      <c r="D107" s="33" t="s">
        <v>185</v>
      </c>
      <c r="E107" s="39" t="s">
        <v>187</v>
      </c>
      <c r="F107" s="33" t="s">
        <v>29</v>
      </c>
      <c r="G107" s="69"/>
      <c r="H107" s="69"/>
      <c r="I107" s="33" t="s">
        <v>272</v>
      </c>
      <c r="J107" s="33"/>
      <c r="K107" s="71">
        <v>1</v>
      </c>
      <c r="L107" s="39"/>
      <c r="M107" s="39"/>
      <c r="N107" s="39"/>
      <c r="O107" s="33"/>
      <c r="P107" s="72">
        <f t="shared" si="2"/>
        <v>11.2</v>
      </c>
      <c r="Q107" s="73" t="s">
        <v>71</v>
      </c>
      <c r="R107" s="33"/>
      <c r="S107" s="74">
        <v>0.18293502953203086</v>
      </c>
      <c r="T107" s="74">
        <v>1.5199892789085405E-4</v>
      </c>
      <c r="U107" s="74">
        <v>8.1569518582462507E-4</v>
      </c>
      <c r="V107" s="74">
        <v>0</v>
      </c>
      <c r="W107" s="74">
        <v>3.859551816222229E-4</v>
      </c>
      <c r="X107" s="74">
        <v>-1.9712661517492049E-2</v>
      </c>
      <c r="Y107" s="74">
        <v>0.18293502953203086</v>
      </c>
      <c r="Z107" s="74">
        <v>3.5874602453430254E-7</v>
      </c>
      <c r="AA107" s="74">
        <v>1.5010544298046341E-3</v>
      </c>
      <c r="AB107" s="74">
        <v>1.5810268059972737E-2</v>
      </c>
      <c r="AC107" s="74">
        <v>0</v>
      </c>
      <c r="AD107" s="74">
        <v>2.8073784643343932E-4</v>
      </c>
      <c r="AE107" s="75"/>
      <c r="AF107" s="74">
        <v>5.1231827631445246E-10</v>
      </c>
      <c r="AG107" s="74">
        <v>1.9607449831488458E-11</v>
      </c>
      <c r="AH107" s="74">
        <v>1.7291890895065714E-10</v>
      </c>
      <c r="AI107" s="74">
        <v>0</v>
      </c>
      <c r="AJ107" s="74">
        <v>5.2103949519000088E-12</v>
      </c>
      <c r="AK107" s="74">
        <v>-1.7491028339000621E-10</v>
      </c>
      <c r="AL107" s="74">
        <v>1.3991998975638295E-14</v>
      </c>
      <c r="AM107" s="74">
        <v>2.4041905501542088E-13</v>
      </c>
      <c r="AN107" s="74">
        <v>1.0398056596784291E-12</v>
      </c>
      <c r="AO107" s="74">
        <v>9.5494019082235339E-15</v>
      </c>
      <c r="AP107" s="74">
        <v>0</v>
      </c>
      <c r="AQ107" s="74">
        <v>4.7725005209453697E-13</v>
      </c>
      <c r="AR107" s="211">
        <v>5.3692576282616395E-10</v>
      </c>
      <c r="AS107" s="551"/>
    </row>
    <row r="108" spans="1:45" x14ac:dyDescent="0.35">
      <c r="A108" s="33"/>
      <c r="B108" s="605"/>
      <c r="C108" s="105" t="s">
        <v>108</v>
      </c>
      <c r="D108" s="33" t="s">
        <v>185</v>
      </c>
      <c r="E108" s="39" t="s">
        <v>184</v>
      </c>
      <c r="F108" s="33" t="s">
        <v>54</v>
      </c>
      <c r="G108" s="69"/>
      <c r="H108" s="69"/>
      <c r="I108" s="33" t="s">
        <v>122</v>
      </c>
      <c r="J108" s="33"/>
      <c r="K108" s="71">
        <v>1</v>
      </c>
      <c r="L108" s="39"/>
      <c r="M108" s="39"/>
      <c r="N108" s="39"/>
      <c r="O108" s="33"/>
      <c r="P108" s="72">
        <f t="shared" si="2"/>
        <v>12.6</v>
      </c>
      <c r="Q108" s="73" t="s">
        <v>71</v>
      </c>
      <c r="R108" s="33"/>
      <c r="S108" s="74">
        <v>1.2196000000000002</v>
      </c>
      <c r="T108" s="74">
        <v>8.6906474820143897E-4</v>
      </c>
      <c r="U108" s="74">
        <v>5.0875313999999994E-3</v>
      </c>
      <c r="V108" s="74">
        <v>0</v>
      </c>
      <c r="W108" s="74">
        <v>1.0179181720535104E-2</v>
      </c>
      <c r="X108" s="74">
        <v>5.8137227399999993</v>
      </c>
      <c r="Y108" s="74">
        <v>1.2196000000000002</v>
      </c>
      <c r="Z108" s="74">
        <v>8.0509999999999989E-4</v>
      </c>
      <c r="AA108" s="74">
        <v>1.2409320000000001E-2</v>
      </c>
      <c r="AB108" s="74">
        <v>0.41697999999999996</v>
      </c>
      <c r="AC108" s="74">
        <v>0</v>
      </c>
      <c r="AD108" s="74">
        <v>2.4010000000000004E-3</v>
      </c>
      <c r="AE108" s="75"/>
      <c r="AF108" s="74">
        <v>3.4155479756472957E-9</v>
      </c>
      <c r="AG108" s="74">
        <v>1.1210699764218656E-10</v>
      </c>
      <c r="AH108" s="74">
        <v>1.0785038262189178E-9</v>
      </c>
      <c r="AI108" s="74">
        <v>0</v>
      </c>
      <c r="AJ108" s="74">
        <v>1.3741895322722392E-10</v>
      </c>
      <c r="AK108" s="74">
        <v>5.1585114019331891E-8</v>
      </c>
      <c r="AL108" s="74">
        <v>9.3282527651165588E-14</v>
      </c>
      <c r="AM108" s="74">
        <v>5.3954989868997817E-10</v>
      </c>
      <c r="AN108" s="74">
        <v>8.5961447583483822E-12</v>
      </c>
      <c r="AO108" s="74">
        <v>2.5185591999999998E-13</v>
      </c>
      <c r="AP108" s="74">
        <v>0</v>
      </c>
      <c r="AQ108" s="74">
        <v>4.0816633369404346E-12</v>
      </c>
      <c r="AR108" s="211">
        <v>5.6881264617300429E-8</v>
      </c>
      <c r="AS108" s="551"/>
    </row>
    <row r="109" spans="1:45" x14ac:dyDescent="0.35">
      <c r="A109" s="33"/>
      <c r="B109" s="606"/>
      <c r="C109" s="87" t="s">
        <v>183</v>
      </c>
      <c r="D109" s="87"/>
      <c r="E109" s="87"/>
      <c r="F109" s="88"/>
      <c r="G109" s="89"/>
      <c r="H109" s="89"/>
      <c r="I109" s="88"/>
      <c r="J109" s="88"/>
      <c r="K109" s="90"/>
      <c r="L109" s="91"/>
      <c r="M109" s="91"/>
      <c r="N109" s="91"/>
      <c r="O109" s="88"/>
      <c r="P109" s="92"/>
      <c r="Q109" s="93"/>
      <c r="R109" s="94"/>
      <c r="S109" s="95">
        <v>5.2612354914256478</v>
      </c>
      <c r="T109" s="95">
        <v>8.0394384153136805E-3</v>
      </c>
      <c r="U109" s="95">
        <v>2.8667849943781784E-2</v>
      </c>
      <c r="V109" s="95">
        <v>0</v>
      </c>
      <c r="W109" s="95">
        <v>1.5037237948141196E-2</v>
      </c>
      <c r="X109" s="95">
        <v>27.81901365923272</v>
      </c>
      <c r="Y109" s="95">
        <v>5.2612354914256478</v>
      </c>
      <c r="Z109" s="95">
        <v>8.7112095801356493E-4</v>
      </c>
      <c r="AA109" s="95">
        <v>5.3415361781918115E-2</v>
      </c>
      <c r="AB109" s="95">
        <v>0.61598541530765594</v>
      </c>
      <c r="AC109" s="95">
        <v>0</v>
      </c>
      <c r="AD109" s="95">
        <v>1.5284566610428714E-2</v>
      </c>
      <c r="AE109" s="96"/>
      <c r="AF109" s="95">
        <v>1.4734340957807948E-8</v>
      </c>
      <c r="AG109" s="95">
        <v>1.0370657713769902E-9</v>
      </c>
      <c r="AH109" s="95">
        <v>6.0772864918019866E-9</v>
      </c>
      <c r="AI109" s="95">
        <v>0</v>
      </c>
      <c r="AJ109" s="95">
        <v>2.0300271229990616E-10</v>
      </c>
      <c r="AK109" s="95">
        <v>2.4683787922037562E-7</v>
      </c>
      <c r="AL109" s="95">
        <v>4.0241172942621088E-13</v>
      </c>
      <c r="AM109" s="95">
        <v>5.8379483870691307E-10</v>
      </c>
      <c r="AN109" s="95">
        <v>3.7001719852249586E-11</v>
      </c>
      <c r="AO109" s="95">
        <v>3.7205519084582419E-13</v>
      </c>
      <c r="AP109" s="95">
        <v>0</v>
      </c>
      <c r="AQ109" s="95">
        <v>2.5983529843736282E-11</v>
      </c>
      <c r="AR109" s="561">
        <v>2.6953712970898556E-7</v>
      </c>
      <c r="AS109" s="551"/>
    </row>
  </sheetData>
  <mergeCells count="16">
    <mergeCell ref="AR3:AR5"/>
    <mergeCell ref="B79:B93"/>
    <mergeCell ref="B95:B109"/>
    <mergeCell ref="B7:B17"/>
    <mergeCell ref="B19:B31"/>
    <mergeCell ref="B33:B45"/>
    <mergeCell ref="B47:B61"/>
    <mergeCell ref="B63:B77"/>
    <mergeCell ref="S3:AD3"/>
    <mergeCell ref="AF3:AQ3"/>
    <mergeCell ref="S4:X4"/>
    <mergeCell ref="Y4:AB4"/>
    <mergeCell ref="AC4:AD4"/>
    <mergeCell ref="AF4:AK4"/>
    <mergeCell ref="AL4:AO4"/>
    <mergeCell ref="AP4:AQ4"/>
  </mergeCells>
  <pageMargins left="0.7" right="0.7" top="0.75" bottom="0.75" header="0.3" footer="0.3"/>
  <pageSetup paperSize="9"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D21"/>
  <sheetViews>
    <sheetView workbookViewId="0">
      <selection activeCell="B2" sqref="B2"/>
    </sheetView>
  </sheetViews>
  <sheetFormatPr defaultColWidth="10.90625" defaultRowHeight="14.5" x14ac:dyDescent="0.35"/>
  <cols>
    <col min="2" max="2" width="22" customWidth="1"/>
    <col min="3" max="3" width="18.26953125" style="2" customWidth="1"/>
    <col min="4" max="4" width="18" style="2" customWidth="1"/>
  </cols>
  <sheetData>
    <row r="2" spans="2:4" ht="15.5" x14ac:dyDescent="0.35">
      <c r="B2" s="3" t="s">
        <v>367</v>
      </c>
    </row>
    <row r="3" spans="2:4" ht="15.5" x14ac:dyDescent="0.35">
      <c r="B3" s="3"/>
    </row>
    <row r="4" spans="2:4" ht="15.5" x14ac:dyDescent="0.35">
      <c r="B4" s="3"/>
    </row>
    <row r="5" spans="2:4" x14ac:dyDescent="0.35">
      <c r="B5" s="33"/>
      <c r="C5" s="34" t="s">
        <v>292</v>
      </c>
      <c r="D5" s="34" t="s">
        <v>296</v>
      </c>
    </row>
    <row r="6" spans="2:4" x14ac:dyDescent="0.35">
      <c r="B6" s="33"/>
      <c r="C6" s="35" t="s">
        <v>294</v>
      </c>
      <c r="D6" s="35" t="s">
        <v>215</v>
      </c>
    </row>
    <row r="7" spans="2:4" x14ac:dyDescent="0.35">
      <c r="B7" s="36" t="s">
        <v>2</v>
      </c>
      <c r="C7" s="37">
        <v>1.1470376959245627</v>
      </c>
      <c r="D7" s="37">
        <v>5.6098161389961741E-3</v>
      </c>
    </row>
    <row r="8" spans="2:4" x14ac:dyDescent="0.35">
      <c r="B8" s="36" t="s">
        <v>3</v>
      </c>
      <c r="C8" s="37">
        <v>7.3638515851460138</v>
      </c>
      <c r="D8" s="37">
        <v>6.6519860140517029E-2</v>
      </c>
    </row>
    <row r="9" spans="2:4" x14ac:dyDescent="0.35">
      <c r="B9" s="36" t="s">
        <v>5</v>
      </c>
      <c r="C9" s="37">
        <v>6.8421569371572506</v>
      </c>
      <c r="D9" s="37">
        <v>5.2366826074102847E-2</v>
      </c>
    </row>
    <row r="10" spans="2:4" x14ac:dyDescent="0.35">
      <c r="B10" s="36" t="s">
        <v>6</v>
      </c>
      <c r="C10" s="37">
        <v>1.786449609276866</v>
      </c>
      <c r="D10" s="37">
        <v>1.3383737334393377E-2</v>
      </c>
    </row>
    <row r="11" spans="2:4" x14ac:dyDescent="0.35">
      <c r="B11" s="36" t="s">
        <v>12</v>
      </c>
      <c r="C11" s="37">
        <v>6.3934283135480312</v>
      </c>
      <c r="D11" s="37">
        <v>5.8010968655918878E-2</v>
      </c>
    </row>
    <row r="12" spans="2:4" x14ac:dyDescent="0.35">
      <c r="B12" s="36" t="s">
        <v>15</v>
      </c>
      <c r="C12" s="37">
        <v>20.683580117846649</v>
      </c>
      <c r="D12" s="37">
        <v>0.1763738451885539</v>
      </c>
    </row>
    <row r="13" spans="2:4" x14ac:dyDescent="0.35">
      <c r="B13" s="36" t="s">
        <v>83</v>
      </c>
      <c r="C13" s="37">
        <v>24.693514035151917</v>
      </c>
      <c r="D13" s="37">
        <v>0.24838367697364391</v>
      </c>
    </row>
    <row r="14" spans="2:4" x14ac:dyDescent="0.35">
      <c r="B14" s="36" t="s">
        <v>25</v>
      </c>
      <c r="C14" s="37">
        <v>1.325547754746738</v>
      </c>
      <c r="D14" s="37">
        <v>8.8104477067349127E-3</v>
      </c>
    </row>
    <row r="15" spans="2:4" x14ac:dyDescent="0.35">
      <c r="B15" s="36" t="s">
        <v>26</v>
      </c>
      <c r="C15" s="37">
        <v>267.98716489864279</v>
      </c>
      <c r="D15" s="37">
        <v>2.3638927187700367</v>
      </c>
    </row>
    <row r="16" spans="2:4" x14ac:dyDescent="0.35">
      <c r="B16" s="36" t="s">
        <v>295</v>
      </c>
      <c r="C16" s="37">
        <v>224.92486683440143</v>
      </c>
      <c r="D16" s="37">
        <v>1.9443439524842439</v>
      </c>
    </row>
    <row r="17" spans="2:4" x14ac:dyDescent="0.35">
      <c r="B17" s="36" t="s">
        <v>117</v>
      </c>
      <c r="C17" s="37">
        <v>8.0123587779405039</v>
      </c>
      <c r="D17" s="37">
        <v>0.6085854061761734</v>
      </c>
    </row>
    <row r="18" spans="2:4" x14ac:dyDescent="0.35">
      <c r="B18" s="36" t="s">
        <v>100</v>
      </c>
      <c r="C18" s="37">
        <v>134.87854528420141</v>
      </c>
      <c r="D18" s="37">
        <v>1.2698557160520605</v>
      </c>
    </row>
    <row r="19" spans="2:4" x14ac:dyDescent="0.35">
      <c r="B19" s="36" t="s">
        <v>56</v>
      </c>
      <c r="C19" s="37">
        <v>228.05975824132986</v>
      </c>
      <c r="D19" s="37">
        <v>2.0187321013537511</v>
      </c>
    </row>
    <row r="20" spans="2:4" x14ac:dyDescent="0.35">
      <c r="B20" s="36" t="s">
        <v>46</v>
      </c>
      <c r="C20" s="37">
        <v>248.81170363350881</v>
      </c>
      <c r="D20" s="37">
        <v>2.1512929123983295</v>
      </c>
    </row>
    <row r="21" spans="2:4" x14ac:dyDescent="0.35">
      <c r="B21" s="36" t="s">
        <v>49</v>
      </c>
      <c r="C21" s="37">
        <v>165.10580834882839</v>
      </c>
      <c r="D21" s="37">
        <v>1.446910447152143</v>
      </c>
    </row>
  </sheetData>
  <pageMargins left="0.7" right="0.7" top="0.75" bottom="0.75" header="0.3" footer="0.3"/>
  <pageSetup paperSize="9" orientation="portrait" horizontalDpi="1200" verticalDpi="1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46"/>
  <sheetViews>
    <sheetView workbookViewId="0">
      <selection activeCell="B2" sqref="B2"/>
    </sheetView>
  </sheetViews>
  <sheetFormatPr defaultColWidth="13.1796875" defaultRowHeight="14.5" x14ac:dyDescent="0.35"/>
  <cols>
    <col min="1" max="1" width="15.54296875" style="179" customWidth="1"/>
    <col min="2" max="16384" width="13.1796875" style="179"/>
  </cols>
  <sheetData>
    <row r="1" spans="1:22" ht="15.5" x14ac:dyDescent="0.35">
      <c r="B1" s="3"/>
      <c r="J1" s="179" t="s">
        <v>297</v>
      </c>
    </row>
    <row r="2" spans="1:22" ht="15.5" x14ac:dyDescent="0.35">
      <c r="A2" s="178"/>
      <c r="B2" s="3" t="s">
        <v>379</v>
      </c>
      <c r="J2" s="645" t="s">
        <v>298</v>
      </c>
      <c r="K2" s="645"/>
      <c r="L2" s="645"/>
      <c r="M2" s="645"/>
      <c r="N2" s="645"/>
      <c r="O2" s="645"/>
      <c r="P2" s="645"/>
      <c r="Q2" s="645"/>
      <c r="R2" s="645"/>
      <c r="S2" s="645"/>
      <c r="T2" s="645"/>
      <c r="U2" s="645"/>
      <c r="V2" s="645"/>
    </row>
    <row r="46" ht="39" customHeight="1" x14ac:dyDescent="0.35"/>
  </sheetData>
  <mergeCells count="1">
    <mergeCell ref="J2:V2"/>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P73"/>
  <sheetViews>
    <sheetView topLeftCell="A27" zoomScale="104" workbookViewId="0">
      <selection activeCell="O30" sqref="O30"/>
    </sheetView>
  </sheetViews>
  <sheetFormatPr defaultColWidth="11.453125" defaultRowHeight="14" x14ac:dyDescent="0.3"/>
  <cols>
    <col min="1" max="3" width="11.453125" style="98"/>
    <col min="4" max="15" width="14.26953125" style="98" customWidth="1"/>
    <col min="16" max="16" width="19" style="98" customWidth="1"/>
    <col min="17" max="16384" width="11.453125" style="98"/>
  </cols>
  <sheetData>
    <row r="2" spans="2:16" x14ac:dyDescent="0.3">
      <c r="B2" s="98" t="s">
        <v>378</v>
      </c>
    </row>
    <row r="5" spans="2:16" x14ac:dyDescent="0.3">
      <c r="D5" s="651" t="s">
        <v>255</v>
      </c>
      <c r="E5" s="652"/>
      <c r="F5" s="652"/>
      <c r="G5" s="652"/>
      <c r="H5" s="652"/>
      <c r="I5" s="653"/>
      <c r="J5" s="651" t="s">
        <v>254</v>
      </c>
      <c r="K5" s="652"/>
      <c r="L5" s="652"/>
      <c r="M5" s="653"/>
      <c r="N5" s="651" t="s">
        <v>253</v>
      </c>
      <c r="O5" s="653"/>
      <c r="P5" s="646" t="s">
        <v>380</v>
      </c>
    </row>
    <row r="6" spans="2:16" ht="28" x14ac:dyDescent="0.3">
      <c r="D6" s="171" t="s">
        <v>299</v>
      </c>
      <c r="E6" s="171" t="s">
        <v>239</v>
      </c>
      <c r="F6" s="171" t="s">
        <v>238</v>
      </c>
      <c r="G6" s="171" t="s">
        <v>237</v>
      </c>
      <c r="H6" s="171" t="s">
        <v>225</v>
      </c>
      <c r="I6" s="171" t="s">
        <v>236</v>
      </c>
      <c r="J6" s="171" t="s">
        <v>235</v>
      </c>
      <c r="K6" s="171" t="s">
        <v>234</v>
      </c>
      <c r="L6" s="171" t="s">
        <v>233</v>
      </c>
      <c r="M6" s="171" t="s">
        <v>232</v>
      </c>
      <c r="N6" s="171" t="s">
        <v>330</v>
      </c>
      <c r="O6" s="171" t="s">
        <v>322</v>
      </c>
      <c r="P6" s="647"/>
    </row>
    <row r="7" spans="2:16" x14ac:dyDescent="0.3">
      <c r="B7" s="648" t="s">
        <v>300</v>
      </c>
      <c r="C7" s="378" t="s">
        <v>2</v>
      </c>
      <c r="D7" s="302">
        <v>4.9794322521481594E-10</v>
      </c>
      <c r="E7" s="302">
        <v>8.7962838229723492E-13</v>
      </c>
      <c r="F7" s="302">
        <v>4.4516270544557067E-11</v>
      </c>
      <c r="G7" s="302"/>
      <c r="H7" s="302">
        <v>0</v>
      </c>
      <c r="I7" s="302">
        <v>3.4936356459821638E-11</v>
      </c>
      <c r="J7" s="302"/>
      <c r="K7" s="302">
        <v>4.3600087907504965E-12</v>
      </c>
      <c r="L7" s="302"/>
      <c r="M7" s="302"/>
      <c r="N7" s="302"/>
      <c r="O7" s="302">
        <v>1.3313790748939991E-15</v>
      </c>
      <c r="P7" s="379">
        <v>6.1427716707022717E-10</v>
      </c>
    </row>
    <row r="8" spans="2:16" x14ac:dyDescent="0.3">
      <c r="B8" s="649"/>
      <c r="C8" s="380" t="s">
        <v>3</v>
      </c>
      <c r="D8" s="305">
        <v>4.5114060408461375E-9</v>
      </c>
      <c r="E8" s="305">
        <v>5.83903530559746E-12</v>
      </c>
      <c r="F8" s="305">
        <v>8.235545016916496E-10</v>
      </c>
      <c r="G8" s="305"/>
      <c r="H8" s="305">
        <v>0</v>
      </c>
      <c r="I8" s="305">
        <v>2.9393591238079506E-10</v>
      </c>
      <c r="J8" s="305"/>
      <c r="K8" s="305">
        <v>9.185158526826062E-11</v>
      </c>
      <c r="L8" s="305"/>
      <c r="M8" s="305"/>
      <c r="N8" s="305"/>
      <c r="O8" s="305">
        <v>3.4713548816463946E-14</v>
      </c>
      <c r="P8" s="381">
        <v>5.9418528238934492E-9</v>
      </c>
    </row>
    <row r="9" spans="2:16" x14ac:dyDescent="0.3">
      <c r="B9" s="649"/>
      <c r="C9" s="380" t="s">
        <v>5</v>
      </c>
      <c r="D9" s="305">
        <v>6.7206602917146334E-9</v>
      </c>
      <c r="E9" s="305">
        <v>9.9075325478628433E-12</v>
      </c>
      <c r="F9" s="305">
        <v>6.8038578453828361E-10</v>
      </c>
      <c r="G9" s="305"/>
      <c r="H9" s="305">
        <v>0</v>
      </c>
      <c r="I9" s="305">
        <v>2.4292028067984742E-10</v>
      </c>
      <c r="J9" s="305"/>
      <c r="K9" s="305">
        <v>1.8947314702528278E-10</v>
      </c>
      <c r="L9" s="305"/>
      <c r="M9" s="305"/>
      <c r="N9" s="305"/>
      <c r="O9" s="305">
        <v>7.1905689816032462E-14</v>
      </c>
      <c r="P9" s="381">
        <v>8.1533174377570848E-9</v>
      </c>
    </row>
    <row r="10" spans="2:16" x14ac:dyDescent="0.3">
      <c r="B10" s="649"/>
      <c r="C10" s="380" t="s">
        <v>6</v>
      </c>
      <c r="D10" s="305">
        <v>9.8887974839106249E-10</v>
      </c>
      <c r="E10" s="305">
        <v>1.7410540561020721E-12</v>
      </c>
      <c r="F10" s="305">
        <v>8.4432850622428547E-11</v>
      </c>
      <c r="G10" s="305"/>
      <c r="H10" s="305">
        <v>0</v>
      </c>
      <c r="I10" s="305">
        <v>6.581828028723335E-11</v>
      </c>
      <c r="J10" s="305"/>
      <c r="K10" s="305">
        <v>9.3800671816521817E-12</v>
      </c>
      <c r="L10" s="305"/>
      <c r="M10" s="305"/>
      <c r="N10" s="305"/>
      <c r="O10" s="305">
        <v>3.6686810416340529E-15</v>
      </c>
      <c r="P10" s="381">
        <v>1.1783688016750597E-9</v>
      </c>
    </row>
    <row r="11" spans="2:16" x14ac:dyDescent="0.3">
      <c r="B11" s="649"/>
      <c r="C11" s="380" t="s">
        <v>12</v>
      </c>
      <c r="D11" s="305">
        <v>1.121672225914767E-9</v>
      </c>
      <c r="E11" s="305">
        <v>2.2106367709861009E-12</v>
      </c>
      <c r="F11" s="305">
        <v>9.103512137997295E-10</v>
      </c>
      <c r="G11" s="305"/>
      <c r="H11" s="305">
        <v>0</v>
      </c>
      <c r="I11" s="305">
        <v>3.0742108729956912E-10</v>
      </c>
      <c r="J11" s="305"/>
      <c r="K11" s="305">
        <v>2.8826503416747406E-11</v>
      </c>
      <c r="L11" s="305"/>
      <c r="M11" s="305"/>
      <c r="N11" s="305"/>
      <c r="O11" s="305">
        <v>4.1133726004832961E-14</v>
      </c>
      <c r="P11" s="381">
        <v>2.4250379880857652E-9</v>
      </c>
    </row>
    <row r="12" spans="2:16" x14ac:dyDescent="0.3">
      <c r="B12" s="649"/>
      <c r="C12" s="380" t="s">
        <v>15</v>
      </c>
      <c r="D12" s="305">
        <v>4.0499959584723381E-9</v>
      </c>
      <c r="E12" s="305">
        <v>5.9791047330029063E-12</v>
      </c>
      <c r="F12" s="305">
        <v>4.0191222592311257E-10</v>
      </c>
      <c r="G12" s="305"/>
      <c r="H12" s="305">
        <v>0</v>
      </c>
      <c r="I12" s="305">
        <v>9.7801094239249798E-10</v>
      </c>
      <c r="J12" s="305"/>
      <c r="K12" s="305">
        <v>8.2653171163189095E-11</v>
      </c>
      <c r="L12" s="305"/>
      <c r="M12" s="305"/>
      <c r="N12" s="305"/>
      <c r="O12" s="305">
        <v>3.3547600315885601E-14</v>
      </c>
      <c r="P12" s="381">
        <v>5.6902452152246988E-9</v>
      </c>
    </row>
    <row r="13" spans="2:16" x14ac:dyDescent="0.3">
      <c r="B13" s="649"/>
      <c r="C13" s="380" t="s">
        <v>83</v>
      </c>
      <c r="D13" s="305">
        <v>3.9180261095235194E-8</v>
      </c>
      <c r="E13" s="305">
        <v>6.1025167977408855E-11</v>
      </c>
      <c r="F13" s="305">
        <v>7.1088033144242543E-9</v>
      </c>
      <c r="G13" s="305"/>
      <c r="H13" s="305">
        <v>0</v>
      </c>
      <c r="I13" s="305">
        <v>1.029495866498437E-9</v>
      </c>
      <c r="J13" s="305"/>
      <c r="K13" s="305">
        <v>1.2529957552012681E-9</v>
      </c>
      <c r="L13" s="305"/>
      <c r="M13" s="305"/>
      <c r="N13" s="305"/>
      <c r="O13" s="305">
        <v>2.5132206956642597E-13</v>
      </c>
      <c r="P13" s="381">
        <v>5.009127361947292E-8</v>
      </c>
    </row>
    <row r="14" spans="2:16" x14ac:dyDescent="0.3">
      <c r="B14" s="649"/>
      <c r="C14" s="380" t="s">
        <v>25</v>
      </c>
      <c r="D14" s="305">
        <v>1.4926696745124886E-9</v>
      </c>
      <c r="E14" s="305">
        <v>3.7457511651985137E-12</v>
      </c>
      <c r="F14" s="305">
        <v>2.1870678006188155E-10</v>
      </c>
      <c r="G14" s="305"/>
      <c r="H14" s="305">
        <v>0</v>
      </c>
      <c r="I14" s="305">
        <v>4.971644425166603E-11</v>
      </c>
      <c r="J14" s="305"/>
      <c r="K14" s="305">
        <v>4.2968602049906452E-11</v>
      </c>
      <c r="L14" s="305"/>
      <c r="M14" s="305"/>
      <c r="N14" s="305"/>
      <c r="O14" s="305">
        <v>1.0514650665140825E-14</v>
      </c>
      <c r="P14" s="381">
        <v>1.8864570715919232E-9</v>
      </c>
    </row>
    <row r="15" spans="2:16" x14ac:dyDescent="0.3">
      <c r="B15" s="649"/>
      <c r="C15" s="380" t="s">
        <v>26</v>
      </c>
      <c r="D15" s="305">
        <v>3.0556445495885089E-9</v>
      </c>
      <c r="E15" s="305">
        <v>1.3136420956085236E-11</v>
      </c>
      <c r="F15" s="305">
        <v>5.5411854586727238E-10</v>
      </c>
      <c r="G15" s="305"/>
      <c r="H15" s="305">
        <v>0</v>
      </c>
      <c r="I15" s="305">
        <v>1.3139807154754751E-8</v>
      </c>
      <c r="J15" s="305"/>
      <c r="K15" s="305">
        <v>1.03813958359797E-10</v>
      </c>
      <c r="L15" s="305"/>
      <c r="M15" s="305"/>
      <c r="N15" s="305"/>
      <c r="O15" s="305">
        <v>6.319889197834642E-14</v>
      </c>
      <c r="P15" s="381">
        <v>1.6989715443648346E-8</v>
      </c>
    </row>
    <row r="16" spans="2:16" x14ac:dyDescent="0.3">
      <c r="B16" s="649"/>
      <c r="C16" s="380" t="s">
        <v>90</v>
      </c>
      <c r="D16" s="305">
        <v>9.3556240245407672E-10</v>
      </c>
      <c r="E16" s="305">
        <v>3.3017759740595637E-12</v>
      </c>
      <c r="F16" s="305">
        <v>1.4798244500427244E-10</v>
      </c>
      <c r="G16" s="305"/>
      <c r="H16" s="305">
        <v>0</v>
      </c>
      <c r="I16" s="305">
        <v>1.1901489742470964E-8</v>
      </c>
      <c r="J16" s="305"/>
      <c r="K16" s="305">
        <v>4.7798040683086097E-11</v>
      </c>
      <c r="L16" s="305"/>
      <c r="M16" s="305"/>
      <c r="N16" s="305"/>
      <c r="O16" s="305">
        <v>1.9686302738571675E-14</v>
      </c>
      <c r="P16" s="381">
        <v>1.3093452399353382E-8</v>
      </c>
    </row>
    <row r="17" spans="2:16" x14ac:dyDescent="0.3">
      <c r="B17" s="649"/>
      <c r="C17" s="380" t="s">
        <v>93</v>
      </c>
      <c r="D17" s="305">
        <v>4.0631302095832268E-10</v>
      </c>
      <c r="E17" s="305">
        <v>7.9486217565564328E-13</v>
      </c>
      <c r="F17" s="305">
        <v>5.5620606641306885E-11</v>
      </c>
      <c r="G17" s="305"/>
      <c r="H17" s="305">
        <v>0</v>
      </c>
      <c r="I17" s="305">
        <v>9.8662986027836147E-9</v>
      </c>
      <c r="J17" s="305"/>
      <c r="K17" s="305">
        <v>8.9760680185391202E-12</v>
      </c>
      <c r="L17" s="305"/>
      <c r="M17" s="305"/>
      <c r="N17" s="305"/>
      <c r="O17" s="305">
        <v>3.6672469666723525E-13</v>
      </c>
      <c r="P17" s="381">
        <v>1.0376738220836556E-8</v>
      </c>
    </row>
    <row r="18" spans="2:16" x14ac:dyDescent="0.3">
      <c r="B18" s="649"/>
      <c r="C18" s="380" t="s">
        <v>96</v>
      </c>
      <c r="D18" s="305">
        <v>1.7272076186712977E-8</v>
      </c>
      <c r="E18" s="305">
        <v>1.4530747487546229E-11</v>
      </c>
      <c r="F18" s="305">
        <v>9.3092511386994169E-10</v>
      </c>
      <c r="G18" s="305"/>
      <c r="H18" s="305">
        <v>0</v>
      </c>
      <c r="I18" s="305">
        <v>3.7690294936192489E-10</v>
      </c>
      <c r="J18" s="305"/>
      <c r="K18" s="305">
        <v>2.2182044267446849E-10</v>
      </c>
      <c r="L18" s="305"/>
      <c r="M18" s="305"/>
      <c r="N18" s="305"/>
      <c r="O18" s="305">
        <v>6.9371241917130189E-14</v>
      </c>
      <c r="P18" s="381">
        <v>1.9484267687463851E-8</v>
      </c>
    </row>
    <row r="19" spans="2:16" x14ac:dyDescent="0.3">
      <c r="B19" s="649"/>
      <c r="C19" s="380" t="s">
        <v>56</v>
      </c>
      <c r="D19" s="305">
        <v>1.1047941974838516E-9</v>
      </c>
      <c r="E19" s="305">
        <v>4.017328143117959E-12</v>
      </c>
      <c r="F19" s="305">
        <v>1.7723556234828924E-10</v>
      </c>
      <c r="G19" s="305"/>
      <c r="H19" s="305">
        <v>0</v>
      </c>
      <c r="I19" s="305">
        <v>1.1356551618990091E-8</v>
      </c>
      <c r="J19" s="305"/>
      <c r="K19" s="305">
        <v>5.8271573613875128E-11</v>
      </c>
      <c r="L19" s="305"/>
      <c r="M19" s="305"/>
      <c r="N19" s="305"/>
      <c r="O19" s="305">
        <v>2.2873522237798619E-14</v>
      </c>
      <c r="P19" s="381">
        <v>1.2759055282086075E-8</v>
      </c>
    </row>
    <row r="20" spans="2:16" x14ac:dyDescent="0.3">
      <c r="B20" s="649"/>
      <c r="C20" s="380" t="s">
        <v>100</v>
      </c>
      <c r="D20" s="305">
        <v>6.2367169608996626E-10</v>
      </c>
      <c r="E20" s="305">
        <v>1.0178355761216923E-11</v>
      </c>
      <c r="F20" s="305">
        <v>4.7222749443780632E-10</v>
      </c>
      <c r="G20" s="305"/>
      <c r="H20" s="305">
        <v>0</v>
      </c>
      <c r="I20" s="305">
        <v>8.5180063954611319E-9</v>
      </c>
      <c r="J20" s="305"/>
      <c r="K20" s="305">
        <v>9.512541999184359E-11</v>
      </c>
      <c r="L20" s="305"/>
      <c r="M20" s="305"/>
      <c r="N20" s="305"/>
      <c r="O20" s="305">
        <v>1.6175659072654941E-14</v>
      </c>
      <c r="P20" s="381">
        <v>9.732299937848278E-9</v>
      </c>
    </row>
    <row r="21" spans="2:16" x14ac:dyDescent="0.3">
      <c r="B21" s="649"/>
      <c r="C21" s="380" t="s">
        <v>46</v>
      </c>
      <c r="D21" s="305">
        <v>7.1365510756143849E-10</v>
      </c>
      <c r="E21" s="305">
        <v>2.8586491139525966E-12</v>
      </c>
      <c r="F21" s="305">
        <v>1.0705395442363017E-10</v>
      </c>
      <c r="G21" s="305"/>
      <c r="H21" s="305">
        <v>0</v>
      </c>
      <c r="I21" s="305">
        <v>1.2304443286119593E-8</v>
      </c>
      <c r="J21" s="305"/>
      <c r="K21" s="305">
        <v>4.6064623191502193E-11</v>
      </c>
      <c r="L21" s="305"/>
      <c r="M21" s="305"/>
      <c r="N21" s="305"/>
      <c r="O21" s="305">
        <v>1.6590019718184586E-14</v>
      </c>
      <c r="P21" s="381">
        <v>1.3205558856554755E-8</v>
      </c>
    </row>
    <row r="22" spans="2:16" x14ac:dyDescent="0.3">
      <c r="B22" s="650"/>
      <c r="C22" s="382" t="s">
        <v>49</v>
      </c>
      <c r="D22" s="308">
        <v>1.7613499396099778E-9</v>
      </c>
      <c r="E22" s="308">
        <v>5.5465115430215704E-12</v>
      </c>
      <c r="F22" s="308">
        <v>2.4194181513575648E-10</v>
      </c>
      <c r="G22" s="308"/>
      <c r="H22" s="308">
        <v>0</v>
      </c>
      <c r="I22" s="308">
        <v>8.2981669144413471E-9</v>
      </c>
      <c r="J22" s="308"/>
      <c r="K22" s="308">
        <v>5.0334445538154539E-11</v>
      </c>
      <c r="L22" s="308"/>
      <c r="M22" s="308"/>
      <c r="N22" s="308"/>
      <c r="O22" s="308">
        <v>3.4086347793137962E-14</v>
      </c>
      <c r="P22" s="383">
        <v>1.0409172393151455E-8</v>
      </c>
    </row>
    <row r="23" spans="2:16" x14ac:dyDescent="0.3">
      <c r="D23" s="99"/>
      <c r="E23" s="99"/>
      <c r="F23" s="99"/>
      <c r="G23" s="99"/>
      <c r="H23" s="99"/>
      <c r="I23" s="99"/>
      <c r="J23" s="99"/>
      <c r="K23" s="99"/>
      <c r="L23" s="99"/>
      <c r="M23" s="99"/>
      <c r="N23" s="99"/>
      <c r="O23" s="99"/>
      <c r="P23" s="99"/>
    </row>
    <row r="24" spans="2:16" x14ac:dyDescent="0.3">
      <c r="B24" s="648" t="s">
        <v>301</v>
      </c>
      <c r="C24" s="384" t="s">
        <v>2</v>
      </c>
      <c r="D24" s="385">
        <v>5.0150284751527667E-10</v>
      </c>
      <c r="E24" s="379">
        <v>6.972904359207334E-11</v>
      </c>
      <c r="F24" s="385">
        <v>8.0748109050844976E-11</v>
      </c>
      <c r="G24" s="379">
        <v>1.5770880422052795E-11</v>
      </c>
      <c r="H24" s="385">
        <v>1.8770315291451426E-11</v>
      </c>
      <c r="I24" s="379">
        <v>4.978963409616792E-11</v>
      </c>
      <c r="J24" s="385">
        <v>1.3698405284837413E-14</v>
      </c>
      <c r="K24" s="379">
        <v>1.6321025431108895E-11</v>
      </c>
      <c r="L24" s="385">
        <v>2.4298628282288736E-12</v>
      </c>
      <c r="M24" s="379">
        <v>1.1147786833008912E-15</v>
      </c>
      <c r="N24" s="385">
        <v>6.1184433150355097E-13</v>
      </c>
      <c r="O24" s="379">
        <v>3.1332721866201982E-15</v>
      </c>
      <c r="P24" s="386">
        <v>7.5569150901486305E-10</v>
      </c>
    </row>
    <row r="25" spans="2:16" x14ac:dyDescent="0.3">
      <c r="B25" s="649"/>
      <c r="C25" s="387" t="s">
        <v>3</v>
      </c>
      <c r="D25" s="311">
        <v>4.5962069580332944E-9</v>
      </c>
      <c r="E25" s="381">
        <v>4.635323801673039E-10</v>
      </c>
      <c r="F25" s="311">
        <v>1.8133175268373575E-9</v>
      </c>
      <c r="G25" s="381">
        <v>3.1559207017113947E-9</v>
      </c>
      <c r="H25" s="311">
        <v>8.6678586533286911E-11</v>
      </c>
      <c r="I25" s="381">
        <v>5.9011294061250202E-10</v>
      </c>
      <c r="J25" s="311">
        <v>1.2551589525097999E-13</v>
      </c>
      <c r="K25" s="381">
        <v>3.4383775894350468E-10</v>
      </c>
      <c r="L25" s="311">
        <v>4.3954803319057612E-11</v>
      </c>
      <c r="M25" s="381">
        <v>1.4167838842743889E-14</v>
      </c>
      <c r="N25" s="311">
        <v>3.5470872958359548E-11</v>
      </c>
      <c r="O25" s="381">
        <v>7.8296410266753827E-14</v>
      </c>
      <c r="P25" s="388">
        <v>1.1129250509260423E-8</v>
      </c>
    </row>
    <row r="26" spans="2:16" x14ac:dyDescent="0.3">
      <c r="B26" s="649"/>
      <c r="C26" s="387" t="s">
        <v>5</v>
      </c>
      <c r="D26" s="311">
        <v>6.8382948278146912E-9</v>
      </c>
      <c r="E26" s="381">
        <v>7.8343121335785456E-10</v>
      </c>
      <c r="F26" s="311">
        <v>1.2837425373083085E-9</v>
      </c>
      <c r="G26" s="381">
        <v>5.4152763123536045E-9</v>
      </c>
      <c r="H26" s="311">
        <v>2.0048731561856171E-10</v>
      </c>
      <c r="I26" s="381">
        <v>4.6463643582777965E-10</v>
      </c>
      <c r="J26" s="311">
        <v>1.8674831189128254E-13</v>
      </c>
      <c r="K26" s="381">
        <v>7.0914856577472691E-10</v>
      </c>
      <c r="L26" s="311">
        <v>2.0360862139761939E-10</v>
      </c>
      <c r="M26" s="381">
        <v>2.5464819428836706E-14</v>
      </c>
      <c r="N26" s="311">
        <v>9.7012027710531341E-11</v>
      </c>
      <c r="O26" s="381">
        <v>1.6020886925326651E-13</v>
      </c>
      <c r="P26" s="388">
        <v>1.5996010279164248E-8</v>
      </c>
    </row>
    <row r="27" spans="2:16" x14ac:dyDescent="0.3">
      <c r="B27" s="649"/>
      <c r="C27" s="387" t="s">
        <v>6</v>
      </c>
      <c r="D27" s="311">
        <v>9.9820962144521023E-10</v>
      </c>
      <c r="E27" s="381">
        <v>1.3699014659723911E-10</v>
      </c>
      <c r="F27" s="311">
        <v>1.5295260295748329E-10</v>
      </c>
      <c r="G27" s="381">
        <v>4.4109203728667423E-11</v>
      </c>
      <c r="H27" s="311">
        <v>-1.0345153759945402E-12</v>
      </c>
      <c r="I27" s="381">
        <v>1.1873975616072252E-10</v>
      </c>
      <c r="J27" s="311">
        <v>2.726465822464173E-14</v>
      </c>
      <c r="K27" s="381">
        <v>3.5112154320805449E-11</v>
      </c>
      <c r="L27" s="311">
        <v>8.3347369132578403E-12</v>
      </c>
      <c r="M27" s="381">
        <v>4.6392193677607901E-16</v>
      </c>
      <c r="N27" s="311">
        <v>2.0661064570598201E-12</v>
      </c>
      <c r="O27" s="381">
        <v>8.8014167185328543E-15</v>
      </c>
      <c r="P27" s="388">
        <v>1.4955163432013313E-9</v>
      </c>
    </row>
    <row r="28" spans="2:16" x14ac:dyDescent="0.3">
      <c r="B28" s="649"/>
      <c r="C28" s="387" t="s">
        <v>12</v>
      </c>
      <c r="D28" s="311">
        <v>1.1416975431332236E-9</v>
      </c>
      <c r="E28" s="381">
        <v>1.76490447271287E-10</v>
      </c>
      <c r="F28" s="311">
        <v>1.8253972251655882E-9</v>
      </c>
      <c r="G28" s="381">
        <v>3.8812974273704336E-11</v>
      </c>
      <c r="H28" s="311">
        <v>1.6691642812422952E-11</v>
      </c>
      <c r="I28" s="381">
        <v>5.1455253824249079E-10</v>
      </c>
      <c r="J28" s="311">
        <v>3.1180392355420654E-14</v>
      </c>
      <c r="K28" s="381">
        <v>1.0790173898609814E-10</v>
      </c>
      <c r="L28" s="311">
        <v>7.4484357212747502E-12</v>
      </c>
      <c r="M28" s="381">
        <v>3.7603170285751895E-15</v>
      </c>
      <c r="N28" s="311">
        <v>1.8005778744132379E-12</v>
      </c>
      <c r="O28" s="381">
        <v>9.1127572757783945E-14</v>
      </c>
      <c r="P28" s="388">
        <v>3.8309191917626447E-9</v>
      </c>
    </row>
    <row r="29" spans="2:16" x14ac:dyDescent="0.3">
      <c r="B29" s="649"/>
      <c r="C29" s="387" t="s">
        <v>15</v>
      </c>
      <c r="D29" s="311">
        <v>4.0958032802685562E-9</v>
      </c>
      <c r="E29" s="381">
        <v>4.7104129117814023E-10</v>
      </c>
      <c r="F29" s="311">
        <v>7.6068592617857338E-10</v>
      </c>
      <c r="G29" s="381">
        <v>1.1149624220947226E-10</v>
      </c>
      <c r="H29" s="311">
        <v>6.1766087051901389E-11</v>
      </c>
      <c r="I29" s="381">
        <v>1.5640596920287224E-9</v>
      </c>
      <c r="J29" s="311">
        <v>1.1187008061024392E-13</v>
      </c>
      <c r="K29" s="381">
        <v>3.0949701418561107E-10</v>
      </c>
      <c r="L29" s="311">
        <v>5.1807819395802583E-11</v>
      </c>
      <c r="M29" s="381">
        <v>6.4685682475786266E-15</v>
      </c>
      <c r="N29" s="311">
        <v>1.124455140709568E-11</v>
      </c>
      <c r="O29" s="381">
        <v>7.5755042516983244E-14</v>
      </c>
      <c r="P29" s="388">
        <v>7.4375959975952491E-9</v>
      </c>
    </row>
    <row r="30" spans="2:16" x14ac:dyDescent="0.3">
      <c r="B30" s="649"/>
      <c r="C30" s="387" t="s">
        <v>83</v>
      </c>
      <c r="D30" s="311">
        <v>3.9999343968621125E-8</v>
      </c>
      <c r="E30" s="381">
        <v>4.88404231040089E-9</v>
      </c>
      <c r="F30" s="311">
        <v>1.3631537299399828E-8</v>
      </c>
      <c r="G30" s="381">
        <v>6.9991538664406005E-10</v>
      </c>
      <c r="H30" s="311">
        <v>4.3468732972918471E-10</v>
      </c>
      <c r="I30" s="381">
        <v>2.203755574697965E-9</v>
      </c>
      <c r="J30" s="311">
        <v>1.0923225058141877E-12</v>
      </c>
      <c r="K30" s="381">
        <v>4.6920738773927282E-9</v>
      </c>
      <c r="L30" s="311">
        <v>9.1076927781802477E-10</v>
      </c>
      <c r="M30" s="381">
        <v>9.2676153468208644E-14</v>
      </c>
      <c r="N30" s="311">
        <v>1.8222474181608371E-10</v>
      </c>
      <c r="O30" s="381">
        <v>5.6071254047302878E-13</v>
      </c>
      <c r="P30" s="388">
        <v>6.7640095477719637E-8</v>
      </c>
    </row>
    <row r="31" spans="2:16" x14ac:dyDescent="0.3">
      <c r="B31" s="649"/>
      <c r="C31" s="387" t="s">
        <v>25</v>
      </c>
      <c r="D31" s="311">
        <v>1.5169673884819736E-9</v>
      </c>
      <c r="E31" s="381">
        <v>2.9751523096757505E-10</v>
      </c>
      <c r="F31" s="311">
        <v>3.9523827826996257E-10</v>
      </c>
      <c r="G31" s="381">
        <v>2.860946834470248E-11</v>
      </c>
      <c r="H31" s="311">
        <v>2.2225856952263336E-11</v>
      </c>
      <c r="I31" s="381">
        <v>7.8168500391399765E-11</v>
      </c>
      <c r="J31" s="311">
        <v>4.1429340724579343E-14</v>
      </c>
      <c r="K31" s="381">
        <v>1.6086423704048357E-10</v>
      </c>
      <c r="L31" s="311">
        <v>7.3908942305659431E-12</v>
      </c>
      <c r="M31" s="381">
        <v>3.9212782893616585E-15</v>
      </c>
      <c r="N31" s="311">
        <v>1.7481031391225198E-12</v>
      </c>
      <c r="O31" s="381">
        <v>2.3872809984706738E-14</v>
      </c>
      <c r="P31" s="388">
        <v>2.5087971812470477E-9</v>
      </c>
    </row>
    <row r="32" spans="2:16" x14ac:dyDescent="0.3">
      <c r="B32" s="649"/>
      <c r="C32" s="387" t="s">
        <v>26</v>
      </c>
      <c r="D32" s="311">
        <v>3.1125440399020613E-9</v>
      </c>
      <c r="E32" s="381">
        <v>1.0654525673244129E-9</v>
      </c>
      <c r="F32" s="311">
        <v>9.9205002625542619E-10</v>
      </c>
      <c r="G32" s="381">
        <v>1.4927651735969574E-10</v>
      </c>
      <c r="H32" s="311">
        <v>4.3626005099190657E-10</v>
      </c>
      <c r="I32" s="381">
        <v>2.0961178648045921E-8</v>
      </c>
      <c r="J32" s="311">
        <v>8.5010134287325492E-14</v>
      </c>
      <c r="K32" s="381">
        <v>3.884326643894566E-10</v>
      </c>
      <c r="L32" s="311">
        <v>3.85560583392106E-11</v>
      </c>
      <c r="M32" s="381">
        <v>2.0180939582160917E-14</v>
      </c>
      <c r="N32" s="311">
        <v>8.9075705711942911E-12</v>
      </c>
      <c r="O32" s="381">
        <v>1.4330191437737248E-13</v>
      </c>
      <c r="P32" s="388">
        <v>2.7152906636167534E-8</v>
      </c>
    </row>
    <row r="33" spans="2:16" x14ac:dyDescent="0.3">
      <c r="B33" s="649"/>
      <c r="C33" s="387" t="s">
        <v>90</v>
      </c>
      <c r="D33" s="311">
        <v>9.5372180753314712E-10</v>
      </c>
      <c r="E33" s="381">
        <v>2.6356157648661091E-10</v>
      </c>
      <c r="F33" s="311">
        <v>2.6938044265232336E-10</v>
      </c>
      <c r="G33" s="381">
        <v>1.0142373170861642E-10</v>
      </c>
      <c r="H33" s="311">
        <v>2.687670173842046E-11</v>
      </c>
      <c r="I33" s="381">
        <v>1.7240615739312526E-8</v>
      </c>
      <c r="J33" s="311">
        <v>2.6046699390867832E-14</v>
      </c>
      <c r="K33" s="381">
        <v>1.7892498434226461E-10</v>
      </c>
      <c r="L33" s="311">
        <v>9.4950918093803508E-12</v>
      </c>
      <c r="M33" s="381">
        <v>4.3256452313420903E-15</v>
      </c>
      <c r="N33" s="311">
        <v>2.7756362771352952E-12</v>
      </c>
      <c r="O33" s="381">
        <v>4.4266835789317497E-14</v>
      </c>
      <c r="P33" s="388">
        <v>1.9046850351040838E-8</v>
      </c>
    </row>
    <row r="34" spans="2:16" x14ac:dyDescent="0.3">
      <c r="B34" s="649"/>
      <c r="C34" s="387" t="s">
        <v>93</v>
      </c>
      <c r="D34" s="311">
        <v>4.33014965982534E-10</v>
      </c>
      <c r="E34" s="381">
        <v>6.2778093215125204E-11</v>
      </c>
      <c r="F34" s="311">
        <v>3.07435854664515E-10</v>
      </c>
      <c r="G34" s="381">
        <v>2.2027408862185103E-11</v>
      </c>
      <c r="H34" s="311">
        <v>-7.8487294853307103E-12</v>
      </c>
      <c r="I34" s="381">
        <v>5.404194215770831E-9</v>
      </c>
      <c r="J34" s="311">
        <v>1.182635422623652E-14</v>
      </c>
      <c r="K34" s="381">
        <v>3.3516705703244305E-11</v>
      </c>
      <c r="L34" s="311">
        <v>5.8116371884960297E-12</v>
      </c>
      <c r="M34" s="381">
        <v>8.9092314028929371E-15</v>
      </c>
      <c r="N34" s="311">
        <v>1.328145918164134E-12</v>
      </c>
      <c r="O34" s="381">
        <v>8.0776971409399364E-13</v>
      </c>
      <c r="P34" s="388">
        <v>6.2630868031194858E-9</v>
      </c>
    </row>
    <row r="35" spans="2:16" x14ac:dyDescent="0.3">
      <c r="B35" s="649"/>
      <c r="C35" s="387" t="s">
        <v>96</v>
      </c>
      <c r="D35" s="311">
        <v>1.7548419998322201E-8</v>
      </c>
      <c r="E35" s="381">
        <v>1.1102479404468003E-9</v>
      </c>
      <c r="F35" s="311">
        <v>1.7628941391605981E-9</v>
      </c>
      <c r="G35" s="381">
        <v>4.0325425562257129E-10</v>
      </c>
      <c r="H35" s="311">
        <v>2.6523071447072601E-10</v>
      </c>
      <c r="I35" s="381">
        <v>7.3385074350522995E-10</v>
      </c>
      <c r="J35" s="311">
        <v>4.7924564644630801E-13</v>
      </c>
      <c r="K35" s="381">
        <v>8.3058949365262613E-10</v>
      </c>
      <c r="L35" s="311">
        <v>2.244934815541809E-10</v>
      </c>
      <c r="M35" s="381">
        <v>2.6289226830347351E-14</v>
      </c>
      <c r="N35" s="311">
        <v>4.9673249992460104E-11</v>
      </c>
      <c r="O35" s="381">
        <v>1.6703423891347801E-13</v>
      </c>
      <c r="P35" s="388">
        <v>2.2929326585839589E-8</v>
      </c>
    </row>
    <row r="36" spans="2:16" x14ac:dyDescent="0.3">
      <c r="B36" s="649"/>
      <c r="C36" s="387" t="s">
        <v>56</v>
      </c>
      <c r="D36" s="311">
        <v>1.1267330959558113E-9</v>
      </c>
      <c r="E36" s="381">
        <v>3.2158293008450153E-10</v>
      </c>
      <c r="F36" s="311">
        <v>3.2175629721764141E-10</v>
      </c>
      <c r="G36" s="381">
        <v>1.0794368376183137E-10</v>
      </c>
      <c r="H36" s="311">
        <v>2.5847209733825078E-11</v>
      </c>
      <c r="I36" s="381">
        <v>1.7900083681558362E-8</v>
      </c>
      <c r="J36" s="311">
        <v>3.0771860679932837E-14</v>
      </c>
      <c r="K36" s="381">
        <v>2.1806535203232374E-10</v>
      </c>
      <c r="L36" s="311">
        <v>1.2122375509968622E-11</v>
      </c>
      <c r="M36" s="381">
        <v>3.3350552578056125E-15</v>
      </c>
      <c r="N36" s="311">
        <v>3.3485601799526713E-12</v>
      </c>
      <c r="O36" s="381">
        <v>5.1499104839467353E-14</v>
      </c>
      <c r="P36" s="388">
        <v>2.0037568792054995E-8</v>
      </c>
    </row>
    <row r="37" spans="2:16" x14ac:dyDescent="0.3">
      <c r="B37" s="649"/>
      <c r="C37" s="387" t="s">
        <v>100</v>
      </c>
      <c r="D37" s="311">
        <v>2.9646141388102219E-9</v>
      </c>
      <c r="E37" s="381">
        <v>8.3259071189678757E-10</v>
      </c>
      <c r="F37" s="311">
        <v>8.9621268339829949E-10</v>
      </c>
      <c r="G37" s="381">
        <v>1.5278847168946685E-10</v>
      </c>
      <c r="H37" s="311">
        <v>8.6916823758902672E-11</v>
      </c>
      <c r="I37" s="381">
        <v>1.1267049797581013E-8</v>
      </c>
      <c r="J37" s="311">
        <v>8.0971942059328763E-14</v>
      </c>
      <c r="K37" s="381">
        <v>3.3849724219750924E-10</v>
      </c>
      <c r="L37" s="311">
        <v>3.5277902116259321E-11</v>
      </c>
      <c r="M37" s="381">
        <v>4.6729358171153626E-15</v>
      </c>
      <c r="N37" s="311">
        <v>8.3148209971139338E-12</v>
      </c>
      <c r="O37" s="381">
        <v>1.1680438923732867E-13</v>
      </c>
      <c r="P37" s="388">
        <v>1.6582465041712685E-8</v>
      </c>
    </row>
    <row r="38" spans="2:16" x14ac:dyDescent="0.3">
      <c r="B38" s="649"/>
      <c r="C38" s="387" t="s">
        <v>46</v>
      </c>
      <c r="D38" s="311">
        <v>7.2789896724650279E-10</v>
      </c>
      <c r="E38" s="381">
        <v>2.2741471999825902E-10</v>
      </c>
      <c r="F38" s="311">
        <v>1.9261280872322483E-10</v>
      </c>
      <c r="G38" s="381">
        <v>7.2047650605366147E-11</v>
      </c>
      <c r="H38" s="311">
        <v>1.1053658853986895E-11</v>
      </c>
      <c r="I38" s="381">
        <v>1.9075992698009328E-8</v>
      </c>
      <c r="J38" s="311">
        <v>1.9879241350935443E-14</v>
      </c>
      <c r="K38" s="381">
        <v>1.7232979538911194E-10</v>
      </c>
      <c r="L38" s="311">
        <v>7.3724907958905177E-12</v>
      </c>
      <c r="M38" s="381">
        <v>1.3099055014059216E-15</v>
      </c>
      <c r="N38" s="311">
        <v>2.1206995499036914E-12</v>
      </c>
      <c r="O38" s="381">
        <v>3.7306731538550193E-14</v>
      </c>
      <c r="P38" s="388">
        <v>2.0488901985049962E-8</v>
      </c>
    </row>
    <row r="39" spans="2:16" x14ac:dyDescent="0.3">
      <c r="B39" s="650"/>
      <c r="C39" s="389" t="s">
        <v>49</v>
      </c>
      <c r="D39" s="390">
        <v>1.7907816972062455E-9</v>
      </c>
      <c r="E39" s="383">
        <v>4.3810365271221138E-10</v>
      </c>
      <c r="F39" s="390">
        <v>4.4311281377409317E-10</v>
      </c>
      <c r="G39" s="383">
        <v>8.1919700716270202E-11</v>
      </c>
      <c r="H39" s="390">
        <v>4.0711464324746326E-11</v>
      </c>
      <c r="I39" s="383">
        <v>1.2829634279637901E-8</v>
      </c>
      <c r="J39" s="390">
        <v>4.8913097209086221E-14</v>
      </c>
      <c r="K39" s="383">
        <v>1.8839978052704176E-10</v>
      </c>
      <c r="L39" s="390">
        <v>2.1026758809584668E-11</v>
      </c>
      <c r="M39" s="383">
        <v>2.3007999768333473E-15</v>
      </c>
      <c r="N39" s="390">
        <v>4.8850457750035358E-12</v>
      </c>
      <c r="O39" s="383">
        <v>7.6864403663193731E-14</v>
      </c>
      <c r="P39" s="391">
        <v>1.583870327178395E-8</v>
      </c>
    </row>
    <row r="40" spans="2:16" x14ac:dyDescent="0.3">
      <c r="D40" s="392"/>
      <c r="E40" s="99"/>
      <c r="F40" s="99"/>
      <c r="G40" s="99"/>
      <c r="H40" s="99"/>
      <c r="I40" s="102"/>
      <c r="J40" s="392"/>
      <c r="K40" s="99"/>
      <c r="L40" s="99"/>
      <c r="M40" s="102"/>
      <c r="N40" s="392"/>
      <c r="O40" s="99"/>
      <c r="P40" s="393"/>
    </row>
    <row r="41" spans="2:16" x14ac:dyDescent="0.3">
      <c r="B41" s="648" t="s">
        <v>302</v>
      </c>
      <c r="C41" s="384" t="s">
        <v>2</v>
      </c>
      <c r="D41" s="302">
        <v>4.946256406419182E-10</v>
      </c>
      <c r="E41" s="379">
        <v>1.5750833976512621E-11</v>
      </c>
      <c r="F41" s="385">
        <v>1.0271687638406907E-10</v>
      </c>
      <c r="G41" s="379"/>
      <c r="H41" s="385">
        <v>2.0171263759345148E-11</v>
      </c>
      <c r="I41" s="379">
        <v>4.1911586129527978E-11</v>
      </c>
      <c r="J41" s="385">
        <v>1.3508792828890376E-14</v>
      </c>
      <c r="K41" s="379">
        <v>1.2878911908292284E-11</v>
      </c>
      <c r="L41" s="385">
        <v>2.9697425713076664E-13</v>
      </c>
      <c r="M41" s="379">
        <v>9.0247728226996059E-16</v>
      </c>
      <c r="N41" s="385"/>
      <c r="O41" s="379">
        <v>3.3689973223934412E-13</v>
      </c>
      <c r="P41" s="386">
        <v>6.8870339805914669E-10</v>
      </c>
    </row>
    <row r="42" spans="2:16" x14ac:dyDescent="0.3">
      <c r="B42" s="649"/>
      <c r="C42" s="387" t="s">
        <v>3</v>
      </c>
      <c r="D42" s="305">
        <v>4.4732253457587865E-9</v>
      </c>
      <c r="E42" s="381">
        <v>1.2464336086192248E-10</v>
      </c>
      <c r="F42" s="311">
        <v>1.9948219923280857E-9</v>
      </c>
      <c r="G42" s="381"/>
      <c r="H42" s="311">
        <v>1.1570779259911123E-10</v>
      </c>
      <c r="I42" s="381">
        <v>5.2021783203788356E-10</v>
      </c>
      <c r="J42" s="311">
        <v>1.2216890817543249E-13</v>
      </c>
      <c r="K42" s="381">
        <v>2.6169768523184948E-10</v>
      </c>
      <c r="L42" s="311">
        <v>2.7438893615222038E-11</v>
      </c>
      <c r="M42" s="381">
        <v>5.1768523503602358E-15</v>
      </c>
      <c r="N42" s="311"/>
      <c r="O42" s="381">
        <v>2.3541578748748305E-12</v>
      </c>
      <c r="P42" s="388">
        <v>7.5202344060682623E-9</v>
      </c>
    </row>
    <row r="43" spans="2:16" x14ac:dyDescent="0.3">
      <c r="B43" s="649"/>
      <c r="C43" s="387" t="s">
        <v>5</v>
      </c>
      <c r="D43" s="305">
        <v>6.6746632590204678E-9</v>
      </c>
      <c r="E43" s="381">
        <v>2.0210397716166123E-10</v>
      </c>
      <c r="F43" s="311">
        <v>1.5321010227646809E-9</v>
      </c>
      <c r="G43" s="381"/>
      <c r="H43" s="311">
        <v>2.4334944837257366E-10</v>
      </c>
      <c r="I43" s="381">
        <v>4.753166065577322E-10</v>
      </c>
      <c r="J43" s="311">
        <v>1.8229269928606363E-13</v>
      </c>
      <c r="K43" s="381">
        <v>5.6739565769744539E-10</v>
      </c>
      <c r="L43" s="311">
        <v>5.2177411086922904E-11</v>
      </c>
      <c r="M43" s="381">
        <v>1.088763457903959E-14</v>
      </c>
      <c r="N43" s="311"/>
      <c r="O43" s="381">
        <v>4.0164505595626318E-12</v>
      </c>
      <c r="P43" s="388">
        <v>9.7513170135549087E-9</v>
      </c>
    </row>
    <row r="44" spans="2:16" x14ac:dyDescent="0.3">
      <c r="B44" s="649"/>
      <c r="C44" s="387" t="s">
        <v>6</v>
      </c>
      <c r="D44" s="305">
        <v>9.8102190759230907E-10</v>
      </c>
      <c r="E44" s="381">
        <v>3.4281950240774749E-11</v>
      </c>
      <c r="F44" s="311">
        <v>1.9366507108419879E-10</v>
      </c>
      <c r="G44" s="381"/>
      <c r="H44" s="311">
        <v>-6.5025975132433591E-14</v>
      </c>
      <c r="I44" s="381">
        <v>4.01818863416646E-11</v>
      </c>
      <c r="J44" s="311">
        <v>2.6792832035695798E-14</v>
      </c>
      <c r="K44" s="381">
        <v>2.7373308441128698E-11</v>
      </c>
      <c r="L44" s="311">
        <v>7.541335491623656E-13</v>
      </c>
      <c r="M44" s="381">
        <v>-2.9093102948140914E-18</v>
      </c>
      <c r="N44" s="311"/>
      <c r="O44" s="381">
        <v>6.307414031567998E-13</v>
      </c>
      <c r="P44" s="388">
        <v>1.2778707625999876E-9</v>
      </c>
    </row>
    <row r="45" spans="2:16" x14ac:dyDescent="0.3">
      <c r="B45" s="649"/>
      <c r="C45" s="387" t="s">
        <v>12</v>
      </c>
      <c r="D45" s="305">
        <v>1.0965864197075313E-9</v>
      </c>
      <c r="E45" s="381">
        <v>5.3595739579014729E-11</v>
      </c>
      <c r="F45" s="311">
        <v>1.8825238183682459E-9</v>
      </c>
      <c r="G45" s="381"/>
      <c r="H45" s="311">
        <v>2.5679321949098124E-11</v>
      </c>
      <c r="I45" s="381">
        <v>4.3669542233483114E-10</v>
      </c>
      <c r="J45" s="311">
        <v>2.9949031238208439E-14</v>
      </c>
      <c r="K45" s="381">
        <v>7.7736516566089427E-11</v>
      </c>
      <c r="L45" s="311">
        <v>1.1697785778231207E-12</v>
      </c>
      <c r="M45" s="381">
        <v>1.1489118857226122E-15</v>
      </c>
      <c r="N45" s="311"/>
      <c r="O45" s="381">
        <v>1.0481692530928074E-12</v>
      </c>
      <c r="P45" s="388">
        <v>3.5750662842788503E-9</v>
      </c>
    </row>
    <row r="46" spans="2:16" x14ac:dyDescent="0.3">
      <c r="B46" s="649"/>
      <c r="C46" s="387" t="s">
        <v>15</v>
      </c>
      <c r="D46" s="305">
        <v>3.9840500243025107E-9</v>
      </c>
      <c r="E46" s="381">
        <v>1.1921873986452808E-10</v>
      </c>
      <c r="F46" s="311">
        <v>9.0254996559714386E-10</v>
      </c>
      <c r="G46" s="381"/>
      <c r="H46" s="311">
        <v>7.2273023243399091E-11</v>
      </c>
      <c r="I46" s="381">
        <v>1.6666204959081823E-9</v>
      </c>
      <c r="J46" s="311">
        <v>1.0880896980672461E-13</v>
      </c>
      <c r="K46" s="381">
        <v>1.862614040121086E-10</v>
      </c>
      <c r="L46" s="311">
        <v>3.8429072010633999E-12</v>
      </c>
      <c r="M46" s="381">
        <v>3.2335485954824481E-15</v>
      </c>
      <c r="N46" s="311"/>
      <c r="O46" s="381">
        <v>2.2557373097043362E-12</v>
      </c>
      <c r="P46" s="388">
        <v>6.9371843399570417E-9</v>
      </c>
    </row>
    <row r="47" spans="2:16" x14ac:dyDescent="0.3">
      <c r="B47" s="649"/>
      <c r="C47" s="387" t="s">
        <v>83</v>
      </c>
      <c r="D47" s="305">
        <v>3.8928336569282126E-8</v>
      </c>
      <c r="E47" s="381">
        <v>1.1471957749783124E-9</v>
      </c>
      <c r="F47" s="311">
        <v>1.5224199845537152E-8</v>
      </c>
      <c r="G47" s="381"/>
      <c r="H47" s="311">
        <v>5.8798002666816767E-10</v>
      </c>
      <c r="I47" s="381">
        <v>2.0117475691406999E-9</v>
      </c>
      <c r="J47" s="311">
        <v>1.0631774632735911E-12</v>
      </c>
      <c r="K47" s="381">
        <v>2.8738926329327889E-9</v>
      </c>
      <c r="L47" s="311">
        <v>7.612484780761976E-11</v>
      </c>
      <c r="M47" s="381">
        <v>2.6306661933894313E-14</v>
      </c>
      <c r="N47" s="311"/>
      <c r="O47" s="381">
        <v>2.5842794257722633E-11</v>
      </c>
      <c r="P47" s="388">
        <v>6.0876409544729797E-8</v>
      </c>
    </row>
    <row r="48" spans="2:16" x14ac:dyDescent="0.3">
      <c r="B48" s="649"/>
      <c r="C48" s="387" t="s">
        <v>25</v>
      </c>
      <c r="D48" s="305">
        <v>1.4818948476752461E-9</v>
      </c>
      <c r="E48" s="381">
        <v>6.4949596399389766E-11</v>
      </c>
      <c r="F48" s="311">
        <v>4.8937318698228649E-10</v>
      </c>
      <c r="G48" s="381"/>
      <c r="H48" s="311">
        <v>3.0113164190621883E-11</v>
      </c>
      <c r="I48" s="381">
        <v>5.1297623445773911E-13</v>
      </c>
      <c r="J48" s="311">
        <v>4.0472245768466613E-14</v>
      </c>
      <c r="K48" s="381">
        <v>1.1945009062607677E-10</v>
      </c>
      <c r="L48" s="311">
        <v>9.2661068632358076E-13</v>
      </c>
      <c r="M48" s="381">
        <v>1.3472852719359715E-15</v>
      </c>
      <c r="N48" s="311"/>
      <c r="O48" s="381">
        <v>1.4989681491016479E-12</v>
      </c>
      <c r="P48" s="388">
        <v>2.188761260474544E-9</v>
      </c>
    </row>
    <row r="49" spans="2:16" x14ac:dyDescent="0.3">
      <c r="B49" s="649"/>
      <c r="C49" s="387" t="s">
        <v>26</v>
      </c>
      <c r="D49" s="305">
        <v>3.0200512492980563E-9</v>
      </c>
      <c r="E49" s="381">
        <v>2.4099749228184129E-10</v>
      </c>
      <c r="F49" s="311">
        <v>1.3282508445535795E-9</v>
      </c>
      <c r="G49" s="381"/>
      <c r="H49" s="311">
        <v>4.6683456379973022E-10</v>
      </c>
      <c r="I49" s="381">
        <v>2.3008219257079966E-8</v>
      </c>
      <c r="J49" s="311">
        <v>8.2481059021632848E-14</v>
      </c>
      <c r="K49" s="381">
        <v>2.9584941996900168E-10</v>
      </c>
      <c r="L49" s="311">
        <v>3.2715131401928229E-12</v>
      </c>
      <c r="M49" s="381">
        <v>2.088652418778052E-14</v>
      </c>
      <c r="N49" s="311"/>
      <c r="O49" s="381">
        <v>5.3384738551483493E-12</v>
      </c>
      <c r="P49" s="388">
        <v>2.8368916181560729E-8</v>
      </c>
    </row>
    <row r="50" spans="2:16" x14ac:dyDescent="0.3">
      <c r="B50" s="649"/>
      <c r="C50" s="387" t="s">
        <v>90</v>
      </c>
      <c r="D50" s="305">
        <v>9.2030595812087177E-10</v>
      </c>
      <c r="E50" s="381">
        <v>6.3703060270980872E-11</v>
      </c>
      <c r="F50" s="311">
        <v>3.5007072867741178E-10</v>
      </c>
      <c r="G50" s="381"/>
      <c r="H50" s="311">
        <v>3.6664211847227839E-11</v>
      </c>
      <c r="I50" s="381">
        <v>1.9301937251438745E-8</v>
      </c>
      <c r="J50" s="311">
        <v>2.5134609906825612E-14</v>
      </c>
      <c r="K50" s="381">
        <v>8.3350713997802673E-11</v>
      </c>
      <c r="L50" s="311">
        <v>1.6758610501668937E-12</v>
      </c>
      <c r="M50" s="381">
        <v>1.6403839967204158E-15</v>
      </c>
      <c r="N50" s="311"/>
      <c r="O50" s="381">
        <v>1.2921631678026726E-12</v>
      </c>
      <c r="P50" s="388">
        <v>2.0759026723564914E-8</v>
      </c>
    </row>
    <row r="51" spans="2:16" x14ac:dyDescent="0.3">
      <c r="B51" s="649"/>
      <c r="C51" s="387" t="s">
        <v>93</v>
      </c>
      <c r="D51" s="305">
        <v>3.4159934162496301E-10</v>
      </c>
      <c r="E51" s="381">
        <v>1.4697794839048407E-11</v>
      </c>
      <c r="F51" s="311">
        <v>3.6857144636951044E-10</v>
      </c>
      <c r="G51" s="381"/>
      <c r="H51" s="311">
        <v>3.0246547924119421E-10</v>
      </c>
      <c r="I51" s="381">
        <v>4.4924755044321652E-9</v>
      </c>
      <c r="J51" s="311">
        <v>9.3294693144257911E-15</v>
      </c>
      <c r="K51" s="381">
        <v>2.6524617771100241E-11</v>
      </c>
      <c r="L51" s="311">
        <v>3.5750548408644361E-12</v>
      </c>
      <c r="M51" s="381">
        <v>1.353252958975417E-14</v>
      </c>
      <c r="N51" s="311"/>
      <c r="O51" s="381">
        <v>3.0925776133341292E-12</v>
      </c>
      <c r="P51" s="388">
        <v>5.5530246787310843E-9</v>
      </c>
    </row>
    <row r="52" spans="2:16" x14ac:dyDescent="0.3">
      <c r="B52" s="649"/>
      <c r="C52" s="387" t="s">
        <v>96</v>
      </c>
      <c r="D52" s="305">
        <v>1.7159824105783347E-8</v>
      </c>
      <c r="E52" s="381">
        <v>3.5744539497965193E-10</v>
      </c>
      <c r="F52" s="311">
        <v>2.0391302535100725E-9</v>
      </c>
      <c r="G52" s="381"/>
      <c r="H52" s="311">
        <v>3.1035682195103669E-10</v>
      </c>
      <c r="I52" s="381">
        <v>7.3929639937906086E-10</v>
      </c>
      <c r="J52" s="311">
        <v>4.6865445253583806E-13</v>
      </c>
      <c r="K52" s="381">
        <v>5.1900675770476177E-10</v>
      </c>
      <c r="L52" s="311">
        <v>2.5186885905549071E-11</v>
      </c>
      <c r="M52" s="381">
        <v>1.3885594108031566E-14</v>
      </c>
      <c r="N52" s="311"/>
      <c r="O52" s="381">
        <v>4.5006101496892933E-12</v>
      </c>
      <c r="P52" s="388">
        <v>2.1155229769409809E-8</v>
      </c>
    </row>
    <row r="53" spans="2:16" x14ac:dyDescent="0.3">
      <c r="B53" s="649"/>
      <c r="C53" s="387" t="s">
        <v>56</v>
      </c>
      <c r="D53" s="305">
        <v>1.0855249028673623E-9</v>
      </c>
      <c r="E53" s="381">
        <v>8.1685517393103054E-11</v>
      </c>
      <c r="F53" s="311">
        <v>4.1730562133407225E-10</v>
      </c>
      <c r="G53" s="381"/>
      <c r="H53" s="311">
        <v>3.3547562801614674E-11</v>
      </c>
      <c r="I53" s="381">
        <v>1.9571732659409153E-8</v>
      </c>
      <c r="J53" s="311">
        <v>2.9646928542575441E-14</v>
      </c>
      <c r="K53" s="381">
        <v>1.1175602500095372E-10</v>
      </c>
      <c r="L53" s="311">
        <v>3.1055270377485984E-12</v>
      </c>
      <c r="M53" s="381">
        <v>1.5009428097907599E-15</v>
      </c>
      <c r="N53" s="311"/>
      <c r="O53" s="381">
        <v>1.5438868377553587E-12</v>
      </c>
      <c r="P53" s="388">
        <v>2.1306232850553114E-8</v>
      </c>
    </row>
    <row r="54" spans="2:16" x14ac:dyDescent="0.3">
      <c r="B54" s="649"/>
      <c r="C54" s="387" t="s">
        <v>100</v>
      </c>
      <c r="D54" s="305">
        <v>2.8846745906706269E-9</v>
      </c>
      <c r="E54" s="381">
        <v>1.9738899686927611E-10</v>
      </c>
      <c r="F54" s="311">
        <v>1.1538926980511086E-9</v>
      </c>
      <c r="G54" s="381"/>
      <c r="H54" s="311">
        <v>9.0537397568764344E-11</v>
      </c>
      <c r="I54" s="381">
        <v>1.1551739396029953E-8</v>
      </c>
      <c r="J54" s="311">
        <v>7.8783767403487033E-14</v>
      </c>
      <c r="K54" s="381">
        <v>2.6017409070250993E-10</v>
      </c>
      <c r="L54" s="311">
        <v>1.279840097144414E-11</v>
      </c>
      <c r="M54" s="381">
        <v>4.0507102319654571E-15</v>
      </c>
      <c r="N54" s="311"/>
      <c r="O54" s="381">
        <v>4.1281689301493091E-12</v>
      </c>
      <c r="P54" s="388">
        <v>1.6155416574271469E-8</v>
      </c>
    </row>
    <row r="55" spans="2:16" x14ac:dyDescent="0.3">
      <c r="B55" s="649"/>
      <c r="C55" s="387" t="s">
        <v>46</v>
      </c>
      <c r="D55" s="305">
        <v>6.9712361792853147E-10</v>
      </c>
      <c r="E55" s="381">
        <v>6.2713642406154138E-11</v>
      </c>
      <c r="F55" s="311">
        <v>2.5673624696672614E-10</v>
      </c>
      <c r="G55" s="381"/>
      <c r="H55" s="311">
        <v>1.3996091653408494E-11</v>
      </c>
      <c r="I55" s="381">
        <v>2.135780996008619E-8</v>
      </c>
      <c r="J55" s="311">
        <v>1.9039244545635408E-14</v>
      </c>
      <c r="K55" s="381">
        <v>7.2116624019062799E-11</v>
      </c>
      <c r="L55" s="311">
        <v>1.1339024218105984E-12</v>
      </c>
      <c r="M55" s="381">
        <v>6.2619550804879477E-16</v>
      </c>
      <c r="N55" s="311"/>
      <c r="O55" s="381">
        <v>1.0422598904490047E-12</v>
      </c>
      <c r="P55" s="388">
        <v>2.2462692010812387E-8</v>
      </c>
    </row>
    <row r="56" spans="2:16" x14ac:dyDescent="0.3">
      <c r="B56" s="650"/>
      <c r="C56" s="389" t="s">
        <v>49</v>
      </c>
      <c r="D56" s="308">
        <v>1.7450779082141201E-9</v>
      </c>
      <c r="E56" s="383">
        <v>1.0654287054746126E-10</v>
      </c>
      <c r="F56" s="390">
        <v>5.7634110861013089E-10</v>
      </c>
      <c r="G56" s="383"/>
      <c r="H56" s="390">
        <v>4.2798575407542008E-11</v>
      </c>
      <c r="I56" s="383">
        <v>1.41534527557513E-8</v>
      </c>
      <c r="J56" s="390">
        <v>4.7660076622279534E-14</v>
      </c>
      <c r="K56" s="383">
        <v>1.1976850316313825E-10</v>
      </c>
      <c r="L56" s="390">
        <v>6.1562072774111508E-12</v>
      </c>
      <c r="M56" s="383">
        <v>1.9148399663818794E-15</v>
      </c>
      <c r="N56" s="390"/>
      <c r="O56" s="383">
        <v>2.1924343455308884E-12</v>
      </c>
      <c r="P56" s="391">
        <v>1.6752379938233225E-8</v>
      </c>
    </row>
    <row r="57" spans="2:16" x14ac:dyDescent="0.3">
      <c r="D57" s="99"/>
      <c r="E57" s="99"/>
      <c r="F57" s="99"/>
      <c r="G57" s="99"/>
      <c r="H57" s="99"/>
      <c r="I57" s="99"/>
      <c r="J57" s="99"/>
      <c r="K57" s="99"/>
      <c r="L57" s="99"/>
      <c r="M57" s="99"/>
      <c r="N57" s="99"/>
      <c r="O57" s="99"/>
      <c r="P57" s="99"/>
    </row>
    <row r="58" spans="2:16" x14ac:dyDescent="0.3">
      <c r="B58" s="648" t="s">
        <v>303</v>
      </c>
      <c r="C58" s="394" t="s">
        <v>2</v>
      </c>
      <c r="D58" s="395">
        <v>4.5611120125762277E-10</v>
      </c>
      <c r="E58" s="395">
        <v>1.2197895610302165E-11</v>
      </c>
      <c r="F58" s="395">
        <v>7.7699683849060372E-11</v>
      </c>
      <c r="G58" s="406"/>
      <c r="H58" s="397">
        <v>2.486651620935456E-12</v>
      </c>
      <c r="I58" s="397">
        <v>1.2507561031679898E-11</v>
      </c>
      <c r="J58" s="406">
        <v>1.2456919371849035E-14</v>
      </c>
      <c r="K58" s="396">
        <v>3.0768482027667301E-13</v>
      </c>
      <c r="L58" s="406">
        <v>3.3397774682665519E-13</v>
      </c>
      <c r="M58" s="396">
        <v>4.5574348879999997E-15</v>
      </c>
      <c r="N58" s="395"/>
      <c r="O58" s="406">
        <v>3.0651744674318281E-13</v>
      </c>
      <c r="P58" s="397">
        <v>5.6196818773770712E-10</v>
      </c>
    </row>
    <row r="59" spans="2:16" x14ac:dyDescent="0.3">
      <c r="B59" s="649"/>
      <c r="C59" s="98" t="s">
        <v>3</v>
      </c>
      <c r="D59" s="398">
        <v>2.1579231589397372E-9</v>
      </c>
      <c r="E59" s="398">
        <v>5.3612855701499717E-11</v>
      </c>
      <c r="F59" s="398">
        <v>1.4117197237085168E-9</v>
      </c>
      <c r="G59" s="401"/>
      <c r="H59" s="400">
        <v>2.8315156966094857E-11</v>
      </c>
      <c r="I59" s="400">
        <v>8.8026008458035513E-10</v>
      </c>
      <c r="J59" s="401">
        <v>5.8935353324890152E-14</v>
      </c>
      <c r="K59" s="399">
        <v>3.4621135575643911E-12</v>
      </c>
      <c r="L59" s="401">
        <v>1.6754821487211203E-12</v>
      </c>
      <c r="M59" s="399">
        <v>5.1894878691503857E-14</v>
      </c>
      <c r="N59" s="398"/>
      <c r="O59" s="401">
        <v>2.7477573449907894E-13</v>
      </c>
      <c r="P59" s="400">
        <v>4.5373541815690047E-9</v>
      </c>
    </row>
    <row r="60" spans="2:16" x14ac:dyDescent="0.3">
      <c r="B60" s="649"/>
      <c r="C60" s="98" t="s">
        <v>5</v>
      </c>
      <c r="D60" s="398">
        <v>3.2590337663040674E-9</v>
      </c>
      <c r="E60" s="398">
        <v>6.1721259262734371E-11</v>
      </c>
      <c r="F60" s="398">
        <v>5.1964966368694013E-10</v>
      </c>
      <c r="G60" s="401"/>
      <c r="H60" s="400">
        <v>1.2049016941704913E-11</v>
      </c>
      <c r="I60" s="400">
        <v>2.7451037448274373E-10</v>
      </c>
      <c r="J60" s="401">
        <v>8.9007945310364753E-14</v>
      </c>
      <c r="K60" s="399">
        <v>1.5459682836210163E-11</v>
      </c>
      <c r="L60" s="401">
        <v>4.432532871325572E-12</v>
      </c>
      <c r="M60" s="399">
        <v>2.2082952719999998E-14</v>
      </c>
      <c r="N60" s="398"/>
      <c r="O60" s="401">
        <v>1.6493591848256345E-12</v>
      </c>
      <c r="P60" s="400">
        <v>4.148616746468583E-9</v>
      </c>
    </row>
    <row r="61" spans="2:16" x14ac:dyDescent="0.3">
      <c r="B61" s="649"/>
      <c r="C61" s="98" t="s">
        <v>6</v>
      </c>
      <c r="D61" s="398">
        <v>5.4295731127329087E-10</v>
      </c>
      <c r="E61" s="398">
        <v>1.0395549645936416E-11</v>
      </c>
      <c r="F61" s="398">
        <v>4.7982713352800733E-10</v>
      </c>
      <c r="G61" s="401"/>
      <c r="H61" s="400">
        <v>6.601858987159457E-12</v>
      </c>
      <c r="I61" s="400">
        <v>2.7759144900329939E-11</v>
      </c>
      <c r="J61" s="401">
        <v>1.4828786116715192E-14</v>
      </c>
      <c r="K61" s="399">
        <v>1.000948551234459E-11</v>
      </c>
      <c r="L61" s="401">
        <v>2.1634204946484122E-13</v>
      </c>
      <c r="M61" s="399">
        <v>1.2099621121199998E-14</v>
      </c>
      <c r="N61" s="398"/>
      <c r="O61" s="401">
        <v>2.1138397226839804E-13</v>
      </c>
      <c r="P61" s="400">
        <v>1.0780051382760397E-9</v>
      </c>
    </row>
    <row r="62" spans="2:16" x14ac:dyDescent="0.3">
      <c r="B62" s="649"/>
      <c r="C62" s="98" t="s">
        <v>12</v>
      </c>
      <c r="D62" s="398">
        <v>6.5120803413595422E-10</v>
      </c>
      <c r="E62" s="398">
        <v>6.2021255430343147E-12</v>
      </c>
      <c r="F62" s="398">
        <v>4.30096360582757E-11</v>
      </c>
      <c r="G62" s="401"/>
      <c r="H62" s="400">
        <v>8.262066403075706E-12</v>
      </c>
      <c r="I62" s="400">
        <v>1.2892485554258351E-10</v>
      </c>
      <c r="J62" s="401">
        <v>1.7785237356953253E-14</v>
      </c>
      <c r="K62" s="399">
        <v>6.0823727497902047E-14</v>
      </c>
      <c r="L62" s="401">
        <v>4.6911534851785165E-13</v>
      </c>
      <c r="M62" s="399">
        <v>1.5142382372881353E-14</v>
      </c>
      <c r="N62" s="398"/>
      <c r="O62" s="401">
        <v>1.5760875378948161E-13</v>
      </c>
      <c r="P62" s="400">
        <v>8.3832719313245836E-10</v>
      </c>
    </row>
    <row r="63" spans="2:16" x14ac:dyDescent="0.3">
      <c r="B63" s="649"/>
      <c r="C63" s="98" t="s">
        <v>15</v>
      </c>
      <c r="D63" s="398">
        <v>1.9191122635046912E-9</v>
      </c>
      <c r="E63" s="398">
        <v>3.0475738735419648E-11</v>
      </c>
      <c r="F63" s="398">
        <v>2.532154909169158E-10</v>
      </c>
      <c r="G63" s="401"/>
      <c r="H63" s="400">
        <v>2.5467307422370867E-11</v>
      </c>
      <c r="I63" s="400">
        <v>2.7076017567434799E-10</v>
      </c>
      <c r="J63" s="401">
        <v>5.241315421785008E-14</v>
      </c>
      <c r="K63" s="399">
        <v>1.0969145534592165E-11</v>
      </c>
      <c r="L63" s="401">
        <v>2.977132684847213E-12</v>
      </c>
      <c r="M63" s="399">
        <v>4.6675454805555557E-14</v>
      </c>
      <c r="N63" s="398"/>
      <c r="O63" s="401">
        <v>7.731034723558997E-13</v>
      </c>
      <c r="P63" s="400">
        <v>2.5138494465545642E-9</v>
      </c>
    </row>
    <row r="64" spans="2:16" x14ac:dyDescent="0.3">
      <c r="B64" s="649"/>
      <c r="C64" s="98" t="s">
        <v>304</v>
      </c>
      <c r="D64" s="398">
        <v>3.6652130314975592E-8</v>
      </c>
      <c r="E64" s="398">
        <v>1.0674285009632566E-9</v>
      </c>
      <c r="F64" s="398">
        <v>1.321966723789706E-8</v>
      </c>
      <c r="G64" s="401"/>
      <c r="H64" s="400">
        <v>2.2397989837863719E-10</v>
      </c>
      <c r="I64" s="400">
        <v>0</v>
      </c>
      <c r="J64" s="401">
        <v>1.0010125979897826E-12</v>
      </c>
      <c r="K64" s="399">
        <v>4.2952828842194815E-9</v>
      </c>
      <c r="L64" s="401">
        <v>0</v>
      </c>
      <c r="M64" s="399">
        <v>1.1626962155240123E-12</v>
      </c>
      <c r="N64" s="398"/>
      <c r="O64" s="401">
        <v>2.092699152637712E-11</v>
      </c>
      <c r="P64" s="400">
        <v>5.5481579536773912E-8</v>
      </c>
    </row>
    <row r="65" spans="2:16" x14ac:dyDescent="0.3">
      <c r="B65" s="649"/>
      <c r="C65" s="98" t="s">
        <v>25</v>
      </c>
      <c r="D65" s="398">
        <v>3.9487722578408381E-10</v>
      </c>
      <c r="E65" s="398">
        <v>2.9785381534155445E-11</v>
      </c>
      <c r="F65" s="398">
        <v>1.5728382984121834E-10</v>
      </c>
      <c r="G65" s="401"/>
      <c r="H65" s="400">
        <v>2.9660189450543156E-10</v>
      </c>
      <c r="I65" s="400">
        <v>1.0135958333325984E-8</v>
      </c>
      <c r="J65" s="401">
        <v>1.0784549359473882E-14</v>
      </c>
      <c r="K65" s="399">
        <v>8.7215282344446344E-12</v>
      </c>
      <c r="L65" s="401">
        <v>2.675078419785219E-12</v>
      </c>
      <c r="M65" s="399">
        <v>5.4360000029173195E-13</v>
      </c>
      <c r="N65" s="398"/>
      <c r="O65" s="401">
        <v>6.7183396533063714E-13</v>
      </c>
      <c r="P65" s="400">
        <v>1.1027129490160086E-8</v>
      </c>
    </row>
    <row r="66" spans="2:16" x14ac:dyDescent="0.3">
      <c r="B66" s="649"/>
      <c r="C66" s="98" t="s">
        <v>35</v>
      </c>
      <c r="D66" s="398">
        <v>2.7153310348496222E-11</v>
      </c>
      <c r="E66" s="398">
        <v>2.1200698037436326E-13</v>
      </c>
      <c r="F66" s="398">
        <v>6.9145685334041987E-11</v>
      </c>
      <c r="G66" s="401"/>
      <c r="H66" s="400">
        <v>3.8134529273089961E-12</v>
      </c>
      <c r="I66" s="400"/>
      <c r="J66" s="401">
        <v>7.4158800914639565E-16</v>
      </c>
      <c r="K66" s="399">
        <v>8.4275172439950158E-11</v>
      </c>
      <c r="L66" s="401"/>
      <c r="M66" s="399">
        <v>6.9891428571428563E-15</v>
      </c>
      <c r="N66" s="398"/>
      <c r="O66" s="401">
        <v>2.8899740411489957E-13</v>
      </c>
      <c r="P66" s="400">
        <v>1.8489635616515291E-10</v>
      </c>
    </row>
    <row r="67" spans="2:16" x14ac:dyDescent="0.3">
      <c r="B67" s="649"/>
      <c r="C67" s="98" t="s">
        <v>26</v>
      </c>
      <c r="D67" s="398">
        <v>2.393096015636578E-9</v>
      </c>
      <c r="E67" s="398">
        <v>2.1218662202739684E-10</v>
      </c>
      <c r="F67" s="398">
        <v>1.9257596620559011E-9</v>
      </c>
      <c r="G67" s="401"/>
      <c r="H67" s="400">
        <v>2.0573120081046773E-10</v>
      </c>
      <c r="I67" s="400"/>
      <c r="J67" s="401">
        <v>6.5358193426695232E-14</v>
      </c>
      <c r="K67" s="399">
        <v>4.334068761782724E-11</v>
      </c>
      <c r="L67" s="401"/>
      <c r="M67" s="399">
        <v>3.7705585463999996E-13</v>
      </c>
      <c r="N67" s="398"/>
      <c r="O67" s="401">
        <v>5.1119900821519538E-12</v>
      </c>
      <c r="P67" s="400">
        <v>4.7856685922783898E-9</v>
      </c>
    </row>
    <row r="68" spans="2:16" x14ac:dyDescent="0.3">
      <c r="B68" s="649"/>
      <c r="C68" s="98" t="s">
        <v>90</v>
      </c>
      <c r="D68" s="398">
        <v>1.7394256442870903E-9</v>
      </c>
      <c r="E68" s="398">
        <v>5.1915777718218907E-11</v>
      </c>
      <c r="F68" s="398">
        <v>3.317554804760313E-10</v>
      </c>
      <c r="G68" s="401"/>
      <c r="H68" s="400">
        <v>5.9788979837542142E-11</v>
      </c>
      <c r="I68" s="399">
        <v>2.5854203681512217E-8</v>
      </c>
      <c r="J68" s="401">
        <v>4.7505706819886433E-14</v>
      </c>
      <c r="K68" s="399">
        <v>8.8263414700663206E-12</v>
      </c>
      <c r="L68" s="401">
        <v>2.1873052179198198E-12</v>
      </c>
      <c r="M68" s="399">
        <v>1.0957883297180043E-13</v>
      </c>
      <c r="N68" s="398"/>
      <c r="O68" s="398">
        <v>1.3638523914391652E-12</v>
      </c>
      <c r="P68" s="401">
        <v>2.8049624147450317E-8</v>
      </c>
    </row>
    <row r="69" spans="2:16" x14ac:dyDescent="0.3">
      <c r="B69" s="649"/>
      <c r="C69" s="98" t="s">
        <v>117</v>
      </c>
      <c r="D69" s="398">
        <v>4.4962793333074227E-10</v>
      </c>
      <c r="E69" s="398">
        <v>2.3374958635037864E-11</v>
      </c>
      <c r="F69" s="398">
        <v>2.9869693839076626E-10</v>
      </c>
      <c r="G69" s="401"/>
      <c r="H69" s="400">
        <v>2.56828898545064E-10</v>
      </c>
      <c r="I69" s="400">
        <v>9.0346063044200063E-9</v>
      </c>
      <c r="J69" s="401">
        <v>1.2279853898322921E-14</v>
      </c>
      <c r="K69" s="399">
        <v>3.1869029787980656E-11</v>
      </c>
      <c r="L69" s="401">
        <v>3.7801557173404439E-12</v>
      </c>
      <c r="M69" s="399">
        <v>4.7070565599999994E-13</v>
      </c>
      <c r="N69" s="398"/>
      <c r="O69" s="401">
        <v>2.2361599139572874E-12</v>
      </c>
      <c r="P69" s="400">
        <v>1.0101503364250793E-8</v>
      </c>
    </row>
    <row r="70" spans="2:16" x14ac:dyDescent="0.3">
      <c r="B70" s="649"/>
      <c r="C70" s="98" t="s">
        <v>56</v>
      </c>
      <c r="D70" s="398">
        <v>4.6983656636600286E-10</v>
      </c>
      <c r="E70" s="398">
        <v>3.8373880141744122E-11</v>
      </c>
      <c r="F70" s="398">
        <v>1.8635787456636826E-10</v>
      </c>
      <c r="G70" s="401"/>
      <c r="H70" s="400">
        <v>1.5635547663023268E-11</v>
      </c>
      <c r="I70" s="400">
        <v>1.3137890562493431E-8</v>
      </c>
      <c r="J70" s="401">
        <v>1.2831774815067387E-14</v>
      </c>
      <c r="K70" s="399">
        <v>9.2380116217428538E-12</v>
      </c>
      <c r="L70" s="401">
        <v>3.4561853227940664E-13</v>
      </c>
      <c r="M70" s="399">
        <v>2.8656201702127659E-14</v>
      </c>
      <c r="N70" s="398"/>
      <c r="O70" s="401">
        <v>7.0596387152873713E-13</v>
      </c>
      <c r="P70" s="400">
        <v>1.3858425513232637E-8</v>
      </c>
    </row>
    <row r="71" spans="2:16" x14ac:dyDescent="0.3">
      <c r="B71" s="649"/>
      <c r="C71" s="98" t="s">
        <v>100</v>
      </c>
      <c r="D71" s="398">
        <v>3.0542973261825147E-9</v>
      </c>
      <c r="E71" s="398">
        <v>8.833596562084782E-11</v>
      </c>
      <c r="F71" s="398">
        <v>1.0576186834790129E-9</v>
      </c>
      <c r="G71" s="401"/>
      <c r="H71" s="400">
        <v>4.3613660775314915E-10</v>
      </c>
      <c r="I71" s="400">
        <v>9.9067569140150279E-9</v>
      </c>
      <c r="J71" s="401">
        <v>8.3416358609486821E-14</v>
      </c>
      <c r="K71" s="399">
        <v>5.0871057753364227E-11</v>
      </c>
      <c r="L71" s="401">
        <v>2.7812003613987271E-11</v>
      </c>
      <c r="M71" s="399">
        <v>7.9933360000000005E-13</v>
      </c>
      <c r="N71" s="398"/>
      <c r="O71" s="401">
        <v>5.0393618773833815E-12</v>
      </c>
      <c r="P71" s="400">
        <v>1.4627750670253897E-8</v>
      </c>
    </row>
    <row r="72" spans="2:16" x14ac:dyDescent="0.3">
      <c r="B72" s="649"/>
      <c r="C72" s="98" t="s">
        <v>46</v>
      </c>
      <c r="D72" s="398">
        <v>1.8433086353893079E-9</v>
      </c>
      <c r="E72" s="398">
        <v>7.6688752626967929E-11</v>
      </c>
      <c r="F72" s="398">
        <v>8.9663162462424146E-10</v>
      </c>
      <c r="G72" s="401"/>
      <c r="H72" s="400">
        <v>2.6449439421701696E-10</v>
      </c>
      <c r="I72" s="400">
        <v>8.2634336442952805E-9</v>
      </c>
      <c r="J72" s="401">
        <v>5.034287030260458E-14</v>
      </c>
      <c r="K72" s="399">
        <v>1.3172547975831312E-10</v>
      </c>
      <c r="L72" s="401">
        <v>6.2857235590321923E-13</v>
      </c>
      <c r="M72" s="399">
        <v>4.8475466757647052E-13</v>
      </c>
      <c r="N72" s="398"/>
      <c r="O72" s="401">
        <v>1.5126024132272075E-12</v>
      </c>
      <c r="P72" s="400">
        <v>1.1478958803218136E-8</v>
      </c>
    </row>
    <row r="73" spans="2:16" x14ac:dyDescent="0.3">
      <c r="B73" s="650"/>
      <c r="C73" s="402" t="s">
        <v>49</v>
      </c>
      <c r="D73" s="403">
        <v>1.1379114292042078E-9</v>
      </c>
      <c r="E73" s="403">
        <v>6.892523940499723E-11</v>
      </c>
      <c r="F73" s="403">
        <v>4.3219856339152448E-10</v>
      </c>
      <c r="G73" s="407"/>
      <c r="H73" s="405">
        <v>1.3017475274457017E-10</v>
      </c>
      <c r="I73" s="405">
        <v>1.5256688752920396E-8</v>
      </c>
      <c r="J73" s="407">
        <v>3.1077664584466113E-14</v>
      </c>
      <c r="K73" s="404">
        <v>8.2180321528222384E-11</v>
      </c>
      <c r="L73" s="407">
        <v>6.8223371098003031E-13</v>
      </c>
      <c r="M73" s="404">
        <v>2.3857904126984124E-13</v>
      </c>
      <c r="N73" s="403"/>
      <c r="O73" s="407">
        <v>1.5840889457110346E-12</v>
      </c>
      <c r="P73" s="405">
        <v>1.7110615038556463E-8</v>
      </c>
    </row>
  </sheetData>
  <mergeCells count="8">
    <mergeCell ref="P5:P6"/>
    <mergeCell ref="B7:B22"/>
    <mergeCell ref="B24:B39"/>
    <mergeCell ref="B41:B56"/>
    <mergeCell ref="B58:B73"/>
    <mergeCell ref="D5:I5"/>
    <mergeCell ref="J5:M5"/>
    <mergeCell ref="N5:O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P39"/>
  <sheetViews>
    <sheetView workbookViewId="0">
      <selection activeCell="B2" sqref="B2"/>
    </sheetView>
  </sheetViews>
  <sheetFormatPr defaultColWidth="11.453125" defaultRowHeight="14" x14ac:dyDescent="0.3"/>
  <cols>
    <col min="1" max="2" width="11.453125" style="33"/>
    <col min="3" max="3" width="13.1796875" style="33" customWidth="1"/>
    <col min="4" max="15" width="14.26953125" style="33" customWidth="1"/>
    <col min="16" max="16" width="17.453125" style="33" customWidth="1"/>
    <col min="17" max="16384" width="11.453125" style="33"/>
  </cols>
  <sheetData>
    <row r="2" spans="2:16" ht="15.5" x14ac:dyDescent="0.35">
      <c r="B2" s="3" t="s">
        <v>394</v>
      </c>
    </row>
    <row r="4" spans="2:16" x14ac:dyDescent="0.3">
      <c r="D4" s="657" t="s">
        <v>255</v>
      </c>
      <c r="E4" s="658"/>
      <c r="F4" s="658"/>
      <c r="G4" s="658"/>
      <c r="H4" s="658"/>
      <c r="I4" s="659"/>
      <c r="J4" s="657" t="s">
        <v>254</v>
      </c>
      <c r="K4" s="658"/>
      <c r="L4" s="658"/>
      <c r="M4" s="659"/>
      <c r="N4" s="657" t="s">
        <v>253</v>
      </c>
      <c r="O4" s="659"/>
      <c r="P4" s="660" t="s">
        <v>380</v>
      </c>
    </row>
    <row r="5" spans="2:16" ht="28" x14ac:dyDescent="0.3">
      <c r="D5" s="130" t="s">
        <v>299</v>
      </c>
      <c r="E5" s="56" t="s">
        <v>239</v>
      </c>
      <c r="F5" s="56" t="s">
        <v>238</v>
      </c>
      <c r="G5" s="56" t="s">
        <v>237</v>
      </c>
      <c r="H5" s="56" t="s">
        <v>225</v>
      </c>
      <c r="I5" s="181" t="s">
        <v>236</v>
      </c>
      <c r="J5" s="130" t="s">
        <v>235</v>
      </c>
      <c r="K5" s="56" t="s">
        <v>234</v>
      </c>
      <c r="L5" s="56" t="s">
        <v>233</v>
      </c>
      <c r="M5" s="181" t="s">
        <v>232</v>
      </c>
      <c r="N5" s="130" t="s">
        <v>231</v>
      </c>
      <c r="O5" s="56" t="s">
        <v>230</v>
      </c>
      <c r="P5" s="661"/>
    </row>
    <row r="6" spans="2:16" x14ac:dyDescent="0.3">
      <c r="B6" s="662" t="s">
        <v>305</v>
      </c>
      <c r="C6" s="182" t="s">
        <v>293</v>
      </c>
      <c r="D6" s="183">
        <v>5.9403723448993192E-7</v>
      </c>
      <c r="E6" s="184">
        <v>7.5307112237099897E-8</v>
      </c>
      <c r="F6" s="184">
        <v>1.2723740425979141E-7</v>
      </c>
      <c r="G6" s="184">
        <v>1.6729747801271585E-7</v>
      </c>
      <c r="H6" s="184">
        <v>1.2386460841785451E-8</v>
      </c>
      <c r="I6" s="184">
        <v>6.3814153613609994E-8</v>
      </c>
      <c r="J6" s="183">
        <v>1.6224509354567272E-11</v>
      </c>
      <c r="K6" s="184">
        <v>3.0975293838762195E-8</v>
      </c>
      <c r="L6" s="184">
        <v>6.0776200240194129E-9</v>
      </c>
      <c r="M6" s="184">
        <v>1.2433111832511371E-12</v>
      </c>
      <c r="N6" s="183">
        <v>2.7522417047911969E-9</v>
      </c>
      <c r="O6" s="185">
        <v>6.939176586836177E-12</v>
      </c>
      <c r="P6" s="185">
        <v>1.0799094060196322E-6</v>
      </c>
    </row>
    <row r="7" spans="2:16" x14ac:dyDescent="0.3">
      <c r="B7" s="663"/>
      <c r="C7" s="186" t="s">
        <v>292</v>
      </c>
      <c r="D7" s="74">
        <v>5.8274843920546034E-7</v>
      </c>
      <c r="E7" s="187">
        <v>1.8460409780679509E-8</v>
      </c>
      <c r="F7" s="187">
        <v>1.5157016306779825E-7</v>
      </c>
      <c r="G7" s="187"/>
      <c r="H7" s="187">
        <v>1.4464530893161112E-8</v>
      </c>
      <c r="I7" s="187">
        <v>4.4843712160810861E-8</v>
      </c>
      <c r="J7" s="74">
        <v>1.5915527400418051E-11</v>
      </c>
      <c r="K7" s="187">
        <v>2.4196950922385202E-8</v>
      </c>
      <c r="L7" s="187">
        <v>1.6445351992956403E-9</v>
      </c>
      <c r="M7" s="187">
        <v>6.471538266273565E-13</v>
      </c>
      <c r="N7" s="74"/>
      <c r="O7" s="188">
        <v>3.6432591915417742E-10</v>
      </c>
      <c r="P7" s="188">
        <v>8.3830962982997209E-7</v>
      </c>
    </row>
    <row r="8" spans="2:16" x14ac:dyDescent="0.3">
      <c r="B8" s="663"/>
      <c r="C8" s="186" t="s">
        <v>257</v>
      </c>
      <c r="D8" s="74">
        <v>5.8713115875330251E-7</v>
      </c>
      <c r="E8" s="187">
        <v>9.5231169337746061E-10</v>
      </c>
      <c r="F8" s="187">
        <v>6.4787196884416276E-8</v>
      </c>
      <c r="G8" s="187"/>
      <c r="H8" s="187"/>
      <c r="I8" s="187">
        <v>3.728857669744286E-8</v>
      </c>
      <c r="J8" s="74">
        <v>1.14050226760213E-8</v>
      </c>
      <c r="K8" s="187">
        <v>8.2751037706129641E-9</v>
      </c>
      <c r="L8" s="187"/>
      <c r="M8" s="187">
        <v>1.6392252129849737E-8</v>
      </c>
      <c r="N8" s="74"/>
      <c r="O8" s="188">
        <v>3.0216113133694795E-12</v>
      </c>
      <c r="P8" s="188">
        <v>7.2623464421633647E-7</v>
      </c>
    </row>
    <row r="9" spans="2:16" x14ac:dyDescent="0.3">
      <c r="B9" s="664"/>
      <c r="C9" s="189" t="s">
        <v>306</v>
      </c>
      <c r="D9" s="190">
        <v>3.5164890894666235E-7</v>
      </c>
      <c r="E9" s="191">
        <v>8.560669743780043E-9</v>
      </c>
      <c r="F9" s="191">
        <v>1.5807377412142452E-7</v>
      </c>
      <c r="G9" s="191"/>
      <c r="H9" s="191">
        <v>3.0337282791295444E-9</v>
      </c>
      <c r="I9" s="191">
        <v>3.5513666470280344E-8</v>
      </c>
      <c r="J9" s="190">
        <v>9.6039345095431302E-12</v>
      </c>
      <c r="K9" s="191">
        <v>1.9916255711163183E-9</v>
      </c>
      <c r="L9" s="191">
        <v>2.2834298149246838E-10</v>
      </c>
      <c r="M9" s="191">
        <v>5.5600949419750092E-12</v>
      </c>
      <c r="N9" s="190"/>
      <c r="O9" s="192">
        <v>1.7551594571160529E-10</v>
      </c>
      <c r="P9" s="192">
        <v>5.5924139608904868E-7</v>
      </c>
    </row>
    <row r="10" spans="2:16" x14ac:dyDescent="0.3">
      <c r="D10" s="39"/>
      <c r="E10" s="39"/>
      <c r="F10" s="39"/>
      <c r="G10" s="39"/>
      <c r="H10" s="39"/>
      <c r="I10" s="39"/>
      <c r="J10" s="39"/>
      <c r="K10" s="39"/>
      <c r="L10" s="39"/>
      <c r="M10" s="39"/>
      <c r="N10" s="39"/>
      <c r="O10" s="39"/>
      <c r="P10" s="39"/>
    </row>
    <row r="11" spans="2:16" x14ac:dyDescent="0.3">
      <c r="B11" s="654" t="s">
        <v>307</v>
      </c>
      <c r="C11" s="193" t="s">
        <v>293</v>
      </c>
      <c r="D11" s="183">
        <v>6.7644768420164865E-7</v>
      </c>
      <c r="E11" s="184">
        <v>7.9439596508048356E-8</v>
      </c>
      <c r="F11" s="184">
        <v>2.5980880458259212E-7</v>
      </c>
      <c r="G11" s="184">
        <v>1.5939370666040925E-7</v>
      </c>
      <c r="H11" s="184">
        <v>1.0233058748314267E-8</v>
      </c>
      <c r="I11" s="184">
        <v>9.8508404814861929E-8</v>
      </c>
      <c r="J11" s="183">
        <v>1.8473421089800814E-11</v>
      </c>
      <c r="K11" s="184">
        <v>6.6917084983660927E-8</v>
      </c>
      <c r="L11" s="184">
        <v>1.217235388927473E-8</v>
      </c>
      <c r="M11" s="185">
        <v>1.7232943584906803E-12</v>
      </c>
      <c r="N11" s="184">
        <v>3.8244687118902727E-9</v>
      </c>
      <c r="O11" s="185">
        <v>1.3427255631251909E-11</v>
      </c>
      <c r="P11" s="185">
        <v>1.3667787870717799E-6</v>
      </c>
    </row>
    <row r="12" spans="2:16" x14ac:dyDescent="0.3">
      <c r="B12" s="655"/>
      <c r="C12" s="194" t="s">
        <v>292</v>
      </c>
      <c r="D12" s="74">
        <v>6.5797884279606687E-7</v>
      </c>
      <c r="E12" s="187">
        <v>1.9947884978484315E-8</v>
      </c>
      <c r="F12" s="187">
        <v>2.8631478548481145E-7</v>
      </c>
      <c r="G12" s="187"/>
      <c r="H12" s="187">
        <v>1.3356602943885476E-8</v>
      </c>
      <c r="I12" s="187">
        <v>9.4904982248398264E-8</v>
      </c>
      <c r="J12" s="74">
        <v>1.7970155897275616E-11</v>
      </c>
      <c r="K12" s="187">
        <v>4.4099894689489415E-8</v>
      </c>
      <c r="L12" s="187">
        <v>2.099656251450382E-9</v>
      </c>
      <c r="M12" s="188">
        <v>5.975843094893946E-13</v>
      </c>
      <c r="N12" s="187"/>
      <c r="O12" s="188">
        <v>4.1360277562492301E-10</v>
      </c>
      <c r="P12" s="188">
        <v>1.1191348199084178E-6</v>
      </c>
    </row>
    <row r="13" spans="2:16" x14ac:dyDescent="0.3">
      <c r="B13" s="655"/>
      <c r="C13" s="194" t="s">
        <v>257</v>
      </c>
      <c r="D13" s="74">
        <v>6.641927149950785E-7</v>
      </c>
      <c r="E13" s="187">
        <v>9.9776128305939097E-10</v>
      </c>
      <c r="F13" s="187">
        <v>1.304085433498408E-7</v>
      </c>
      <c r="G13" s="187"/>
      <c r="H13" s="187"/>
      <c r="I13" s="187">
        <v>5.5459261794551621E-8</v>
      </c>
      <c r="J13" s="74">
        <v>1.2901946184544929E-8</v>
      </c>
      <c r="K13" s="187">
        <v>1.7872240757206023E-8</v>
      </c>
      <c r="L13" s="187"/>
      <c r="M13" s="188">
        <v>1.4836542492386911E-8</v>
      </c>
      <c r="N13" s="187"/>
      <c r="O13" s="188">
        <v>6.0057325245647818E-12</v>
      </c>
      <c r="P13" s="188">
        <v>8.9667501658919266E-7</v>
      </c>
    </row>
    <row r="14" spans="2:16" x14ac:dyDescent="0.3">
      <c r="B14" s="656"/>
      <c r="C14" s="195" t="s">
        <v>306</v>
      </c>
      <c r="D14" s="190">
        <v>4.6641597232035095E-7</v>
      </c>
      <c r="E14" s="191">
        <v>1.1916282555382303E-8</v>
      </c>
      <c r="F14" s="191">
        <v>1.6529920534615757E-7</v>
      </c>
      <c r="G14" s="191"/>
      <c r="H14" s="191">
        <v>5.4362720792334948E-9</v>
      </c>
      <c r="I14" s="191">
        <v>4.2141809628617703E-8</v>
      </c>
      <c r="J14" s="190">
        <v>1.273835447346423E-11</v>
      </c>
      <c r="K14" s="191">
        <v>3.5326387577674725E-8</v>
      </c>
      <c r="L14" s="191">
        <v>1.8574522138262677E-10</v>
      </c>
      <c r="M14" s="192">
        <v>9.9633804051886941E-12</v>
      </c>
      <c r="N14" s="191"/>
      <c r="O14" s="192">
        <v>2.1808411176102427E-10</v>
      </c>
      <c r="P14" s="192">
        <v>7.26962460575439E-7</v>
      </c>
    </row>
    <row r="15" spans="2:16" x14ac:dyDescent="0.3">
      <c r="D15" s="39"/>
      <c r="E15" s="39"/>
      <c r="F15" s="39"/>
      <c r="G15" s="39"/>
      <c r="H15" s="39"/>
      <c r="I15" s="39"/>
      <c r="J15" s="39"/>
      <c r="K15" s="39"/>
      <c r="L15" s="39"/>
      <c r="M15" s="39"/>
      <c r="N15" s="39"/>
      <c r="O15" s="39"/>
      <c r="P15" s="39"/>
    </row>
    <row r="16" spans="2:16" x14ac:dyDescent="0.3">
      <c r="B16" s="654" t="s">
        <v>308</v>
      </c>
      <c r="C16" s="193" t="s">
        <v>293</v>
      </c>
      <c r="D16" s="183">
        <v>2.0578177727590695E-7</v>
      </c>
      <c r="E16" s="184">
        <v>3.5838032774026784E-8</v>
      </c>
      <c r="F16" s="184">
        <v>1.266697174555859E-7</v>
      </c>
      <c r="G16" s="184">
        <v>5.7479838307843858E-8</v>
      </c>
      <c r="H16" s="184">
        <v>6.532996589239297E-9</v>
      </c>
      <c r="I16" s="184">
        <v>4.566160642313529E-7</v>
      </c>
      <c r="J16" s="183">
        <v>5.6199042165337526E-12</v>
      </c>
      <c r="K16" s="184">
        <v>2.0451070426857865E-8</v>
      </c>
      <c r="L16" s="184">
        <v>1.6872553100514844E-9</v>
      </c>
      <c r="M16" s="185">
        <v>7.2369059935653917E-13</v>
      </c>
      <c r="N16" s="184">
        <v>8.2330231063849388E-10</v>
      </c>
      <c r="O16" s="185">
        <v>7.4127348128402039E-12</v>
      </c>
      <c r="P16" s="185">
        <v>9.1189381101113224E-7</v>
      </c>
    </row>
    <row r="17" spans="2:16" x14ac:dyDescent="0.3">
      <c r="B17" s="655"/>
      <c r="C17" s="194" t="s">
        <v>292</v>
      </c>
      <c r="D17" s="74">
        <v>1.9967253419528844E-7</v>
      </c>
      <c r="E17" s="187">
        <v>8.9750404669548995E-9</v>
      </c>
      <c r="F17" s="187">
        <v>1.3859008901575318E-7</v>
      </c>
      <c r="G17" s="187"/>
      <c r="H17" s="187">
        <v>7.993946571968672E-9</v>
      </c>
      <c r="I17" s="187">
        <v>4.9724320853708116E-7</v>
      </c>
      <c r="J17" s="74">
        <v>5.4532856294370788E-12</v>
      </c>
      <c r="K17" s="187">
        <v>1.4573542224709395E-8</v>
      </c>
      <c r="L17" s="187">
        <v>5.8052168449543796E-10</v>
      </c>
      <c r="M17" s="188">
        <v>3.5765509107178356E-13</v>
      </c>
      <c r="N17" s="187"/>
      <c r="O17" s="188">
        <v>1.8641389733037121E-10</v>
      </c>
      <c r="P17" s="188">
        <v>8.6782110753430202E-7</v>
      </c>
    </row>
    <row r="18" spans="2:16" x14ac:dyDescent="0.3">
      <c r="B18" s="655"/>
      <c r="C18" s="194" t="s">
        <v>257</v>
      </c>
      <c r="D18" s="74">
        <v>2.0213425669083343E-7</v>
      </c>
      <c r="E18" s="187">
        <v>4.4842011549024868E-10</v>
      </c>
      <c r="F18" s="187">
        <v>6.3139603269175792E-8</v>
      </c>
      <c r="G18" s="187"/>
      <c r="H18" s="187"/>
      <c r="I18" s="187">
        <v>3.0107432514056893E-7</v>
      </c>
      <c r="J18" s="74">
        <v>3.926463862741865E-9</v>
      </c>
      <c r="K18" s="187">
        <v>5.4636142553727222E-9</v>
      </c>
      <c r="L18" s="187"/>
      <c r="M18" s="188">
        <v>5.9933935188589718E-9</v>
      </c>
      <c r="N18" s="187"/>
      <c r="O18" s="188">
        <v>3.3118021928104621E-12</v>
      </c>
      <c r="P18" s="188">
        <v>5.8218338865523483E-7</v>
      </c>
    </row>
    <row r="19" spans="2:16" x14ac:dyDescent="0.3">
      <c r="B19" s="656"/>
      <c r="C19" s="195" t="s">
        <v>306</v>
      </c>
      <c r="D19" s="190">
        <v>9.4803254879897402E-8</v>
      </c>
      <c r="E19" s="191">
        <v>3.7957800203685052E-9</v>
      </c>
      <c r="F19" s="191">
        <v>4.5473873168728841E-8</v>
      </c>
      <c r="G19" s="191"/>
      <c r="H19" s="191">
        <v>1.1341042068108227E-8</v>
      </c>
      <c r="I19" s="191">
        <v>4.8056984092721009E-7</v>
      </c>
      <c r="J19" s="190">
        <v>2.5891854858453746E-12</v>
      </c>
      <c r="K19" s="191">
        <v>6.7567093146802753E-10</v>
      </c>
      <c r="L19" s="191">
        <v>1.3664697674482294E-10</v>
      </c>
      <c r="M19" s="192">
        <v>2.0785404900437275E-11</v>
      </c>
      <c r="N19" s="191"/>
      <c r="O19" s="192">
        <v>7.32782317388097E-11</v>
      </c>
      <c r="P19" s="192">
        <v>6.3689276179465104E-7</v>
      </c>
    </row>
    <row r="20" spans="2:16" x14ac:dyDescent="0.3">
      <c r="D20" s="39"/>
      <c r="E20" s="39"/>
      <c r="F20" s="39"/>
      <c r="G20" s="39"/>
      <c r="H20" s="39"/>
      <c r="I20" s="39"/>
      <c r="J20" s="39"/>
      <c r="K20" s="39"/>
      <c r="L20" s="39"/>
      <c r="M20" s="39"/>
      <c r="N20" s="39"/>
      <c r="O20" s="39"/>
      <c r="P20" s="39"/>
    </row>
    <row r="21" spans="2:16" x14ac:dyDescent="0.3">
      <c r="B21" s="654" t="s">
        <v>188</v>
      </c>
      <c r="C21" s="193" t="s">
        <v>293</v>
      </c>
      <c r="D21" s="183">
        <v>2.2680112730459197E-7</v>
      </c>
      <c r="E21" s="184">
        <v>4.5685848825590845E-8</v>
      </c>
      <c r="F21" s="184">
        <v>5.259941569936795E-8</v>
      </c>
      <c r="G21" s="184">
        <v>1.317201016366904E-8</v>
      </c>
      <c r="H21" s="184">
        <v>4.2131484798683533E-9</v>
      </c>
      <c r="I21" s="184">
        <v>1.8919465869711159E-6</v>
      </c>
      <c r="J21" s="183">
        <v>6.1944504747055475E-12</v>
      </c>
      <c r="K21" s="184">
        <v>2.956330781139707E-8</v>
      </c>
      <c r="L21" s="184">
        <v>2.6516127763950188E-9</v>
      </c>
      <c r="M21" s="185">
        <v>4.6275764168023991E-13</v>
      </c>
      <c r="N21" s="184">
        <v>6.41607322542559E-10</v>
      </c>
      <c r="O21" s="185">
        <v>7.3929902211027253E-12</v>
      </c>
      <c r="P21" s="185">
        <v>2.2672887155528759E-6</v>
      </c>
    </row>
    <row r="22" spans="2:16" x14ac:dyDescent="0.3">
      <c r="B22" s="655"/>
      <c r="C22" s="194" t="s">
        <v>292</v>
      </c>
      <c r="D22" s="74">
        <v>2.1968460093529265E-7</v>
      </c>
      <c r="E22" s="187">
        <v>1.1648433035017702E-8</v>
      </c>
      <c r="F22" s="187">
        <v>6.6181537384839551E-8</v>
      </c>
      <c r="G22" s="187"/>
      <c r="H22" s="187">
        <v>5.1200468469774594E-9</v>
      </c>
      <c r="I22" s="187">
        <v>2.0813483126706254E-6</v>
      </c>
      <c r="J22" s="74">
        <v>5.9998380954956572E-12</v>
      </c>
      <c r="K22" s="187">
        <v>1.5845785047945416E-8</v>
      </c>
      <c r="L22" s="187">
        <v>4.1900558936286815E-10</v>
      </c>
      <c r="M22" s="188">
        <v>2.2907468856106556E-13</v>
      </c>
      <c r="N22" s="187"/>
      <c r="O22" s="188">
        <v>2.1906012872179944E-10</v>
      </c>
      <c r="P22" s="188">
        <v>2.4004730105515665E-6</v>
      </c>
    </row>
    <row r="23" spans="2:16" x14ac:dyDescent="0.3">
      <c r="B23" s="655"/>
      <c r="C23" s="194" t="s">
        <v>257</v>
      </c>
      <c r="D23" s="74">
        <v>2.2335942554366049E-7</v>
      </c>
      <c r="E23" s="187">
        <v>5.7464733334057363E-10</v>
      </c>
      <c r="F23" s="187">
        <v>2.8518826623042529E-8</v>
      </c>
      <c r="G23" s="187"/>
      <c r="H23" s="187"/>
      <c r="I23" s="187">
        <v>1.2079031636342685E-6</v>
      </c>
      <c r="J23" s="74">
        <v>4.3387362411845463E-9</v>
      </c>
      <c r="K23" s="187">
        <v>7.8988514014959122E-9</v>
      </c>
      <c r="L23" s="187"/>
      <c r="M23" s="188">
        <v>5.6473729402987023E-9</v>
      </c>
      <c r="N23" s="187"/>
      <c r="O23" s="188">
        <v>3.2803333187112418E-12</v>
      </c>
      <c r="P23" s="188">
        <v>1.4782443040506101E-6</v>
      </c>
    </row>
    <row r="24" spans="2:16" x14ac:dyDescent="0.3">
      <c r="B24" s="656"/>
      <c r="C24" s="195" t="s">
        <v>306</v>
      </c>
      <c r="D24" s="190">
        <v>2.1691854409130229E-7</v>
      </c>
      <c r="E24" s="191">
        <v>8.4660107097668503E-9</v>
      </c>
      <c r="F24" s="191">
        <v>8.793634369524561E-8</v>
      </c>
      <c r="G24" s="191"/>
      <c r="H24" s="191">
        <v>1.8452379850775192E-8</v>
      </c>
      <c r="I24" s="191">
        <v>1.3085826659554029E-6</v>
      </c>
      <c r="J24" s="190">
        <v>5.9242939146280682E-12</v>
      </c>
      <c r="K24" s="191">
        <v>9.3105074627244523E-9</v>
      </c>
      <c r="L24" s="191">
        <v>1.5930189458515809E-10</v>
      </c>
      <c r="M24" s="192">
        <v>3.3818778227934935E-11</v>
      </c>
      <c r="N24" s="191"/>
      <c r="O24" s="192">
        <v>1.6326290187315717E-10</v>
      </c>
      <c r="P24" s="192">
        <v>1.6500287596338184E-6</v>
      </c>
    </row>
    <row r="25" spans="2:16" x14ac:dyDescent="0.3">
      <c r="B25" s="196"/>
      <c r="D25" s="39"/>
      <c r="E25" s="39"/>
      <c r="F25" s="39"/>
      <c r="G25" s="39"/>
      <c r="H25" s="39"/>
      <c r="I25" s="39"/>
      <c r="J25" s="39"/>
      <c r="K25" s="39"/>
      <c r="L25" s="39"/>
      <c r="M25" s="39"/>
      <c r="N25" s="39"/>
      <c r="O25" s="39"/>
      <c r="P25" s="39"/>
    </row>
    <row r="26" spans="2:16" x14ac:dyDescent="0.3">
      <c r="B26" s="654" t="s">
        <v>185</v>
      </c>
      <c r="C26" s="193" t="s">
        <v>293</v>
      </c>
      <c r="D26" s="183">
        <v>2.2765321872335288E-7</v>
      </c>
      <c r="E26" s="184">
        <v>4.1476880830593E-8</v>
      </c>
      <c r="F26" s="184">
        <v>5.2090025920596776E-8</v>
      </c>
      <c r="G26" s="184">
        <v>9.7153486804684889E-9</v>
      </c>
      <c r="H26" s="184">
        <v>3.9821921602553171E-9</v>
      </c>
      <c r="I26" s="184">
        <v>9.9349497785670563E-7</v>
      </c>
      <c r="J26" s="183">
        <v>6.2177252544091135E-12</v>
      </c>
      <c r="K26" s="184">
        <v>2.5566103304791719E-8</v>
      </c>
      <c r="L26" s="184">
        <v>2.4125876644339025E-9</v>
      </c>
      <c r="M26" s="185">
        <v>4.7016891969179116E-13</v>
      </c>
      <c r="N26" s="184">
        <v>5.6436108354648058E-10</v>
      </c>
      <c r="O26" s="185">
        <v>6.0809077930620005E-12</v>
      </c>
      <c r="P26" s="185">
        <v>1.3569684650267113E-6</v>
      </c>
    </row>
    <row r="27" spans="2:16" x14ac:dyDescent="0.3">
      <c r="B27" s="655"/>
      <c r="C27" s="194" t="s">
        <v>292</v>
      </c>
      <c r="D27" s="74">
        <v>2.2118765554944261E-7</v>
      </c>
      <c r="E27" s="187">
        <v>1.0126812786424863E-8</v>
      </c>
      <c r="F27" s="187">
        <v>6.4684627739590745E-8</v>
      </c>
      <c r="G27" s="187"/>
      <c r="H27" s="187">
        <v>4.8730954221995174E-9</v>
      </c>
      <c r="I27" s="187">
        <v>1.0838549459946389E-6</v>
      </c>
      <c r="J27" s="74">
        <v>6.0408882387246016E-12</v>
      </c>
      <c r="K27" s="187">
        <v>1.4985815743856499E-8</v>
      </c>
      <c r="L27" s="187">
        <v>3.4449626333499581E-10</v>
      </c>
      <c r="M27" s="188">
        <v>2.180258988895191E-13</v>
      </c>
      <c r="N27" s="187"/>
      <c r="O27" s="188">
        <v>2.0247717246054904E-10</v>
      </c>
      <c r="P27" s="188">
        <v>1.400266185586086E-6</v>
      </c>
    </row>
    <row r="28" spans="2:16" x14ac:dyDescent="0.3">
      <c r="B28" s="655"/>
      <c r="C28" s="194" t="s">
        <v>257</v>
      </c>
      <c r="D28" s="74">
        <v>2.2434207869204929E-7</v>
      </c>
      <c r="E28" s="187">
        <v>5.2251287057458318E-10</v>
      </c>
      <c r="F28" s="187">
        <v>2.8254968270744209E-8</v>
      </c>
      <c r="G28" s="187"/>
      <c r="H28" s="187"/>
      <c r="I28" s="187">
        <v>6.3299980761979821E-7</v>
      </c>
      <c r="J28" s="74">
        <v>4.3578286506576698E-9</v>
      </c>
      <c r="K28" s="187">
        <v>6.8295178415724407E-9</v>
      </c>
      <c r="L28" s="187"/>
      <c r="M28" s="188">
        <v>5.8727674575721505E-9</v>
      </c>
      <c r="N28" s="187"/>
      <c r="O28" s="188">
        <v>2.6955617009247254E-12</v>
      </c>
      <c r="P28" s="188">
        <v>9.0318217696466954E-7</v>
      </c>
    </row>
    <row r="29" spans="2:16" x14ac:dyDescent="0.3">
      <c r="B29" s="656"/>
      <c r="C29" s="195" t="s">
        <v>306</v>
      </c>
      <c r="D29" s="190">
        <v>1.2369626864763424E-7</v>
      </c>
      <c r="E29" s="191">
        <v>4.9883132560543412E-9</v>
      </c>
      <c r="F29" s="191">
        <v>4.1546855986900412E-8</v>
      </c>
      <c r="G29" s="191"/>
      <c r="H29" s="191">
        <v>1.2274256215568175E-8</v>
      </c>
      <c r="I29" s="191">
        <v>1.1416456982303514E-6</v>
      </c>
      <c r="J29" s="190">
        <v>3.3782867881638232E-12</v>
      </c>
      <c r="K29" s="191">
        <v>2.0638009635339443E-9</v>
      </c>
      <c r="L29" s="191">
        <v>2.0372562289223115E-10</v>
      </c>
      <c r="M29" s="192">
        <v>2.2495762184828066E-11</v>
      </c>
      <c r="N29" s="191"/>
      <c r="O29" s="192">
        <v>9.7199583279125489E-11</v>
      </c>
      <c r="P29" s="192">
        <v>1.3265419925551869E-6</v>
      </c>
    </row>
    <row r="30" spans="2:16" x14ac:dyDescent="0.3">
      <c r="B30" s="196"/>
      <c r="D30" s="39"/>
      <c r="E30" s="39"/>
      <c r="F30" s="39"/>
      <c r="G30" s="39"/>
      <c r="H30" s="39"/>
      <c r="I30" s="39"/>
      <c r="J30" s="39"/>
      <c r="K30" s="39"/>
      <c r="L30" s="39"/>
      <c r="M30" s="39"/>
      <c r="N30" s="39"/>
      <c r="O30" s="39"/>
      <c r="P30" s="39"/>
    </row>
    <row r="31" spans="2:16" x14ac:dyDescent="0.3">
      <c r="B31" s="654" t="s">
        <v>309</v>
      </c>
      <c r="C31" s="193" t="s">
        <v>293</v>
      </c>
      <c r="D31" s="183">
        <v>2.4387366015954275E-7</v>
      </c>
      <c r="E31" s="184">
        <v>3.9882379849911706E-8</v>
      </c>
      <c r="F31" s="184">
        <v>1.3501097893135867E-7</v>
      </c>
      <c r="G31" s="184">
        <v>1.0238242208015354E-8</v>
      </c>
      <c r="H31" s="184">
        <v>3.5694688273767659E-9</v>
      </c>
      <c r="I31" s="184">
        <v>9.6677741093745182E-7</v>
      </c>
      <c r="J31" s="183">
        <v>6.6603032489970088E-12</v>
      </c>
      <c r="K31" s="184">
        <v>2.1728597199071512E-8</v>
      </c>
      <c r="L31" s="184">
        <v>2.7555199661183624E-9</v>
      </c>
      <c r="M31" s="185">
        <v>8.9298694301189909E-13</v>
      </c>
      <c r="N31" s="184">
        <v>6.4600303806363351E-10</v>
      </c>
      <c r="O31" s="185">
        <v>4.5702824122159619E-11</v>
      </c>
      <c r="P31" s="185">
        <v>1.4245355172312248E-6</v>
      </c>
    </row>
    <row r="32" spans="2:16" x14ac:dyDescent="0.3">
      <c r="B32" s="655"/>
      <c r="C32" s="194" t="s">
        <v>292</v>
      </c>
      <c r="D32" s="74">
        <v>2.2996156925899798E-7</v>
      </c>
      <c r="E32" s="187">
        <v>1.0471780556545665E-8</v>
      </c>
      <c r="F32" s="187">
        <v>1.4994229282770729E-7</v>
      </c>
      <c r="G32" s="187"/>
      <c r="H32" s="187">
        <v>1.9990804360389683E-8</v>
      </c>
      <c r="I32" s="187">
        <v>9.8167647743797084E-7</v>
      </c>
      <c r="J32" s="74">
        <v>6.2805138724607042E-12</v>
      </c>
      <c r="K32" s="187">
        <v>1.4309138603808428E-8</v>
      </c>
      <c r="L32" s="187">
        <v>6.8308045731113192E-10</v>
      </c>
      <c r="M32" s="188">
        <v>8.944033950870644E-13</v>
      </c>
      <c r="N32" s="187"/>
      <c r="O32" s="188">
        <v>3.3520560431492626E-10</v>
      </c>
      <c r="P32" s="188">
        <v>1.4073775240243135E-6</v>
      </c>
    </row>
    <row r="33" spans="2:16" x14ac:dyDescent="0.3">
      <c r="B33" s="655"/>
      <c r="C33" s="194" t="s">
        <v>257</v>
      </c>
      <c r="D33" s="74">
        <v>2.1192740863757527E-7</v>
      </c>
      <c r="E33" s="187">
        <v>5.0158109007012065E-10</v>
      </c>
      <c r="F33" s="187">
        <v>6.1898329928130415E-8</v>
      </c>
      <c r="G33" s="187"/>
      <c r="H33" s="187"/>
      <c r="I33" s="187">
        <v>9.7652106550494044E-7</v>
      </c>
      <c r="J33" s="74">
        <v>4.1166747316986226E-9</v>
      </c>
      <c r="K33" s="187">
        <v>5.8594250578767517E-9</v>
      </c>
      <c r="L33" s="187"/>
      <c r="M33" s="188">
        <v>6.3173508209030217E-9</v>
      </c>
      <c r="N33" s="187"/>
      <c r="O33" s="188">
        <v>2.0262903281107979E-11</v>
      </c>
      <c r="P33" s="188">
        <v>1.2671620986744757E-6</v>
      </c>
    </row>
    <row r="34" spans="2:16" x14ac:dyDescent="0.3">
      <c r="B34" s="656"/>
      <c r="C34" s="195" t="s">
        <v>306</v>
      </c>
      <c r="D34" s="190">
        <v>9.8396803677550791E-8</v>
      </c>
      <c r="E34" s="191">
        <v>4.55968038065273E-9</v>
      </c>
      <c r="F34" s="191">
        <v>5.0822876768668501E-8</v>
      </c>
      <c r="G34" s="191"/>
      <c r="H34" s="191">
        <v>3.9323424268441897E-8</v>
      </c>
      <c r="I34" s="191">
        <v>1.6366944151364584E-6</v>
      </c>
      <c r="J34" s="190">
        <v>2.6873294198416141E-12</v>
      </c>
      <c r="K34" s="191">
        <v>6.9310836773575764E-9</v>
      </c>
      <c r="L34" s="191">
        <v>7.8978658532240813E-10</v>
      </c>
      <c r="M34" s="192">
        <v>7.2070387410844597E-11</v>
      </c>
      <c r="N34" s="191"/>
      <c r="O34" s="192">
        <v>3.1457179165140508E-10</v>
      </c>
      <c r="P34" s="192">
        <v>1.8379074000029343E-6</v>
      </c>
    </row>
    <row r="35" spans="2:16" x14ac:dyDescent="0.3">
      <c r="B35" s="196"/>
      <c r="D35" s="39"/>
      <c r="E35" s="39"/>
      <c r="F35" s="39"/>
      <c r="G35" s="39"/>
      <c r="H35" s="39"/>
      <c r="I35" s="39"/>
      <c r="J35" s="39"/>
      <c r="K35" s="39"/>
      <c r="L35" s="39"/>
      <c r="M35" s="39"/>
      <c r="N35" s="39"/>
      <c r="O35" s="39"/>
      <c r="P35" s="39"/>
    </row>
    <row r="36" spans="2:16" x14ac:dyDescent="0.3">
      <c r="B36" s="654" t="s">
        <v>310</v>
      </c>
      <c r="C36" s="193" t="s">
        <v>293</v>
      </c>
      <c r="D36" s="183">
        <v>1.5256947668106192E-7</v>
      </c>
      <c r="E36" s="184">
        <v>3.1176381287414677E-8</v>
      </c>
      <c r="F36" s="184">
        <v>4.2993855960274712E-8</v>
      </c>
      <c r="G36" s="184">
        <v>7.1732337102690097E-9</v>
      </c>
      <c r="H36" s="184">
        <v>2.5514387509588149E-9</v>
      </c>
      <c r="I36" s="184">
        <v>7.4127446996333759E-7</v>
      </c>
      <c r="J36" s="183">
        <v>4.1668412025281813E-12</v>
      </c>
      <c r="K36" s="184">
        <v>1.6485254148928443E-8</v>
      </c>
      <c r="L36" s="184">
        <v>1.5390051750888698E-9</v>
      </c>
      <c r="M36" s="185">
        <v>5.7052685090540673E-13</v>
      </c>
      <c r="N36" s="184">
        <v>3.7112460720863551E-10</v>
      </c>
      <c r="O36" s="185">
        <v>2.6555872641296041E-11</v>
      </c>
      <c r="P36" s="185">
        <v>9.961655335252374E-7</v>
      </c>
    </row>
    <row r="37" spans="2:16" x14ac:dyDescent="0.3">
      <c r="B37" s="655"/>
      <c r="C37" s="194" t="s">
        <v>292</v>
      </c>
      <c r="D37" s="74">
        <v>1.4630483465331163E-7</v>
      </c>
      <c r="E37" s="187">
        <v>7.4298606569188451E-9</v>
      </c>
      <c r="F37" s="187">
        <v>5.372195801545257E-8</v>
      </c>
      <c r="G37" s="187"/>
      <c r="H37" s="187">
        <v>1.194624287546502E-8</v>
      </c>
      <c r="I37" s="187">
        <v>7.6783554608601997E-7</v>
      </c>
      <c r="J37" s="74">
        <v>3.9957526234016137E-12</v>
      </c>
      <c r="K37" s="187">
        <v>1.0727726110876785E-8</v>
      </c>
      <c r="L37" s="187">
        <v>3.672955776872479E-10</v>
      </c>
      <c r="M37" s="188">
        <v>5.3448375531710153E-13</v>
      </c>
      <c r="N37" s="187"/>
      <c r="O37" s="188">
        <v>2.3161102185023197E-10</v>
      </c>
      <c r="P37" s="188">
        <v>9.9856960523396132E-7</v>
      </c>
    </row>
    <row r="38" spans="2:16" x14ac:dyDescent="0.3">
      <c r="B38" s="655"/>
      <c r="C38" s="194" t="s">
        <v>257</v>
      </c>
      <c r="D38" s="74">
        <v>1.2318282481674066E-7</v>
      </c>
      <c r="E38" s="187">
        <v>3.8978461745565135E-10</v>
      </c>
      <c r="F38" s="187">
        <v>2.0199217183675175E-8</v>
      </c>
      <c r="G38" s="187"/>
      <c r="H38" s="187"/>
      <c r="I38" s="187">
        <v>6.8735304156397877E-7</v>
      </c>
      <c r="J38" s="74">
        <v>2.3928094991582391E-9</v>
      </c>
      <c r="K38" s="187">
        <v>4.4583074589227035E-9</v>
      </c>
      <c r="L38" s="187"/>
      <c r="M38" s="188">
        <v>4.1976948005669364E-9</v>
      </c>
      <c r="N38" s="187"/>
      <c r="O38" s="188">
        <v>1.159991357404892E-11</v>
      </c>
      <c r="P38" s="188">
        <v>8.4218527985407235E-7</v>
      </c>
    </row>
    <row r="39" spans="2:16" x14ac:dyDescent="0.3">
      <c r="B39" s="656"/>
      <c r="C39" s="195" t="s">
        <v>306</v>
      </c>
      <c r="D39" s="190">
        <v>6.5400966163524118E-8</v>
      </c>
      <c r="E39" s="191">
        <v>2.8412366320666596E-9</v>
      </c>
      <c r="F39" s="191">
        <v>2.9270827881003431E-8</v>
      </c>
      <c r="G39" s="191"/>
      <c r="H39" s="191">
        <v>2.1133234175241227E-8</v>
      </c>
      <c r="I39" s="191">
        <v>9.3646741361807434E-7</v>
      </c>
      <c r="J39" s="190">
        <v>1.7861753013162403E-12</v>
      </c>
      <c r="K39" s="191">
        <v>4.6674859321818678E-9</v>
      </c>
      <c r="L39" s="191">
        <v>5.1874275041746147E-10</v>
      </c>
      <c r="M39" s="192">
        <v>3.8732140005316082E-11</v>
      </c>
      <c r="N39" s="191"/>
      <c r="O39" s="192">
        <v>1.5501886007381789E-10</v>
      </c>
      <c r="P39" s="192">
        <v>1.0604954443278895E-6</v>
      </c>
    </row>
  </sheetData>
  <mergeCells count="11">
    <mergeCell ref="B11:B14"/>
    <mergeCell ref="D4:I4"/>
    <mergeCell ref="J4:M4"/>
    <mergeCell ref="N4:O4"/>
    <mergeCell ref="P4:P5"/>
    <mergeCell ref="B6:B9"/>
    <mergeCell ref="B16:B19"/>
    <mergeCell ref="B21:B24"/>
    <mergeCell ref="B26:B29"/>
    <mergeCell ref="B31:B34"/>
    <mergeCell ref="B36:B39"/>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U62"/>
  <sheetViews>
    <sheetView workbookViewId="0">
      <selection activeCell="H9" sqref="H9"/>
    </sheetView>
  </sheetViews>
  <sheetFormatPr defaultColWidth="11.453125" defaultRowHeight="14" x14ac:dyDescent="0.3"/>
  <cols>
    <col min="1" max="4" width="11.453125" style="33"/>
    <col min="5" max="16" width="14.26953125" style="33" customWidth="1"/>
    <col min="17" max="17" width="17.26953125" style="33" customWidth="1"/>
    <col min="18" max="18" width="11.54296875" style="39" bestFit="1" customWidth="1"/>
    <col min="19" max="19" width="12.54296875" style="39" customWidth="1"/>
    <col min="20" max="20" width="13.1796875" style="39" customWidth="1"/>
    <col min="21" max="21" width="14.453125" style="39" customWidth="1"/>
    <col min="22" max="16384" width="11.453125" style="33"/>
  </cols>
  <sheetData>
    <row r="2" spans="2:21" ht="15.5" x14ac:dyDescent="0.35">
      <c r="B2" s="3" t="s">
        <v>395</v>
      </c>
    </row>
    <row r="4" spans="2:21" x14ac:dyDescent="0.3">
      <c r="E4" s="39"/>
      <c r="F4" s="39"/>
      <c r="G4" s="39"/>
      <c r="H4" s="39"/>
      <c r="I4" s="39"/>
      <c r="J4" s="39"/>
      <c r="K4" s="39"/>
      <c r="L4" s="39"/>
      <c r="M4" s="39"/>
      <c r="N4" s="39"/>
      <c r="O4" s="39"/>
      <c r="P4" s="39"/>
      <c r="Q4" s="39"/>
    </row>
    <row r="5" spans="2:21" x14ac:dyDescent="0.3">
      <c r="C5" s="196"/>
      <c r="E5" s="657" t="s">
        <v>255</v>
      </c>
      <c r="F5" s="658"/>
      <c r="G5" s="658"/>
      <c r="H5" s="658"/>
      <c r="I5" s="658"/>
      <c r="J5" s="659"/>
      <c r="K5" s="657" t="s">
        <v>254</v>
      </c>
      <c r="L5" s="658"/>
      <c r="M5" s="658"/>
      <c r="N5" s="659"/>
      <c r="O5" s="657" t="s">
        <v>253</v>
      </c>
      <c r="P5" s="659"/>
      <c r="Q5" s="660" t="s">
        <v>380</v>
      </c>
      <c r="R5" s="567"/>
      <c r="S5" s="180"/>
      <c r="T5" s="180"/>
      <c r="U5" s="568"/>
    </row>
    <row r="6" spans="2:21" ht="28.5" thickBot="1" x14ac:dyDescent="0.35">
      <c r="C6" s="196"/>
      <c r="E6" s="130" t="s">
        <v>299</v>
      </c>
      <c r="F6" s="56" t="s">
        <v>239</v>
      </c>
      <c r="G6" s="56" t="s">
        <v>238</v>
      </c>
      <c r="H6" s="56" t="s">
        <v>237</v>
      </c>
      <c r="I6" s="56" t="s">
        <v>225</v>
      </c>
      <c r="J6" s="181" t="s">
        <v>236</v>
      </c>
      <c r="K6" s="130" t="s">
        <v>235</v>
      </c>
      <c r="L6" s="56" t="s">
        <v>234</v>
      </c>
      <c r="M6" s="56" t="s">
        <v>233</v>
      </c>
      <c r="N6" s="181" t="s">
        <v>232</v>
      </c>
      <c r="O6" s="130" t="s">
        <v>231</v>
      </c>
      <c r="P6" s="56" t="s">
        <v>230</v>
      </c>
      <c r="Q6" s="661"/>
      <c r="R6" s="569" t="s">
        <v>311</v>
      </c>
      <c r="S6" s="570" t="s">
        <v>312</v>
      </c>
      <c r="T6" s="571" t="s">
        <v>313</v>
      </c>
      <c r="U6" s="572" t="s">
        <v>314</v>
      </c>
    </row>
    <row r="7" spans="2:21" x14ac:dyDescent="0.3">
      <c r="C7" s="677" t="s">
        <v>305</v>
      </c>
      <c r="D7" s="197" t="s">
        <v>293</v>
      </c>
      <c r="E7" s="198">
        <v>5.9403723448993192E-7</v>
      </c>
      <c r="F7" s="198">
        <v>7.5307112237099897E-8</v>
      </c>
      <c r="G7" s="198">
        <v>1.2723740425979141E-7</v>
      </c>
      <c r="H7" s="198">
        <v>1.6729747801271585E-7</v>
      </c>
      <c r="I7" s="198">
        <v>1.2386460841785451E-8</v>
      </c>
      <c r="J7" s="198">
        <v>6.3814153613609994E-8</v>
      </c>
      <c r="K7" s="199">
        <v>1.6224509354567272E-11</v>
      </c>
      <c r="L7" s="198">
        <v>3.0975293838762195E-8</v>
      </c>
      <c r="M7" s="198">
        <v>6.0776200240194129E-9</v>
      </c>
      <c r="N7" s="200">
        <v>1.2433111832511371E-12</v>
      </c>
      <c r="O7" s="198">
        <v>2.7522417047911969E-9</v>
      </c>
      <c r="P7" s="198">
        <v>6.939176586836177E-12</v>
      </c>
      <c r="Q7" s="201">
        <v>1.0799094060196322E-6</v>
      </c>
      <c r="R7" s="210"/>
      <c r="S7" s="210"/>
      <c r="T7" s="298"/>
      <c r="U7" s="299"/>
    </row>
    <row r="8" spans="2:21" x14ac:dyDescent="0.3">
      <c r="C8" s="678"/>
      <c r="D8" s="203" t="s">
        <v>244</v>
      </c>
      <c r="E8" s="204">
        <v>0.5500806189654881</v>
      </c>
      <c r="F8" s="205">
        <v>6.9734657201171613E-2</v>
      </c>
      <c r="G8" s="205">
        <v>0.11782229467633538</v>
      </c>
      <c r="H8" s="205">
        <v>0.15491806727505666</v>
      </c>
      <c r="I8" s="205">
        <v>1.146990735772911E-2</v>
      </c>
      <c r="J8" s="205">
        <v>5.9092136116138144E-2</v>
      </c>
      <c r="K8" s="206">
        <v>1.5023954105898693E-5</v>
      </c>
      <c r="L8" s="205">
        <v>2.8683233673213401E-2</v>
      </c>
      <c r="M8" s="205">
        <v>5.6278980349106483E-3</v>
      </c>
      <c r="N8" s="207">
        <v>1.151310634318648E-6</v>
      </c>
      <c r="O8" s="205">
        <v>2.5485857327009545E-3</v>
      </c>
      <c r="P8" s="205">
        <v>6.4257025155590012E-6</v>
      </c>
      <c r="Q8" s="208">
        <v>0.99999999999999978</v>
      </c>
      <c r="R8" s="209">
        <v>0</v>
      </c>
      <c r="S8" s="210">
        <v>1</v>
      </c>
      <c r="T8" s="298">
        <v>1.0799094060196322E-6</v>
      </c>
      <c r="U8" s="299">
        <v>0</v>
      </c>
    </row>
    <row r="9" spans="2:21" x14ac:dyDescent="0.3">
      <c r="C9" s="678"/>
      <c r="D9" s="36" t="s">
        <v>292</v>
      </c>
      <c r="E9" s="187">
        <v>5.8274843920546034E-7</v>
      </c>
      <c r="F9" s="187">
        <v>1.8460409780679509E-8</v>
      </c>
      <c r="G9" s="187">
        <v>1.5157016306779825E-7</v>
      </c>
      <c r="H9" s="187">
        <v>0</v>
      </c>
      <c r="I9" s="187">
        <v>1.4464530893161112E-8</v>
      </c>
      <c r="J9" s="187">
        <v>4.4843712160810861E-8</v>
      </c>
      <c r="K9" s="74">
        <v>1.5915527400418051E-11</v>
      </c>
      <c r="L9" s="187">
        <v>2.4196950922385202E-8</v>
      </c>
      <c r="M9" s="187">
        <v>1.6445351992956403E-9</v>
      </c>
      <c r="N9" s="188">
        <v>6.471538266273565E-13</v>
      </c>
      <c r="O9" s="187">
        <v>0</v>
      </c>
      <c r="P9" s="187">
        <v>3.6432591915417742E-10</v>
      </c>
      <c r="Q9" s="211">
        <v>8.3830962982997209E-7</v>
      </c>
      <c r="R9" s="210"/>
      <c r="S9" s="210"/>
      <c r="T9" s="298"/>
      <c r="U9" s="299"/>
    </row>
    <row r="10" spans="2:21" x14ac:dyDescent="0.3">
      <c r="C10" s="678"/>
      <c r="D10" s="212" t="s">
        <v>244</v>
      </c>
      <c r="E10" s="213"/>
      <c r="F10" s="213"/>
      <c r="G10" s="213"/>
      <c r="H10" s="214">
        <v>0.15491806727505666</v>
      </c>
      <c r="I10" s="213">
        <v>1.7254401450803855E-2</v>
      </c>
      <c r="J10" s="213"/>
      <c r="K10" s="215"/>
      <c r="L10" s="213"/>
      <c r="M10" s="213">
        <v>1.9617276728995572E-3</v>
      </c>
      <c r="N10" s="216"/>
      <c r="O10" s="214">
        <v>2.5485857327009545E-3</v>
      </c>
      <c r="P10" s="213"/>
      <c r="Q10" s="217"/>
      <c r="R10" s="209">
        <v>0.15746665300775761</v>
      </c>
      <c r="S10" s="210">
        <v>0.84253334699224236</v>
      </c>
      <c r="T10" s="298">
        <v>9.9498688428493835E-7</v>
      </c>
      <c r="U10" s="299">
        <v>1.5667725445496627E-7</v>
      </c>
    </row>
    <row r="11" spans="2:21" x14ac:dyDescent="0.3">
      <c r="C11" s="678"/>
      <c r="D11" s="36" t="s">
        <v>257</v>
      </c>
      <c r="E11" s="187">
        <v>5.8713115875330251E-7</v>
      </c>
      <c r="F11" s="187">
        <v>9.5231169337746061E-10</v>
      </c>
      <c r="G11" s="187">
        <v>6.4787196884416276E-8</v>
      </c>
      <c r="H11" s="187">
        <v>0</v>
      </c>
      <c r="I11" s="187">
        <v>0</v>
      </c>
      <c r="J11" s="187">
        <v>3.728857669744286E-8</v>
      </c>
      <c r="K11" s="74">
        <v>1.14050226760213E-8</v>
      </c>
      <c r="L11" s="187">
        <v>8.2751037706129641E-9</v>
      </c>
      <c r="M11" s="187">
        <v>0</v>
      </c>
      <c r="N11" s="188">
        <v>1.6392252129849737E-8</v>
      </c>
      <c r="O11" s="187">
        <v>0</v>
      </c>
      <c r="P11" s="187">
        <v>3.0216113133694795E-12</v>
      </c>
      <c r="Q11" s="211">
        <v>7.2623464421633647E-7</v>
      </c>
      <c r="R11" s="210"/>
      <c r="S11" s="210"/>
      <c r="T11" s="298"/>
      <c r="U11" s="299"/>
    </row>
    <row r="12" spans="2:21" x14ac:dyDescent="0.3">
      <c r="C12" s="678"/>
      <c r="D12" s="212" t="s">
        <v>244</v>
      </c>
      <c r="E12" s="213"/>
      <c r="F12" s="213"/>
      <c r="G12" s="213"/>
      <c r="H12" s="214">
        <v>0.15491806727505666</v>
      </c>
      <c r="I12" s="214">
        <v>1.4362154404266483E-2</v>
      </c>
      <c r="J12" s="213"/>
      <c r="K12" s="215"/>
      <c r="L12" s="213"/>
      <c r="M12" s="214">
        <v>3.7948128539051027E-3</v>
      </c>
      <c r="N12" s="216"/>
      <c r="O12" s="214">
        <v>2.5485857327009545E-3</v>
      </c>
      <c r="P12" s="213"/>
      <c r="Q12" s="217"/>
      <c r="R12" s="209">
        <v>0.1756236202659292</v>
      </c>
      <c r="S12" s="210">
        <v>0.82437637973407085</v>
      </c>
      <c r="T12" s="298">
        <v>8.809503305402889E-7</v>
      </c>
      <c r="U12" s="299">
        <v>1.5471568632395251E-7</v>
      </c>
    </row>
    <row r="13" spans="2:21" x14ac:dyDescent="0.3">
      <c r="C13" s="678"/>
      <c r="D13" s="36" t="s">
        <v>306</v>
      </c>
      <c r="E13" s="187">
        <v>3.5164890894666235E-7</v>
      </c>
      <c r="F13" s="187">
        <v>8.560669743780043E-9</v>
      </c>
      <c r="G13" s="187">
        <v>1.5807377412142452E-7</v>
      </c>
      <c r="H13" s="187">
        <v>0</v>
      </c>
      <c r="I13" s="187">
        <v>3.0337282791295444E-9</v>
      </c>
      <c r="J13" s="187">
        <v>3.5513666470280344E-8</v>
      </c>
      <c r="K13" s="74">
        <v>9.6039345095431302E-12</v>
      </c>
      <c r="L13" s="187">
        <v>1.9916255711163183E-9</v>
      </c>
      <c r="M13" s="187">
        <v>2.2834298149246838E-10</v>
      </c>
      <c r="N13" s="188">
        <v>5.5600949419750092E-12</v>
      </c>
      <c r="O13" s="187">
        <v>0</v>
      </c>
      <c r="P13" s="187">
        <v>1.7551594571160529E-10</v>
      </c>
      <c r="Q13" s="211">
        <v>5.5924139608904868E-7</v>
      </c>
      <c r="R13" s="209"/>
      <c r="S13" s="210"/>
      <c r="T13" s="298"/>
      <c r="U13" s="299"/>
    </row>
    <row r="14" spans="2:21" ht="14.5" thickBot="1" x14ac:dyDescent="0.35">
      <c r="C14" s="679"/>
      <c r="D14" s="218"/>
      <c r="E14" s="219"/>
      <c r="F14" s="219"/>
      <c r="G14" s="219"/>
      <c r="H14" s="220">
        <v>0.15491806727505666</v>
      </c>
      <c r="I14" s="219">
        <v>5.4247205238120112E-3</v>
      </c>
      <c r="J14" s="219"/>
      <c r="K14" s="221"/>
      <c r="L14" s="219"/>
      <c r="M14" s="219">
        <v>4.0830843905573304E-4</v>
      </c>
      <c r="N14" s="222"/>
      <c r="O14" s="220">
        <v>2.5485857327009545E-3</v>
      </c>
      <c r="P14" s="219"/>
      <c r="Q14" s="223"/>
      <c r="R14" s="224">
        <v>0.15746665300775761</v>
      </c>
      <c r="S14" s="225">
        <v>0.84253334699224236</v>
      </c>
      <c r="T14" s="300">
        <v>6.6376173487433239E-7</v>
      </c>
      <c r="U14" s="301">
        <v>1.0452033878528371E-7</v>
      </c>
    </row>
    <row r="15" spans="2:21" x14ac:dyDescent="0.3">
      <c r="C15" s="676" t="s">
        <v>307</v>
      </c>
      <c r="D15" s="226" t="s">
        <v>293</v>
      </c>
      <c r="E15" s="227">
        <v>6.7644768420164865E-7</v>
      </c>
      <c r="F15" s="227">
        <v>7.9439596508048356E-8</v>
      </c>
      <c r="G15" s="227">
        <v>2.5980880458259212E-7</v>
      </c>
      <c r="H15" s="227">
        <v>1.5939370666040925E-7</v>
      </c>
      <c r="I15" s="227">
        <v>1.0233058748314267E-8</v>
      </c>
      <c r="J15" s="227">
        <v>9.8508404814861929E-8</v>
      </c>
      <c r="K15" s="228">
        <v>1.8473421089800814E-11</v>
      </c>
      <c r="L15" s="227">
        <v>6.6917084983660927E-8</v>
      </c>
      <c r="M15" s="227">
        <v>1.217235388927473E-8</v>
      </c>
      <c r="N15" s="229">
        <v>1.7232943584906803E-12</v>
      </c>
      <c r="O15" s="227">
        <v>3.8244687118902727E-9</v>
      </c>
      <c r="P15" s="227">
        <v>1.3427255631251909E-11</v>
      </c>
      <c r="Q15" s="230">
        <v>1.3667787870717799E-6</v>
      </c>
      <c r="R15" s="210"/>
      <c r="S15" s="210"/>
      <c r="T15" s="298"/>
      <c r="U15" s="299"/>
    </row>
    <row r="16" spans="2:21" x14ac:dyDescent="0.3">
      <c r="C16" s="676"/>
      <c r="D16" s="231" t="s">
        <v>244</v>
      </c>
      <c r="E16" s="232">
        <v>0.49492111715523956</v>
      </c>
      <c r="F16" s="232">
        <v>5.812176576009178E-2</v>
      </c>
      <c r="G16" s="232">
        <v>0.19008840862917753</v>
      </c>
      <c r="H16" s="232">
        <v>0.11661997403537276</v>
      </c>
      <c r="I16" s="232">
        <v>7.4869897346283958E-3</v>
      </c>
      <c r="J16" s="232">
        <v>7.2073407742820422E-2</v>
      </c>
      <c r="K16" s="233">
        <v>1.3516028536979799E-5</v>
      </c>
      <c r="L16" s="232">
        <v>4.8959704098880341E-2</v>
      </c>
      <c r="M16" s="232">
        <v>8.9058697752787616E-3</v>
      </c>
      <c r="N16" s="234">
        <v>1.2608436528216158E-6</v>
      </c>
      <c r="O16" s="232">
        <v>2.7981621810826518E-3</v>
      </c>
      <c r="P16" s="232">
        <v>9.8240152380611548E-6</v>
      </c>
      <c r="Q16" s="235">
        <v>1</v>
      </c>
      <c r="R16" s="209">
        <v>0</v>
      </c>
      <c r="S16" s="210">
        <v>1</v>
      </c>
      <c r="T16" s="298">
        <v>1.3667787870717799E-6</v>
      </c>
      <c r="U16" s="299">
        <v>0</v>
      </c>
    </row>
    <row r="17" spans="3:21" x14ac:dyDescent="0.3">
      <c r="C17" s="676"/>
      <c r="D17" s="36" t="s">
        <v>292</v>
      </c>
      <c r="E17" s="187">
        <v>6.5797884279606687E-7</v>
      </c>
      <c r="F17" s="187">
        <v>1.9947884978484315E-8</v>
      </c>
      <c r="G17" s="187">
        <v>2.8631478548481145E-7</v>
      </c>
      <c r="H17" s="187"/>
      <c r="I17" s="187">
        <v>1.3356602943885476E-8</v>
      </c>
      <c r="J17" s="187">
        <v>9.4904982248398264E-8</v>
      </c>
      <c r="K17" s="74">
        <v>1.7970155897275616E-11</v>
      </c>
      <c r="L17" s="187">
        <v>4.4099894689489415E-8</v>
      </c>
      <c r="M17" s="187">
        <v>2.099656251450382E-9</v>
      </c>
      <c r="N17" s="188">
        <v>5.975843094893946E-13</v>
      </c>
      <c r="O17" s="187"/>
      <c r="P17" s="187">
        <v>4.1360277562492301E-10</v>
      </c>
      <c r="Q17" s="211">
        <v>1.1191348199084178E-6</v>
      </c>
      <c r="R17" s="210"/>
      <c r="S17" s="210"/>
      <c r="T17" s="298"/>
      <c r="U17" s="299"/>
    </row>
    <row r="18" spans="3:21" x14ac:dyDescent="0.3">
      <c r="C18" s="676"/>
      <c r="D18" s="212" t="s">
        <v>244</v>
      </c>
      <c r="E18" s="236"/>
      <c r="F18" s="236"/>
      <c r="G18" s="236"/>
      <c r="H18" s="214">
        <v>0.11661997403537276</v>
      </c>
      <c r="I18" s="213">
        <v>1.1934757730957283E-2</v>
      </c>
      <c r="J18" s="213"/>
      <c r="K18" s="215"/>
      <c r="L18" s="213"/>
      <c r="M18" s="213">
        <v>1.8761423682824945E-3</v>
      </c>
      <c r="N18" s="216"/>
      <c r="O18" s="214">
        <v>2.7981621810826518E-3</v>
      </c>
      <c r="P18" s="236"/>
      <c r="Q18" s="237"/>
      <c r="R18" s="209">
        <v>0.11941813621645542</v>
      </c>
      <c r="S18" s="210">
        <v>0.88058186378354453</v>
      </c>
      <c r="T18" s="298">
        <v>1.2709037807114227E-6</v>
      </c>
      <c r="U18" s="299">
        <v>1.5176896080300486E-7</v>
      </c>
    </row>
    <row r="19" spans="3:21" x14ac:dyDescent="0.3">
      <c r="C19" s="676"/>
      <c r="D19" s="36" t="s">
        <v>257</v>
      </c>
      <c r="E19" s="187">
        <v>6.641927149950785E-7</v>
      </c>
      <c r="F19" s="187">
        <v>9.9776128305939097E-10</v>
      </c>
      <c r="G19" s="187">
        <v>1.304085433498408E-7</v>
      </c>
      <c r="H19" s="187"/>
      <c r="I19" s="187"/>
      <c r="J19" s="187">
        <v>5.5459261794551621E-8</v>
      </c>
      <c r="K19" s="74">
        <v>1.2901946184544929E-8</v>
      </c>
      <c r="L19" s="187">
        <v>1.7872240757206023E-8</v>
      </c>
      <c r="M19" s="187"/>
      <c r="N19" s="188">
        <v>1.4836542492386911E-8</v>
      </c>
      <c r="O19" s="187"/>
      <c r="P19" s="187">
        <v>6.0057325245647818E-12</v>
      </c>
      <c r="Q19" s="211">
        <v>8.9667501658919266E-7</v>
      </c>
      <c r="R19" s="210"/>
      <c r="S19" s="210"/>
      <c r="T19" s="298"/>
      <c r="U19" s="299"/>
    </row>
    <row r="20" spans="3:21" x14ac:dyDescent="0.3">
      <c r="C20" s="676"/>
      <c r="D20" s="212" t="s">
        <v>244</v>
      </c>
      <c r="E20" s="236"/>
      <c r="F20" s="236"/>
      <c r="G20" s="236"/>
      <c r="H20" s="214">
        <v>0.11661997403537276</v>
      </c>
      <c r="I20" s="214">
        <v>9.7108737327928386E-3</v>
      </c>
      <c r="J20" s="213"/>
      <c r="K20" s="215"/>
      <c r="L20" s="213"/>
      <c r="M20" s="214">
        <v>5.3910060717806277E-3</v>
      </c>
      <c r="N20" s="216"/>
      <c r="O20" s="214">
        <v>2.7981621810826518E-3</v>
      </c>
      <c r="P20" s="236"/>
      <c r="Q20" s="237"/>
      <c r="R20" s="209">
        <v>0.13452001602102889</v>
      </c>
      <c r="S20" s="210">
        <v>0.86547998397897108</v>
      </c>
      <c r="T20" s="298">
        <v>1.0360436210977464E-6</v>
      </c>
      <c r="U20" s="299">
        <v>1.3936860450855363E-7</v>
      </c>
    </row>
    <row r="21" spans="3:21" x14ac:dyDescent="0.3">
      <c r="C21" s="676"/>
      <c r="D21" s="36" t="s">
        <v>306</v>
      </c>
      <c r="E21" s="187">
        <v>4.6641597232035095E-7</v>
      </c>
      <c r="F21" s="187">
        <v>1.1916282555382303E-8</v>
      </c>
      <c r="G21" s="187">
        <v>1.6529920534615757E-7</v>
      </c>
      <c r="H21" s="187"/>
      <c r="I21" s="187">
        <v>5.4362720792334948E-9</v>
      </c>
      <c r="J21" s="187">
        <v>4.2141809628617703E-8</v>
      </c>
      <c r="K21" s="74">
        <v>1.273835447346423E-11</v>
      </c>
      <c r="L21" s="187">
        <v>3.5326387577674725E-8</v>
      </c>
      <c r="M21" s="187">
        <v>1.8574522138262677E-10</v>
      </c>
      <c r="N21" s="188">
        <v>9.9633804051886941E-12</v>
      </c>
      <c r="O21" s="187"/>
      <c r="P21" s="187">
        <v>2.1808411176102427E-10</v>
      </c>
      <c r="Q21" s="211">
        <v>7.26962460575439E-7</v>
      </c>
      <c r="R21" s="209"/>
      <c r="S21" s="210"/>
      <c r="T21" s="298"/>
      <c r="U21" s="299"/>
    </row>
    <row r="22" spans="3:21" ht="14.5" thickBot="1" x14ac:dyDescent="0.35">
      <c r="C22" s="676"/>
      <c r="D22" s="238"/>
      <c r="E22" s="236"/>
      <c r="F22" s="236"/>
      <c r="G22" s="236"/>
      <c r="H22" s="214">
        <v>0.11661997403537276</v>
      </c>
      <c r="I22" s="214"/>
      <c r="J22" s="213"/>
      <c r="K22" s="215"/>
      <c r="L22" s="213"/>
      <c r="M22" s="214"/>
      <c r="N22" s="216"/>
      <c r="O22" s="214">
        <v>2.7981621810826518E-3</v>
      </c>
      <c r="P22" s="236"/>
      <c r="Q22" s="237"/>
      <c r="R22" s="209">
        <v>0.11941813621645542</v>
      </c>
      <c r="S22" s="210">
        <v>0.88058186378354453</v>
      </c>
      <c r="T22" s="298">
        <v>8.2554784566189219E-7</v>
      </c>
      <c r="U22" s="299">
        <v>9.8585385086453158E-8</v>
      </c>
    </row>
    <row r="23" spans="3:21" x14ac:dyDescent="0.3">
      <c r="C23" s="665" t="s">
        <v>308</v>
      </c>
      <c r="D23" s="239" t="s">
        <v>293</v>
      </c>
      <c r="E23" s="240">
        <v>2.0578177727590695E-7</v>
      </c>
      <c r="F23" s="240">
        <v>3.5838032774026784E-8</v>
      </c>
      <c r="G23" s="240">
        <v>1.266697174555859E-7</v>
      </c>
      <c r="H23" s="240">
        <v>5.7479838307843858E-8</v>
      </c>
      <c r="I23" s="240">
        <v>6.532996589239297E-9</v>
      </c>
      <c r="J23" s="240">
        <v>4.566160642313529E-7</v>
      </c>
      <c r="K23" s="241">
        <v>5.6199042165337526E-12</v>
      </c>
      <c r="L23" s="240">
        <v>2.0451070426857865E-8</v>
      </c>
      <c r="M23" s="240">
        <v>1.6872553100514844E-9</v>
      </c>
      <c r="N23" s="242">
        <v>7.2369059935653917E-13</v>
      </c>
      <c r="O23" s="240">
        <v>8.2330231063849388E-10</v>
      </c>
      <c r="P23" s="240">
        <v>7.4127348128402039E-12</v>
      </c>
      <c r="Q23" s="243">
        <v>9.1189381101113224E-7</v>
      </c>
      <c r="R23" s="202"/>
      <c r="S23" s="202"/>
      <c r="T23" s="296"/>
      <c r="U23" s="297"/>
    </row>
    <row r="24" spans="3:21" x14ac:dyDescent="0.3">
      <c r="C24" s="666"/>
      <c r="D24" s="244" t="s">
        <v>244</v>
      </c>
      <c r="E24" s="245">
        <v>0.22566418895609194</v>
      </c>
      <c r="F24" s="245">
        <v>3.9300664552475266E-2</v>
      </c>
      <c r="G24" s="245">
        <v>0.13890840789360234</v>
      </c>
      <c r="H24" s="245">
        <v>6.3033477817015418E-2</v>
      </c>
      <c r="I24" s="245">
        <v>7.1642076197395571E-3</v>
      </c>
      <c r="J24" s="245">
        <v>0.50073381211464174</v>
      </c>
      <c r="K24" s="246">
        <v>6.1628932543168075E-6</v>
      </c>
      <c r="L24" s="245">
        <v>2.2427030625617659E-2</v>
      </c>
      <c r="M24" s="245">
        <v>1.850276084427649E-3</v>
      </c>
      <c r="N24" s="247">
        <v>7.9361279857146047E-7</v>
      </c>
      <c r="O24" s="245">
        <v>9.0284888514112656E-4</v>
      </c>
      <c r="P24" s="245">
        <v>8.1289451944199137E-6</v>
      </c>
      <c r="Q24" s="248">
        <v>1</v>
      </c>
      <c r="R24" s="209">
        <v>0</v>
      </c>
      <c r="S24" s="210">
        <v>1</v>
      </c>
      <c r="T24" s="298">
        <v>9.1189381101113224E-7</v>
      </c>
      <c r="U24" s="299">
        <v>0</v>
      </c>
    </row>
    <row r="25" spans="3:21" x14ac:dyDescent="0.3">
      <c r="C25" s="666"/>
      <c r="D25" s="36" t="s">
        <v>292</v>
      </c>
      <c r="E25" s="187">
        <v>1.9967253419528844E-7</v>
      </c>
      <c r="F25" s="187">
        <v>8.9750404669548995E-9</v>
      </c>
      <c r="G25" s="187">
        <v>1.3859008901575318E-7</v>
      </c>
      <c r="H25" s="187">
        <v>0</v>
      </c>
      <c r="I25" s="187">
        <v>7.993946571968672E-9</v>
      </c>
      <c r="J25" s="187">
        <v>4.9724320853708116E-7</v>
      </c>
      <c r="K25" s="74">
        <v>5.4532856294370788E-12</v>
      </c>
      <c r="L25" s="187">
        <v>1.4573542224709395E-8</v>
      </c>
      <c r="M25" s="187">
        <v>5.8052168449543796E-10</v>
      </c>
      <c r="N25" s="188">
        <v>3.5765509107178356E-13</v>
      </c>
      <c r="O25" s="187">
        <v>0</v>
      </c>
      <c r="P25" s="187">
        <v>1.8641389733037121E-10</v>
      </c>
      <c r="Q25" s="211">
        <v>8.6782110753430202E-7</v>
      </c>
      <c r="R25" s="210"/>
      <c r="S25" s="210"/>
      <c r="T25" s="298"/>
      <c r="U25" s="299"/>
    </row>
    <row r="26" spans="3:21" x14ac:dyDescent="0.3">
      <c r="C26" s="666"/>
      <c r="D26" s="212" t="s">
        <v>244</v>
      </c>
      <c r="E26" s="39"/>
      <c r="F26" s="39"/>
      <c r="G26" s="39"/>
      <c r="H26" s="214">
        <v>6.3033477817015418E-2</v>
      </c>
      <c r="I26" s="213">
        <v>9.2115143346553126E-3</v>
      </c>
      <c r="J26" s="39"/>
      <c r="K26" s="145"/>
      <c r="L26" s="39"/>
      <c r="M26" s="213">
        <v>6.6894165105622525E-4</v>
      </c>
      <c r="N26" s="73"/>
      <c r="O26" s="214">
        <v>9.0284888514112656E-4</v>
      </c>
      <c r="P26" s="39"/>
      <c r="Q26" s="249"/>
      <c r="R26" s="209">
        <v>6.3936326702156543E-2</v>
      </c>
      <c r="S26" s="210">
        <v>0.93606367329784346</v>
      </c>
      <c r="T26" s="298">
        <v>9.2709623532006515E-7</v>
      </c>
      <c r="U26" s="299">
        <v>5.9275127785763088E-8</v>
      </c>
    </row>
    <row r="27" spans="3:21" x14ac:dyDescent="0.3">
      <c r="C27" s="666"/>
      <c r="D27" s="36" t="s">
        <v>257</v>
      </c>
      <c r="E27" s="187">
        <v>2.0213425669083343E-7</v>
      </c>
      <c r="F27" s="187">
        <v>4.4842011549024868E-10</v>
      </c>
      <c r="G27" s="187">
        <v>6.3139603269175792E-8</v>
      </c>
      <c r="H27" s="187">
        <v>0</v>
      </c>
      <c r="I27" s="187">
        <v>0</v>
      </c>
      <c r="J27" s="187">
        <v>3.0107432514056893E-7</v>
      </c>
      <c r="K27" s="74">
        <v>3.926463862741865E-9</v>
      </c>
      <c r="L27" s="187">
        <v>5.4636142553727222E-9</v>
      </c>
      <c r="M27" s="187">
        <v>0</v>
      </c>
      <c r="N27" s="188">
        <v>5.9933935188589718E-9</v>
      </c>
      <c r="O27" s="187">
        <v>0</v>
      </c>
      <c r="P27" s="187">
        <v>3.3118021928104621E-12</v>
      </c>
      <c r="Q27" s="211">
        <v>5.8218338865523483E-7</v>
      </c>
      <c r="R27" s="210"/>
      <c r="S27" s="210"/>
      <c r="T27" s="298"/>
      <c r="U27" s="299"/>
    </row>
    <row r="28" spans="3:21" x14ac:dyDescent="0.3">
      <c r="C28" s="666"/>
      <c r="D28" s="212" t="s">
        <v>244</v>
      </c>
      <c r="E28" s="39"/>
      <c r="F28" s="39"/>
      <c r="G28" s="39"/>
      <c r="H28" s="214">
        <v>6.3033477817015418E-2</v>
      </c>
      <c r="I28" s="214">
        <v>8.1878609771974357E-3</v>
      </c>
      <c r="J28" s="39"/>
      <c r="K28" s="145"/>
      <c r="L28" s="39"/>
      <c r="M28" s="214">
        <v>1.2596088677419371E-3</v>
      </c>
      <c r="N28" s="73"/>
      <c r="O28" s="214">
        <v>9.0284888514112656E-4</v>
      </c>
      <c r="P28" s="39"/>
      <c r="Q28" s="249"/>
      <c r="R28" s="209">
        <v>7.3383796547095925E-2</v>
      </c>
      <c r="S28" s="210">
        <v>0.92661620345290407</v>
      </c>
      <c r="T28" s="298">
        <v>6.2828966996887259E-7</v>
      </c>
      <c r="U28" s="299">
        <v>4.6106281313637788E-8</v>
      </c>
    </row>
    <row r="29" spans="3:21" x14ac:dyDescent="0.3">
      <c r="C29" s="666"/>
      <c r="D29" s="36" t="s">
        <v>306</v>
      </c>
      <c r="E29" s="187">
        <v>9.4803254879897402E-8</v>
      </c>
      <c r="F29" s="187">
        <v>3.7957800203685052E-9</v>
      </c>
      <c r="G29" s="187">
        <v>4.5473873168728841E-8</v>
      </c>
      <c r="H29" s="187">
        <v>0</v>
      </c>
      <c r="I29" s="187">
        <v>1.1341042068108227E-8</v>
      </c>
      <c r="J29" s="187">
        <v>4.8056984092721009E-7</v>
      </c>
      <c r="K29" s="74">
        <v>2.5891854858453746E-12</v>
      </c>
      <c r="L29" s="187">
        <v>6.7567093146802753E-10</v>
      </c>
      <c r="M29" s="187">
        <v>1.3664697674482294E-10</v>
      </c>
      <c r="N29" s="188">
        <v>2.0785404900437275E-11</v>
      </c>
      <c r="O29" s="187">
        <v>0</v>
      </c>
      <c r="P29" s="187">
        <v>7.32782317388097E-11</v>
      </c>
      <c r="Q29" s="211">
        <v>6.3689276179465104E-7</v>
      </c>
      <c r="R29" s="209"/>
      <c r="S29" s="210"/>
      <c r="T29" s="298"/>
      <c r="U29" s="299"/>
    </row>
    <row r="30" spans="3:21" ht="14.5" thickBot="1" x14ac:dyDescent="0.35">
      <c r="C30" s="667"/>
      <c r="D30" s="218"/>
      <c r="E30" s="250"/>
      <c r="F30" s="250"/>
      <c r="G30" s="250"/>
      <c r="H30" s="220">
        <v>6.3033477817015418E-2</v>
      </c>
      <c r="I30" s="220"/>
      <c r="J30" s="250"/>
      <c r="K30" s="251"/>
      <c r="L30" s="250"/>
      <c r="M30" s="220"/>
      <c r="N30" s="252"/>
      <c r="O30" s="220">
        <v>9.0284888514112656E-4</v>
      </c>
      <c r="P30" s="250"/>
      <c r="Q30" s="253"/>
      <c r="R30" s="224">
        <v>6.3936326702156543E-2</v>
      </c>
      <c r="S30" s="225">
        <v>0.93606367329784346</v>
      </c>
      <c r="T30" s="300">
        <v>6.8039469959432979E-7</v>
      </c>
      <c r="U30" s="301">
        <v>4.3501937799678728E-8</v>
      </c>
    </row>
    <row r="31" spans="3:21" x14ac:dyDescent="0.3">
      <c r="C31" s="668" t="s">
        <v>315</v>
      </c>
      <c r="D31" s="254" t="s">
        <v>293</v>
      </c>
      <c r="E31" s="255">
        <v>2.2680112730459197E-7</v>
      </c>
      <c r="F31" s="255">
        <v>4.5685848825590845E-8</v>
      </c>
      <c r="G31" s="255">
        <v>5.259941569936795E-8</v>
      </c>
      <c r="H31" s="255">
        <v>1.317201016366904E-8</v>
      </c>
      <c r="I31" s="255">
        <v>4.2131484798683533E-9</v>
      </c>
      <c r="J31" s="255">
        <v>1.8919465869711159E-6</v>
      </c>
      <c r="K31" s="256">
        <v>6.1944504747055475E-12</v>
      </c>
      <c r="L31" s="255">
        <v>2.956330781139707E-8</v>
      </c>
      <c r="M31" s="255">
        <v>2.6516127763950188E-9</v>
      </c>
      <c r="N31" s="257">
        <v>4.6275764168023991E-13</v>
      </c>
      <c r="O31" s="255">
        <v>6.41607322542559E-10</v>
      </c>
      <c r="P31" s="255">
        <v>7.3929902211027253E-12</v>
      </c>
      <c r="Q31" s="258">
        <v>2.2672887155528759E-6</v>
      </c>
      <c r="R31" s="210"/>
      <c r="S31" s="210"/>
      <c r="T31" s="298"/>
      <c r="U31" s="299"/>
    </row>
    <row r="32" spans="3:21" x14ac:dyDescent="0.3">
      <c r="C32" s="668"/>
      <c r="D32" s="259" t="s">
        <v>244</v>
      </c>
      <c r="E32" s="260">
        <v>0.10003186879059942</v>
      </c>
      <c r="F32" s="260">
        <v>2.0149991711333685E-2</v>
      </c>
      <c r="G32" s="260">
        <v>2.319925792359516E-2</v>
      </c>
      <c r="H32" s="260">
        <v>5.8095866103479721E-3</v>
      </c>
      <c r="I32" s="260">
        <v>1.8582320156085555E-3</v>
      </c>
      <c r="J32" s="260">
        <v>0.8344533159773464</v>
      </c>
      <c r="K32" s="261">
        <v>2.7320960194498377E-6</v>
      </c>
      <c r="L32" s="260">
        <v>1.3039057447162432E-2</v>
      </c>
      <c r="M32" s="260">
        <v>1.1695082140204742E-3</v>
      </c>
      <c r="N32" s="262">
        <v>2.0410177076517446E-7</v>
      </c>
      <c r="O32" s="260">
        <v>2.8298439371278033E-4</v>
      </c>
      <c r="P32" s="260">
        <v>3.2607184830009408E-6</v>
      </c>
      <c r="Q32" s="263">
        <v>1.0000000000000002</v>
      </c>
      <c r="R32" s="209">
        <v>0</v>
      </c>
      <c r="S32" s="210">
        <v>1</v>
      </c>
      <c r="T32" s="298">
        <v>2.2672887155528759E-6</v>
      </c>
      <c r="U32" s="299">
        <v>0</v>
      </c>
    </row>
    <row r="33" spans="3:21" x14ac:dyDescent="0.3">
      <c r="C33" s="668"/>
      <c r="D33" s="36" t="s">
        <v>292</v>
      </c>
      <c r="E33" s="187">
        <v>2.1968460093529265E-7</v>
      </c>
      <c r="F33" s="187">
        <v>1.1648433035017702E-8</v>
      </c>
      <c r="G33" s="187">
        <v>6.6181537384839551E-8</v>
      </c>
      <c r="H33" s="187">
        <v>0</v>
      </c>
      <c r="I33" s="187">
        <v>5.1200468469774594E-9</v>
      </c>
      <c r="J33" s="187">
        <v>2.0813483126706254E-6</v>
      </c>
      <c r="K33" s="74">
        <v>5.9998380954956572E-12</v>
      </c>
      <c r="L33" s="187">
        <v>1.5845785047945416E-8</v>
      </c>
      <c r="M33" s="187">
        <v>4.1900558936286815E-10</v>
      </c>
      <c r="N33" s="188">
        <v>2.2907468856106556E-13</v>
      </c>
      <c r="O33" s="187">
        <v>0</v>
      </c>
      <c r="P33" s="187">
        <v>2.1906012872179944E-10</v>
      </c>
      <c r="Q33" s="211">
        <v>2.4004730105515665E-6</v>
      </c>
      <c r="R33" s="210"/>
      <c r="S33" s="210"/>
      <c r="T33" s="298"/>
      <c r="U33" s="299"/>
    </row>
    <row r="34" spans="3:21" x14ac:dyDescent="0.3">
      <c r="C34" s="668"/>
      <c r="D34" s="36" t="s">
        <v>244</v>
      </c>
      <c r="E34" s="39"/>
      <c r="F34" s="39"/>
      <c r="G34" s="39"/>
      <c r="H34" s="214">
        <v>5.8095866103479721E-3</v>
      </c>
      <c r="I34" s="213">
        <v>2.1329324780873103E-3</v>
      </c>
      <c r="J34" s="39"/>
      <c r="K34" s="145"/>
      <c r="L34" s="39"/>
      <c r="M34" s="213">
        <v>1.7455126032289424E-4</v>
      </c>
      <c r="N34" s="73"/>
      <c r="O34" s="214">
        <v>2.8298439371278033E-4</v>
      </c>
      <c r="P34" s="39"/>
      <c r="Q34" s="249"/>
      <c r="R34" s="209">
        <v>6.0925710040607524E-3</v>
      </c>
      <c r="S34" s="210">
        <v>0.9939074289959392</v>
      </c>
      <c r="T34" s="298">
        <v>2.4151877131822645E-6</v>
      </c>
      <c r="U34" s="299">
        <v>1.4714702630698061E-8</v>
      </c>
    </row>
    <row r="35" spans="3:21" x14ac:dyDescent="0.3">
      <c r="C35" s="668"/>
      <c r="D35" s="36" t="s">
        <v>257</v>
      </c>
      <c r="E35" s="187">
        <v>2.2335942554366049E-7</v>
      </c>
      <c r="F35" s="187">
        <v>5.7464733334057363E-10</v>
      </c>
      <c r="G35" s="187">
        <v>2.8518826623042529E-8</v>
      </c>
      <c r="H35" s="187">
        <v>0</v>
      </c>
      <c r="I35" s="187">
        <v>0</v>
      </c>
      <c r="J35" s="187">
        <v>1.2079031636342685E-6</v>
      </c>
      <c r="K35" s="74">
        <v>4.3387362411845463E-9</v>
      </c>
      <c r="L35" s="187">
        <v>7.8988514014959122E-9</v>
      </c>
      <c r="M35" s="187">
        <v>0</v>
      </c>
      <c r="N35" s="188">
        <v>5.6473729402987023E-9</v>
      </c>
      <c r="O35" s="187">
        <v>0</v>
      </c>
      <c r="P35" s="187">
        <v>3.2803333187112418E-12</v>
      </c>
      <c r="Q35" s="211">
        <v>1.4782443040506101E-6</v>
      </c>
      <c r="R35" s="210"/>
      <c r="S35" s="210"/>
      <c r="T35" s="298"/>
      <c r="U35" s="299"/>
    </row>
    <row r="36" spans="3:21" x14ac:dyDescent="0.3">
      <c r="C36" s="668"/>
      <c r="D36" s="36" t="s">
        <v>244</v>
      </c>
      <c r="E36" s="39"/>
      <c r="F36" s="39"/>
      <c r="G36" s="39"/>
      <c r="H36" s="214">
        <v>5.8095866103479721E-3</v>
      </c>
      <c r="I36" s="214">
        <v>1.9955822468479328E-3</v>
      </c>
      <c r="J36" s="39"/>
      <c r="K36" s="145"/>
      <c r="L36" s="39"/>
      <c r="M36" s="214">
        <v>6.7202973717168425E-4</v>
      </c>
      <c r="N36" s="73"/>
      <c r="O36" s="214">
        <v>2.8298439371278033E-4</v>
      </c>
      <c r="P36" s="39"/>
      <c r="Q36" s="249"/>
      <c r="R36" s="209">
        <v>8.760182988080371E-3</v>
      </c>
      <c r="S36" s="210">
        <v>0.99123981701191965</v>
      </c>
      <c r="T36" s="298">
        <v>1.4913084388667512E-6</v>
      </c>
      <c r="U36" s="299">
        <v>1.3064134816141209E-8</v>
      </c>
    </row>
    <row r="37" spans="3:21" x14ac:dyDescent="0.3">
      <c r="C37" s="668"/>
      <c r="D37" s="36" t="s">
        <v>306</v>
      </c>
      <c r="E37" s="187">
        <v>2.1691854409130229E-7</v>
      </c>
      <c r="F37" s="187">
        <v>8.4660107097668503E-9</v>
      </c>
      <c r="G37" s="187">
        <v>8.793634369524561E-8</v>
      </c>
      <c r="H37" s="187"/>
      <c r="I37" s="187">
        <v>1.8452379850775192E-8</v>
      </c>
      <c r="J37" s="187">
        <v>1.3085826659554029E-6</v>
      </c>
      <c r="K37" s="74">
        <v>5.9242939146280682E-12</v>
      </c>
      <c r="L37" s="187">
        <v>9.3105074627244523E-9</v>
      </c>
      <c r="M37" s="187">
        <v>1.5930189458515809E-10</v>
      </c>
      <c r="N37" s="188">
        <v>3.3818778227934935E-11</v>
      </c>
      <c r="O37" s="187">
        <v>0</v>
      </c>
      <c r="P37" s="187">
        <v>1.6326290187315717E-10</v>
      </c>
      <c r="Q37" s="211">
        <v>1.6500287596338184E-6</v>
      </c>
      <c r="R37" s="209"/>
      <c r="S37" s="210"/>
      <c r="T37" s="298"/>
      <c r="U37" s="299"/>
    </row>
    <row r="38" spans="3:21" ht="14.5" thickBot="1" x14ac:dyDescent="0.35">
      <c r="C38" s="668"/>
      <c r="D38" s="182"/>
      <c r="E38" s="39"/>
      <c r="F38" s="39"/>
      <c r="G38" s="39"/>
      <c r="H38" s="214">
        <v>5.8095866103479721E-3</v>
      </c>
      <c r="I38" s="214"/>
      <c r="J38" s="39"/>
      <c r="K38" s="145"/>
      <c r="L38" s="39"/>
      <c r="M38" s="214"/>
      <c r="N38" s="73"/>
      <c r="O38" s="214">
        <v>2.8298439371278033E-4</v>
      </c>
      <c r="P38" s="39"/>
      <c r="Q38" s="249"/>
      <c r="R38" s="209">
        <v>6.0925710040607524E-3</v>
      </c>
      <c r="S38" s="210">
        <v>0.9939074289959392</v>
      </c>
      <c r="T38" s="298">
        <v>1.6601433005694536E-6</v>
      </c>
      <c r="U38" s="299">
        <v>1.0114540935635168E-8</v>
      </c>
    </row>
    <row r="39" spans="3:21" x14ac:dyDescent="0.3">
      <c r="C39" s="669" t="s">
        <v>316</v>
      </c>
      <c r="D39" s="264" t="s">
        <v>293</v>
      </c>
      <c r="E39" s="265">
        <v>2.2765321872335288E-7</v>
      </c>
      <c r="F39" s="265">
        <v>4.1476880830593E-8</v>
      </c>
      <c r="G39" s="265">
        <v>5.2090025920596776E-8</v>
      </c>
      <c r="H39" s="265">
        <v>9.7153486804684889E-9</v>
      </c>
      <c r="I39" s="265">
        <v>3.9821921602553171E-9</v>
      </c>
      <c r="J39" s="265">
        <v>9.9349497785670563E-7</v>
      </c>
      <c r="K39" s="266">
        <v>6.2177252544091135E-12</v>
      </c>
      <c r="L39" s="265">
        <v>2.5566103304791719E-8</v>
      </c>
      <c r="M39" s="265">
        <v>2.4125876644339025E-9</v>
      </c>
      <c r="N39" s="267">
        <v>4.7016891969179116E-13</v>
      </c>
      <c r="O39" s="265">
        <v>5.6436108354648058E-10</v>
      </c>
      <c r="P39" s="265">
        <v>6.0809077930620005E-12</v>
      </c>
      <c r="Q39" s="268">
        <v>1.3569684650267113E-6</v>
      </c>
      <c r="R39" s="202"/>
      <c r="S39" s="202"/>
      <c r="T39" s="296"/>
      <c r="U39" s="297"/>
    </row>
    <row r="40" spans="3:21" x14ac:dyDescent="0.3">
      <c r="C40" s="670"/>
      <c r="D40" s="269" t="s">
        <v>244</v>
      </c>
      <c r="E40" s="270">
        <v>0.16776603479792113</v>
      </c>
      <c r="F40" s="270">
        <v>3.0565839884699565E-2</v>
      </c>
      <c r="G40" s="270">
        <v>3.8387057078420321E-2</v>
      </c>
      <c r="H40" s="270">
        <v>7.1595979795132866E-3</v>
      </c>
      <c r="I40" s="270">
        <v>2.9346239525005684E-3</v>
      </c>
      <c r="J40" s="270">
        <v>0.73214301102947821</v>
      </c>
      <c r="K40" s="271">
        <v>4.5820705599718714E-6</v>
      </c>
      <c r="L40" s="270">
        <v>1.8840602389598244E-2</v>
      </c>
      <c r="M40" s="270">
        <v>1.7779246361384025E-3</v>
      </c>
      <c r="N40" s="272">
        <v>3.4648477972001812E-7</v>
      </c>
      <c r="O40" s="270">
        <v>4.1589845165294345E-4</v>
      </c>
      <c r="P40" s="270">
        <v>4.4812447376529865E-6</v>
      </c>
      <c r="Q40" s="273">
        <v>1</v>
      </c>
      <c r="R40" s="209">
        <v>0</v>
      </c>
      <c r="S40" s="210">
        <v>1</v>
      </c>
      <c r="T40" s="298">
        <v>1.3569684650267113E-6</v>
      </c>
      <c r="U40" s="299">
        <v>0</v>
      </c>
    </row>
    <row r="41" spans="3:21" x14ac:dyDescent="0.3">
      <c r="C41" s="670"/>
      <c r="D41" s="36" t="s">
        <v>292</v>
      </c>
      <c r="E41" s="187">
        <v>2.2118765554944261E-7</v>
      </c>
      <c r="F41" s="187">
        <v>1.0126812786424863E-8</v>
      </c>
      <c r="G41" s="187">
        <v>6.4684627739590745E-8</v>
      </c>
      <c r="H41" s="187">
        <v>0</v>
      </c>
      <c r="I41" s="187">
        <v>4.8730954221995174E-9</v>
      </c>
      <c r="J41" s="187">
        <v>1.0838549459946389E-6</v>
      </c>
      <c r="K41" s="74">
        <v>6.0408882387246016E-12</v>
      </c>
      <c r="L41" s="187">
        <v>1.4985815743856499E-8</v>
      </c>
      <c r="M41" s="187">
        <v>3.4449626333499581E-10</v>
      </c>
      <c r="N41" s="188">
        <v>2.180258988895191E-13</v>
      </c>
      <c r="O41" s="187">
        <v>0</v>
      </c>
      <c r="P41" s="187">
        <v>2.0247717246054904E-10</v>
      </c>
      <c r="Q41" s="211">
        <v>1.400266185586086E-6</v>
      </c>
      <c r="R41" s="210"/>
      <c r="S41" s="210"/>
      <c r="T41" s="298"/>
      <c r="U41" s="299"/>
    </row>
    <row r="42" spans="3:21" x14ac:dyDescent="0.3">
      <c r="C42" s="670"/>
      <c r="D42" s="36" t="s">
        <v>244</v>
      </c>
      <c r="E42" s="39"/>
      <c r="F42" s="39"/>
      <c r="G42" s="39"/>
      <c r="H42" s="214">
        <v>7.1595979795132866E-3</v>
      </c>
      <c r="I42" s="213">
        <v>3.4801207601538042E-3</v>
      </c>
      <c r="J42" s="39"/>
      <c r="K42" s="145"/>
      <c r="L42" s="39"/>
      <c r="M42" s="213">
        <v>2.4602198273523669E-4</v>
      </c>
      <c r="N42" s="73"/>
      <c r="O42" s="214">
        <v>4.1589845165294345E-4</v>
      </c>
      <c r="P42" s="39"/>
      <c r="Q42" s="249"/>
      <c r="R42" s="209">
        <v>7.5754964311662305E-3</v>
      </c>
      <c r="S42" s="210">
        <v>0.99242450356883372</v>
      </c>
      <c r="T42" s="298">
        <v>1.4109548691619591E-6</v>
      </c>
      <c r="U42" s="299">
        <v>1.0688683575873036E-8</v>
      </c>
    </row>
    <row r="43" spans="3:21" x14ac:dyDescent="0.3">
      <c r="C43" s="670"/>
      <c r="D43" s="36" t="s">
        <v>257</v>
      </c>
      <c r="E43" s="187">
        <v>2.2434207869204929E-7</v>
      </c>
      <c r="F43" s="187">
        <v>5.2251287057458318E-10</v>
      </c>
      <c r="G43" s="187">
        <v>2.8254968270744209E-8</v>
      </c>
      <c r="H43" s="187">
        <v>0</v>
      </c>
      <c r="I43" s="187">
        <v>0</v>
      </c>
      <c r="J43" s="187">
        <v>6.3299980761979821E-7</v>
      </c>
      <c r="K43" s="74">
        <v>4.3578286506576698E-9</v>
      </c>
      <c r="L43" s="187">
        <v>6.8295178415724407E-9</v>
      </c>
      <c r="M43" s="187">
        <v>0</v>
      </c>
      <c r="N43" s="188">
        <v>5.8727674575721505E-9</v>
      </c>
      <c r="O43" s="187">
        <v>0</v>
      </c>
      <c r="P43" s="187">
        <v>2.6955617009247254E-12</v>
      </c>
      <c r="Q43" s="211">
        <v>9.0318217696466954E-7</v>
      </c>
      <c r="R43" s="210"/>
      <c r="S43" s="210"/>
      <c r="T43" s="298"/>
      <c r="U43" s="299"/>
    </row>
    <row r="44" spans="3:21" x14ac:dyDescent="0.3">
      <c r="C44" s="670"/>
      <c r="D44" s="36" t="s">
        <v>244</v>
      </c>
      <c r="E44" s="39"/>
      <c r="F44" s="39"/>
      <c r="G44" s="39"/>
      <c r="H44" s="214">
        <v>7.1595979795132866E-3</v>
      </c>
      <c r="I44" s="214">
        <v>3.2073723563271865E-3</v>
      </c>
      <c r="J44" s="39"/>
      <c r="K44" s="145"/>
      <c r="L44" s="39"/>
      <c r="M44" s="214">
        <v>1.0119733094368197E-3</v>
      </c>
      <c r="N44" s="73"/>
      <c r="O44" s="214">
        <v>4.1589845165294345E-4</v>
      </c>
      <c r="P44" s="39"/>
      <c r="Q44" s="249"/>
      <c r="R44" s="209">
        <v>1.1794842096930236E-2</v>
      </c>
      <c r="S44" s="210">
        <v>0.98820515790306973</v>
      </c>
      <c r="T44" s="298">
        <v>9.13962216996706E-7</v>
      </c>
      <c r="U44" s="299">
        <v>1.0780040032036436E-8</v>
      </c>
    </row>
    <row r="45" spans="3:21" x14ac:dyDescent="0.3">
      <c r="C45" s="670"/>
      <c r="D45" s="36" t="s">
        <v>306</v>
      </c>
      <c r="E45" s="187">
        <v>1.2369626864763424E-7</v>
      </c>
      <c r="F45" s="187">
        <v>4.9883132560543412E-9</v>
      </c>
      <c r="G45" s="187">
        <v>4.1546855986900412E-8</v>
      </c>
      <c r="H45" s="187">
        <v>0</v>
      </c>
      <c r="I45" s="187">
        <v>1.2274256215568175E-8</v>
      </c>
      <c r="J45" s="187">
        <v>1.1416456982303514E-6</v>
      </c>
      <c r="K45" s="74">
        <v>3.3782867881638232E-12</v>
      </c>
      <c r="L45" s="187">
        <v>2.0638009635339443E-9</v>
      </c>
      <c r="M45" s="187">
        <v>2.0372562289223115E-10</v>
      </c>
      <c r="N45" s="188">
        <v>2.2495762184828066E-11</v>
      </c>
      <c r="O45" s="187">
        <v>0</v>
      </c>
      <c r="P45" s="187">
        <v>9.7199583279125489E-11</v>
      </c>
      <c r="Q45" s="211">
        <v>1.3265419925551869E-6</v>
      </c>
      <c r="R45" s="209"/>
      <c r="S45" s="210"/>
      <c r="T45" s="298"/>
      <c r="U45" s="299"/>
    </row>
    <row r="46" spans="3:21" ht="14.5" thickBot="1" x14ac:dyDescent="0.35">
      <c r="C46" s="671"/>
      <c r="D46" s="274"/>
      <c r="E46" s="250"/>
      <c r="F46" s="250"/>
      <c r="G46" s="250"/>
      <c r="H46" s="220">
        <v>7.1595979795132866E-3</v>
      </c>
      <c r="I46" s="219"/>
      <c r="J46" s="250"/>
      <c r="K46" s="251"/>
      <c r="L46" s="250"/>
      <c r="M46" s="219"/>
      <c r="N46" s="252"/>
      <c r="O46" s="220">
        <v>4.1589845165294345E-4</v>
      </c>
      <c r="P46" s="250"/>
      <c r="Q46" s="253"/>
      <c r="R46" s="224">
        <v>7.5754964311662305E-3</v>
      </c>
      <c r="S46" s="225">
        <v>0.99242450356883372</v>
      </c>
      <c r="T46" s="300">
        <v>1.3366679155793125E-6</v>
      </c>
      <c r="U46" s="301">
        <v>1.0125923024125486E-8</v>
      </c>
    </row>
    <row r="47" spans="3:21" x14ac:dyDescent="0.3">
      <c r="C47" s="672" t="s">
        <v>309</v>
      </c>
      <c r="D47" s="275" t="s">
        <v>293</v>
      </c>
      <c r="E47" s="276">
        <v>2.4387366015954275E-7</v>
      </c>
      <c r="F47" s="276">
        <v>3.9882379849911706E-8</v>
      </c>
      <c r="G47" s="276">
        <v>1.3501097893135867E-7</v>
      </c>
      <c r="H47" s="276">
        <v>1.0238242208015354E-8</v>
      </c>
      <c r="I47" s="276">
        <v>3.5694688273767659E-9</v>
      </c>
      <c r="J47" s="276">
        <v>9.6677741093745182E-7</v>
      </c>
      <c r="K47" s="277">
        <v>6.6603032489970088E-12</v>
      </c>
      <c r="L47" s="276">
        <v>2.1728597199071512E-8</v>
      </c>
      <c r="M47" s="276">
        <v>2.7555199661183624E-9</v>
      </c>
      <c r="N47" s="278">
        <v>8.9298694301189909E-13</v>
      </c>
      <c r="O47" s="276">
        <v>6.4600303806363351E-10</v>
      </c>
      <c r="P47" s="276">
        <v>4.5702824122159619E-11</v>
      </c>
      <c r="Q47" s="279">
        <v>1.4245355172312248E-6</v>
      </c>
      <c r="R47" s="210"/>
      <c r="S47" s="210"/>
      <c r="T47" s="298"/>
      <c r="U47" s="299"/>
    </row>
    <row r="48" spans="3:21" x14ac:dyDescent="0.3">
      <c r="C48" s="672"/>
      <c r="D48" s="280" t="s">
        <v>244</v>
      </c>
      <c r="E48" s="281">
        <v>0.17119521220049591</v>
      </c>
      <c r="F48" s="281">
        <v>2.7996760605469805E-2</v>
      </c>
      <c r="G48" s="281">
        <v>9.4775438940104872E-2</v>
      </c>
      <c r="H48" s="281">
        <v>7.1870740210919735E-3</v>
      </c>
      <c r="I48" s="281">
        <v>2.5057071474879795E-3</v>
      </c>
      <c r="J48" s="281">
        <v>0.67866150000704295</v>
      </c>
      <c r="K48" s="282">
        <v>4.6754209834951667E-6</v>
      </c>
      <c r="L48" s="281">
        <v>1.5253110179593096E-2</v>
      </c>
      <c r="M48" s="281">
        <v>1.9343287217394789E-3</v>
      </c>
      <c r="N48" s="283">
        <v>6.2686183124976663E-7</v>
      </c>
      <c r="O48" s="281">
        <v>4.5348327946166396E-4</v>
      </c>
      <c r="P48" s="281">
        <v>3.2082614697448306E-5</v>
      </c>
      <c r="Q48" s="284">
        <v>0.99999999999999989</v>
      </c>
      <c r="R48" s="209">
        <v>0</v>
      </c>
      <c r="S48" s="210">
        <v>1</v>
      </c>
      <c r="T48" s="298">
        <v>1.4245355172312248E-6</v>
      </c>
      <c r="U48" s="299">
        <v>0</v>
      </c>
    </row>
    <row r="49" spans="3:21" x14ac:dyDescent="0.3">
      <c r="C49" s="672"/>
      <c r="D49" s="36" t="s">
        <v>292</v>
      </c>
      <c r="E49" s="187">
        <v>2.2996156925899798E-7</v>
      </c>
      <c r="F49" s="187">
        <v>1.0471780556545665E-8</v>
      </c>
      <c r="G49" s="187">
        <v>1.4994229282770729E-7</v>
      </c>
      <c r="H49" s="187">
        <v>0</v>
      </c>
      <c r="I49" s="187">
        <v>1.9990804360389683E-8</v>
      </c>
      <c r="J49" s="187">
        <v>9.8167647743797084E-7</v>
      </c>
      <c r="K49" s="74">
        <v>6.2805138724607042E-12</v>
      </c>
      <c r="L49" s="187">
        <v>1.4309138603808428E-8</v>
      </c>
      <c r="M49" s="187">
        <v>6.8308045731113192E-10</v>
      </c>
      <c r="N49" s="188">
        <v>8.944033950870644E-13</v>
      </c>
      <c r="O49" s="187">
        <v>0</v>
      </c>
      <c r="P49" s="187">
        <v>3.3520560431492626E-10</v>
      </c>
      <c r="Q49" s="211">
        <v>1.4073775240243135E-6</v>
      </c>
      <c r="R49" s="210"/>
      <c r="S49" s="210"/>
      <c r="T49" s="298"/>
      <c r="U49" s="299"/>
    </row>
    <row r="50" spans="3:21" x14ac:dyDescent="0.3">
      <c r="C50" s="672"/>
      <c r="D50" s="36" t="s">
        <v>244</v>
      </c>
      <c r="E50" s="39"/>
      <c r="F50" s="39"/>
      <c r="G50" s="39"/>
      <c r="H50" s="214">
        <v>7.1870740210919735E-3</v>
      </c>
      <c r="I50" s="213">
        <v>1.4204294170640973E-2</v>
      </c>
      <c r="J50" s="39"/>
      <c r="K50" s="145"/>
      <c r="L50" s="39"/>
      <c r="M50" s="213">
        <v>4.8535694627117778E-4</v>
      </c>
      <c r="N50" s="73"/>
      <c r="O50" s="214">
        <v>4.5348327946166396E-4</v>
      </c>
      <c r="P50" s="39"/>
      <c r="Q50" s="249"/>
      <c r="R50" s="209">
        <v>7.6405573005536376E-3</v>
      </c>
      <c r="S50" s="210">
        <v>0.99235944269944631</v>
      </c>
      <c r="T50" s="298">
        <v>1.4182134652701267E-6</v>
      </c>
      <c r="U50" s="299">
        <v>1.083594124581314E-8</v>
      </c>
    </row>
    <row r="51" spans="3:21" x14ac:dyDescent="0.3">
      <c r="C51" s="672"/>
      <c r="D51" s="36" t="s">
        <v>257</v>
      </c>
      <c r="E51" s="187">
        <v>2.1192740863757527E-7</v>
      </c>
      <c r="F51" s="187">
        <v>5.0158109007012065E-10</v>
      </c>
      <c r="G51" s="187">
        <v>6.1898329928130415E-8</v>
      </c>
      <c r="H51" s="187">
        <v>0</v>
      </c>
      <c r="I51" s="187">
        <v>0</v>
      </c>
      <c r="J51" s="187">
        <v>9.7652106550494044E-7</v>
      </c>
      <c r="K51" s="74">
        <v>4.1166747316986226E-9</v>
      </c>
      <c r="L51" s="187">
        <v>5.8594250578767517E-9</v>
      </c>
      <c r="M51" s="187">
        <v>0</v>
      </c>
      <c r="N51" s="188">
        <v>6.3173508209030217E-9</v>
      </c>
      <c r="O51" s="187">
        <v>0</v>
      </c>
      <c r="P51" s="187">
        <v>2.0262903281107979E-11</v>
      </c>
      <c r="Q51" s="211">
        <v>1.2671620986744757E-6</v>
      </c>
      <c r="R51" s="210"/>
      <c r="S51" s="210"/>
      <c r="T51" s="298"/>
      <c r="U51" s="299"/>
    </row>
    <row r="52" spans="3:21" x14ac:dyDescent="0.3">
      <c r="C52" s="672"/>
      <c r="D52" s="36" t="s">
        <v>244</v>
      </c>
      <c r="E52" s="39"/>
      <c r="F52" s="39"/>
      <c r="G52" s="39"/>
      <c r="H52" s="214">
        <v>7.1870740210919735E-3</v>
      </c>
      <c r="I52" s="214">
        <v>8.3550006590644762E-3</v>
      </c>
      <c r="J52" s="39"/>
      <c r="K52" s="145"/>
      <c r="L52" s="39"/>
      <c r="M52" s="214">
        <v>1.2098428340053284E-3</v>
      </c>
      <c r="N52" s="73"/>
      <c r="O52" s="214">
        <v>4.5348327946166396E-4</v>
      </c>
      <c r="P52" s="39"/>
      <c r="Q52" s="249"/>
      <c r="R52" s="209">
        <v>1.720540079362344E-2</v>
      </c>
      <c r="S52" s="210">
        <v>0.98279459920637657</v>
      </c>
      <c r="T52" s="298">
        <v>1.2893458100988047E-6</v>
      </c>
      <c r="U52" s="299">
        <v>2.2183711424329032E-8</v>
      </c>
    </row>
    <row r="53" spans="3:21" x14ac:dyDescent="0.3">
      <c r="C53" s="672"/>
      <c r="D53" s="36" t="s">
        <v>306</v>
      </c>
      <c r="E53" s="187">
        <v>9.8396803677550791E-8</v>
      </c>
      <c r="F53" s="187">
        <v>4.55968038065273E-9</v>
      </c>
      <c r="G53" s="187">
        <v>5.0822876768668501E-8</v>
      </c>
      <c r="H53" s="187">
        <v>0</v>
      </c>
      <c r="I53" s="187">
        <v>3.9323424268441897E-8</v>
      </c>
      <c r="J53" s="187">
        <v>1.6366944151364584E-6</v>
      </c>
      <c r="K53" s="74">
        <v>2.6873294198416141E-12</v>
      </c>
      <c r="L53" s="187">
        <v>6.9310836773575764E-9</v>
      </c>
      <c r="M53" s="187">
        <v>7.8978658532240813E-10</v>
      </c>
      <c r="N53" s="188">
        <v>7.2070387410844597E-11</v>
      </c>
      <c r="O53" s="187">
        <v>0</v>
      </c>
      <c r="P53" s="187">
        <v>3.1457179165140508E-10</v>
      </c>
      <c r="Q53" s="211">
        <v>1.8379074000029343E-6</v>
      </c>
      <c r="R53" s="209"/>
      <c r="S53" s="210"/>
      <c r="T53" s="298"/>
      <c r="U53" s="299"/>
    </row>
    <row r="54" spans="3:21" ht="14.5" thickBot="1" x14ac:dyDescent="0.35">
      <c r="C54" s="672"/>
      <c r="D54" s="182"/>
      <c r="E54" s="39"/>
      <c r="F54" s="39"/>
      <c r="G54" s="39"/>
      <c r="H54" s="214">
        <v>7.1870740210919735E-3</v>
      </c>
      <c r="I54" s="214"/>
      <c r="J54" s="39"/>
      <c r="K54" s="145"/>
      <c r="L54" s="39"/>
      <c r="M54" s="214"/>
      <c r="N54" s="73"/>
      <c r="O54" s="214">
        <v>4.5348327946166396E-4</v>
      </c>
      <c r="P54" s="39"/>
      <c r="Q54" s="249"/>
      <c r="R54" s="209">
        <v>7.6405573005536376E-3</v>
      </c>
      <c r="S54" s="210">
        <v>0.99235944269944631</v>
      </c>
      <c r="T54" s="298">
        <v>1.852058156471412E-6</v>
      </c>
      <c r="U54" s="299">
        <v>1.4150756468477559E-8</v>
      </c>
    </row>
    <row r="55" spans="3:21" x14ac:dyDescent="0.3">
      <c r="C55" s="673" t="s">
        <v>310</v>
      </c>
      <c r="D55" s="285" t="s">
        <v>293</v>
      </c>
      <c r="E55" s="286">
        <v>1.5256947668106192E-7</v>
      </c>
      <c r="F55" s="286">
        <v>3.1176381287414677E-8</v>
      </c>
      <c r="G55" s="286">
        <v>4.2993855960274712E-8</v>
      </c>
      <c r="H55" s="286">
        <v>7.1732337102690097E-9</v>
      </c>
      <c r="I55" s="286">
        <v>2.5514387509588149E-9</v>
      </c>
      <c r="J55" s="286">
        <v>7.4127446996333759E-7</v>
      </c>
      <c r="K55" s="287">
        <v>4.1668412025281813E-12</v>
      </c>
      <c r="L55" s="286">
        <v>1.6485254148928443E-8</v>
      </c>
      <c r="M55" s="286">
        <v>1.5390051750888698E-9</v>
      </c>
      <c r="N55" s="288">
        <v>5.7052685090540673E-13</v>
      </c>
      <c r="O55" s="286">
        <v>3.7112460720863551E-10</v>
      </c>
      <c r="P55" s="286">
        <v>2.6555872641296041E-11</v>
      </c>
      <c r="Q55" s="289">
        <v>9.961655335252374E-7</v>
      </c>
      <c r="R55" s="202"/>
      <c r="S55" s="202"/>
      <c r="T55" s="296"/>
      <c r="U55" s="297"/>
    </row>
    <row r="56" spans="3:21" x14ac:dyDescent="0.3">
      <c r="C56" s="674"/>
      <c r="D56" s="290" t="s">
        <v>244</v>
      </c>
      <c r="E56" s="291">
        <v>0.1531567511085713</v>
      </c>
      <c r="F56" s="291">
        <v>3.129638623119943E-2</v>
      </c>
      <c r="G56" s="291">
        <v>4.3159349037230552E-2</v>
      </c>
      <c r="H56" s="291">
        <v>7.2008451094310814E-3</v>
      </c>
      <c r="I56" s="291">
        <v>2.5612598158558709E-3</v>
      </c>
      <c r="J56" s="291">
        <v>0.74412780307717574</v>
      </c>
      <c r="K56" s="292">
        <v>4.1828803168711678E-6</v>
      </c>
      <c r="L56" s="291">
        <v>1.6548709621171404E-2</v>
      </c>
      <c r="M56" s="291">
        <v>1.5449291541362886E-3</v>
      </c>
      <c r="N56" s="293">
        <v>5.7272293780976585E-7</v>
      </c>
      <c r="O56" s="291">
        <v>3.7255314977150154E-4</v>
      </c>
      <c r="P56" s="291">
        <v>2.6658092202126225E-5</v>
      </c>
      <c r="Q56" s="294">
        <v>1</v>
      </c>
      <c r="R56" s="209">
        <v>0</v>
      </c>
      <c r="S56" s="210">
        <v>1</v>
      </c>
      <c r="T56" s="298">
        <v>9.961655335252374E-7</v>
      </c>
      <c r="U56" s="299">
        <v>0</v>
      </c>
    </row>
    <row r="57" spans="3:21" x14ac:dyDescent="0.3">
      <c r="C57" s="674"/>
      <c r="D57" s="36" t="s">
        <v>292</v>
      </c>
      <c r="E57" s="187">
        <v>1.4630483465331163E-7</v>
      </c>
      <c r="F57" s="187">
        <v>7.4298606569188451E-9</v>
      </c>
      <c r="G57" s="187">
        <v>5.372195801545257E-8</v>
      </c>
      <c r="H57" s="187">
        <v>0</v>
      </c>
      <c r="I57" s="187">
        <v>1.194624287546502E-8</v>
      </c>
      <c r="J57" s="187">
        <v>7.6783554608601997E-7</v>
      </c>
      <c r="K57" s="74">
        <v>3.9957526234016137E-12</v>
      </c>
      <c r="L57" s="187">
        <v>1.0727726110876785E-8</v>
      </c>
      <c r="M57" s="187">
        <v>3.672955776872479E-10</v>
      </c>
      <c r="N57" s="188">
        <v>5.3448375531710153E-13</v>
      </c>
      <c r="O57" s="187">
        <v>0</v>
      </c>
      <c r="P57" s="187">
        <v>2.3161102185023197E-10</v>
      </c>
      <c r="Q57" s="211">
        <v>9.9856960523396132E-7</v>
      </c>
      <c r="R57" s="210"/>
      <c r="S57" s="210"/>
      <c r="T57" s="298"/>
      <c r="U57" s="299"/>
    </row>
    <row r="58" spans="3:21" x14ac:dyDescent="0.3">
      <c r="C58" s="674"/>
      <c r="D58" s="36" t="s">
        <v>244</v>
      </c>
      <c r="E58" s="213"/>
      <c r="F58" s="213"/>
      <c r="G58" s="213"/>
      <c r="H58" s="214">
        <v>7.2008451094310814E-3</v>
      </c>
      <c r="I58" s="213">
        <v>1.1963355196121815E-2</v>
      </c>
      <c r="J58" s="213"/>
      <c r="K58" s="215"/>
      <c r="L58" s="213"/>
      <c r="M58" s="213">
        <v>3.6782170793311084E-4</v>
      </c>
      <c r="N58" s="216"/>
      <c r="O58" s="214">
        <v>3.7255314977150154E-4</v>
      </c>
      <c r="P58" s="213"/>
      <c r="Q58" s="295"/>
      <c r="R58" s="209">
        <v>7.5733982592025833E-3</v>
      </c>
      <c r="S58" s="210">
        <v>0.99242660174079744</v>
      </c>
      <c r="T58" s="298">
        <v>1.0061898819342293E-6</v>
      </c>
      <c r="U58" s="299">
        <v>7.6202767002679456E-9</v>
      </c>
    </row>
    <row r="59" spans="3:21" x14ac:dyDescent="0.3">
      <c r="C59" s="674"/>
      <c r="D59" s="36" t="s">
        <v>257</v>
      </c>
      <c r="E59" s="187">
        <v>1.2318282481674066E-7</v>
      </c>
      <c r="F59" s="187">
        <v>3.8978461745565135E-10</v>
      </c>
      <c r="G59" s="187">
        <v>2.0199217183675175E-8</v>
      </c>
      <c r="H59" s="187">
        <v>0</v>
      </c>
      <c r="I59" s="187">
        <v>0</v>
      </c>
      <c r="J59" s="187">
        <v>6.8735304156397877E-7</v>
      </c>
      <c r="K59" s="74">
        <v>2.3928094991582391E-9</v>
      </c>
      <c r="L59" s="187">
        <v>4.4583074589227035E-9</v>
      </c>
      <c r="M59" s="187">
        <v>0</v>
      </c>
      <c r="N59" s="188">
        <v>4.1976948005669364E-9</v>
      </c>
      <c r="O59" s="187">
        <v>0</v>
      </c>
      <c r="P59" s="187">
        <v>1.159991357404892E-11</v>
      </c>
      <c r="Q59" s="211">
        <v>8.4218527985407235E-7</v>
      </c>
      <c r="R59" s="210"/>
      <c r="S59" s="210"/>
      <c r="T59" s="298"/>
      <c r="U59" s="299"/>
    </row>
    <row r="60" spans="3:21" x14ac:dyDescent="0.3">
      <c r="C60" s="674"/>
      <c r="D60" s="36" t="s">
        <v>244</v>
      </c>
      <c r="E60" s="39"/>
      <c r="F60" s="39"/>
      <c r="G60" s="39"/>
      <c r="H60" s="214">
        <v>7.2008451094310814E-3</v>
      </c>
      <c r="I60" s="214">
        <v>7.2623075059888428E-3</v>
      </c>
      <c r="J60" s="39"/>
      <c r="K60" s="145"/>
      <c r="L60" s="39"/>
      <c r="M60" s="214">
        <v>9.5637543103469966E-4</v>
      </c>
      <c r="N60" s="73"/>
      <c r="O60" s="214">
        <v>3.7255314977150154E-4</v>
      </c>
      <c r="P60" s="39"/>
      <c r="Q60" s="249"/>
      <c r="R60" s="209">
        <v>1.5792081196226125E-2</v>
      </c>
      <c r="S60" s="210">
        <v>0.9842079188037739</v>
      </c>
      <c r="T60" s="298">
        <v>8.5569854068811116E-7</v>
      </c>
      <c r="U60" s="299">
        <v>1.3513260834038856E-8</v>
      </c>
    </row>
    <row r="61" spans="3:21" x14ac:dyDescent="0.3">
      <c r="C61" s="674"/>
      <c r="D61" s="36" t="s">
        <v>306</v>
      </c>
      <c r="E61" s="187">
        <v>6.5400966163524118E-8</v>
      </c>
      <c r="F61" s="187">
        <v>2.8412366320666596E-9</v>
      </c>
      <c r="G61" s="187">
        <v>2.9270827881003431E-8</v>
      </c>
      <c r="H61" s="187">
        <v>0</v>
      </c>
      <c r="I61" s="187">
        <v>2.1133234175241227E-8</v>
      </c>
      <c r="J61" s="187">
        <v>9.3646741361807434E-7</v>
      </c>
      <c r="K61" s="74">
        <v>1.7861753013162403E-12</v>
      </c>
      <c r="L61" s="187">
        <v>4.6674859321818678E-9</v>
      </c>
      <c r="M61" s="187">
        <v>5.1874275041746147E-10</v>
      </c>
      <c r="N61" s="188">
        <v>3.8732140005316082E-11</v>
      </c>
      <c r="O61" s="187">
        <v>0</v>
      </c>
      <c r="P61" s="187">
        <v>1.5501886007381789E-10</v>
      </c>
      <c r="Q61" s="211">
        <v>1.0604954443278895E-6</v>
      </c>
      <c r="R61" s="209"/>
      <c r="S61" s="210"/>
      <c r="T61" s="298"/>
      <c r="U61" s="299"/>
    </row>
    <row r="62" spans="3:21" ht="14.5" thickBot="1" x14ac:dyDescent="0.35">
      <c r="C62" s="675"/>
      <c r="D62" s="274"/>
      <c r="E62" s="250"/>
      <c r="F62" s="250"/>
      <c r="G62" s="250"/>
      <c r="H62" s="220">
        <v>7.2008451094310814E-3</v>
      </c>
      <c r="I62" s="250"/>
      <c r="J62" s="250"/>
      <c r="K62" s="251"/>
      <c r="L62" s="250"/>
      <c r="M62" s="250"/>
      <c r="N62" s="252"/>
      <c r="O62" s="220">
        <v>3.7255314977150154E-4</v>
      </c>
      <c r="P62" s="250"/>
      <c r="Q62" s="253"/>
      <c r="R62" s="224">
        <v>7.5733982592025833E-3</v>
      </c>
      <c r="S62" s="225">
        <v>0.99242660174079744</v>
      </c>
      <c r="T62" s="300">
        <v>1.0685882890157254E-6</v>
      </c>
      <c r="U62" s="301">
        <v>8.0928446878359619E-9</v>
      </c>
    </row>
  </sheetData>
  <mergeCells count="11">
    <mergeCell ref="C15:C22"/>
    <mergeCell ref="E5:J5"/>
    <mergeCell ref="K5:N5"/>
    <mergeCell ref="O5:P5"/>
    <mergeCell ref="Q5:Q6"/>
    <mergeCell ref="C7:C14"/>
    <mergeCell ref="C23:C30"/>
    <mergeCell ref="C31:C38"/>
    <mergeCell ref="C39:C46"/>
    <mergeCell ref="C47:C54"/>
    <mergeCell ref="C55:C6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Q40"/>
  <sheetViews>
    <sheetView workbookViewId="0">
      <selection activeCell="Q6" sqref="Q6"/>
    </sheetView>
  </sheetViews>
  <sheetFormatPr defaultColWidth="11.453125" defaultRowHeight="14" x14ac:dyDescent="0.3"/>
  <cols>
    <col min="1" max="2" width="11.453125" style="33"/>
    <col min="3" max="3" width="14" style="33" customWidth="1"/>
    <col min="4" max="15" width="14.26953125" style="33" customWidth="1"/>
    <col min="16" max="16" width="22" style="39" customWidth="1"/>
    <col min="17" max="16384" width="11.453125" style="33"/>
  </cols>
  <sheetData>
    <row r="2" spans="2:16" ht="15.5" x14ac:dyDescent="0.35">
      <c r="B2" s="3" t="s">
        <v>396</v>
      </c>
    </row>
    <row r="5" spans="2:16" x14ac:dyDescent="0.3">
      <c r="D5" s="657" t="s">
        <v>255</v>
      </c>
      <c r="E5" s="658"/>
      <c r="F5" s="658"/>
      <c r="G5" s="658"/>
      <c r="H5" s="658"/>
      <c r="I5" s="659"/>
      <c r="J5" s="180"/>
      <c r="K5" s="658" t="s">
        <v>254</v>
      </c>
      <c r="L5" s="658"/>
      <c r="M5" s="659"/>
      <c r="N5" s="657" t="s">
        <v>253</v>
      </c>
      <c r="O5" s="658"/>
      <c r="P5" s="660" t="s">
        <v>331</v>
      </c>
    </row>
    <row r="6" spans="2:16" ht="28" x14ac:dyDescent="0.3">
      <c r="D6" s="130" t="s">
        <v>299</v>
      </c>
      <c r="E6" s="56" t="s">
        <v>239</v>
      </c>
      <c r="F6" s="56" t="s">
        <v>317</v>
      </c>
      <c r="G6" s="56" t="s">
        <v>318</v>
      </c>
      <c r="H6" s="56" t="s">
        <v>225</v>
      </c>
      <c r="I6" s="181" t="s">
        <v>236</v>
      </c>
      <c r="J6" s="130" t="s">
        <v>235</v>
      </c>
      <c r="K6" s="56" t="s">
        <v>319</v>
      </c>
      <c r="L6" s="56" t="s">
        <v>320</v>
      </c>
      <c r="M6" s="181" t="s">
        <v>232</v>
      </c>
      <c r="N6" s="130" t="s">
        <v>321</v>
      </c>
      <c r="O6" s="56" t="s">
        <v>322</v>
      </c>
      <c r="P6" s="680"/>
    </row>
    <row r="7" spans="2:16" x14ac:dyDescent="0.3">
      <c r="B7" s="662" t="s">
        <v>305</v>
      </c>
      <c r="C7" s="182" t="s">
        <v>296</v>
      </c>
      <c r="D7" s="183">
        <v>5.9403723448993192E-7</v>
      </c>
      <c r="E7" s="184">
        <v>7.5307112237099897E-8</v>
      </c>
      <c r="F7" s="184">
        <v>1.2723740425979141E-7</v>
      </c>
      <c r="G7" s="184">
        <v>1.6729747801271585E-7</v>
      </c>
      <c r="H7" s="184">
        <v>1.2386460841785451E-8</v>
      </c>
      <c r="I7" s="184">
        <v>6.3814153613609994E-8</v>
      </c>
      <c r="J7" s="302">
        <v>1.6224509354567272E-11</v>
      </c>
      <c r="K7" s="184">
        <v>3.0975293838762195E-8</v>
      </c>
      <c r="L7" s="184">
        <v>6.0776200240194129E-9</v>
      </c>
      <c r="M7" s="185">
        <v>1.2433111832511371E-12</v>
      </c>
      <c r="N7" s="183">
        <v>2.7522417047911969E-9</v>
      </c>
      <c r="O7" s="185">
        <v>6.939176586836177E-12</v>
      </c>
      <c r="P7" s="303">
        <v>1.0799094060196322E-6</v>
      </c>
    </row>
    <row r="8" spans="2:16" x14ac:dyDescent="0.3">
      <c r="B8" s="663"/>
      <c r="C8" s="186" t="s">
        <v>292</v>
      </c>
      <c r="D8" s="74">
        <v>5.8274843920546034E-7</v>
      </c>
      <c r="E8" s="187">
        <v>1.8460409780679509E-8</v>
      </c>
      <c r="F8" s="187">
        <v>1.5157016306779825E-7</v>
      </c>
      <c r="G8" s="304">
        <v>1.5414144507745309E-7</v>
      </c>
      <c r="H8" s="187">
        <v>1.4464530893161112E-8</v>
      </c>
      <c r="I8" s="304">
        <v>4.4843712160810861E-8</v>
      </c>
      <c r="J8" s="305">
        <v>1.5915527400418051E-11</v>
      </c>
      <c r="K8" s="187">
        <v>2.4196950922385202E-8</v>
      </c>
      <c r="L8" s="187">
        <v>1.6445351992956403E-9</v>
      </c>
      <c r="M8" s="188">
        <v>6.471538266273565E-13</v>
      </c>
      <c r="N8" s="306">
        <v>2.5358093775131695E-9</v>
      </c>
      <c r="O8" s="188">
        <v>3.6432591915417742E-10</v>
      </c>
      <c r="P8" s="211">
        <v>9.9498688428493857E-7</v>
      </c>
    </row>
    <row r="9" spans="2:16" x14ac:dyDescent="0.3">
      <c r="B9" s="663"/>
      <c r="C9" s="186" t="s">
        <v>323</v>
      </c>
      <c r="D9" s="74">
        <v>5.8713115875330251E-7</v>
      </c>
      <c r="E9" s="187">
        <v>9.5231169337746061E-10</v>
      </c>
      <c r="F9" s="187">
        <v>6.4787196884416276E-8</v>
      </c>
      <c r="G9" s="304">
        <v>1.3647512257262389E-7</v>
      </c>
      <c r="H9" s="304">
        <v>1.2652344669709225E-8</v>
      </c>
      <c r="I9" s="187">
        <v>3.728857669744286E-8</v>
      </c>
      <c r="J9" s="305">
        <v>1.14050226760213E-8</v>
      </c>
      <c r="K9" s="187">
        <v>8.2751037706129641E-9</v>
      </c>
      <c r="L9" s="304">
        <v>3.3430416379862378E-9</v>
      </c>
      <c r="M9" s="188">
        <v>1.6392252129849737E-8</v>
      </c>
      <c r="N9" s="306">
        <v>2.2451774436331705E-9</v>
      </c>
      <c r="O9" s="188">
        <v>3.0216113133694795E-12</v>
      </c>
      <c r="P9" s="211">
        <v>8.8095033054028901E-7</v>
      </c>
    </row>
    <row r="10" spans="2:16" x14ac:dyDescent="0.3">
      <c r="B10" s="664"/>
      <c r="C10" s="195" t="s">
        <v>267</v>
      </c>
      <c r="D10" s="190">
        <v>3.5164890894666235E-7</v>
      </c>
      <c r="E10" s="191">
        <v>8.560669743780043E-9</v>
      </c>
      <c r="F10" s="191">
        <v>1.5807377412142452E-7</v>
      </c>
      <c r="G10" s="307">
        <v>1.0282868509787015E-7</v>
      </c>
      <c r="H10" s="191">
        <v>3.0337282791295444E-9</v>
      </c>
      <c r="I10" s="307">
        <v>3.5513666470280344E-8</v>
      </c>
      <c r="J10" s="308">
        <v>9.6039345095431302E-12</v>
      </c>
      <c r="K10" s="191">
        <v>1.9916255711163183E-9</v>
      </c>
      <c r="L10" s="191">
        <v>2.2834298149246838E-10</v>
      </c>
      <c r="M10" s="192">
        <v>5.5600949419750092E-12</v>
      </c>
      <c r="N10" s="309">
        <v>1.6916536874135571E-9</v>
      </c>
      <c r="O10" s="192">
        <v>1.7551594571160529E-10</v>
      </c>
      <c r="P10" s="310">
        <v>6.6376173487433239E-7</v>
      </c>
    </row>
    <row r="11" spans="2:16" x14ac:dyDescent="0.3">
      <c r="D11" s="187"/>
      <c r="E11" s="187"/>
      <c r="F11" s="187"/>
      <c r="G11" s="187"/>
      <c r="H11" s="187"/>
      <c r="I11" s="187"/>
      <c r="J11" s="311"/>
      <c r="K11" s="187"/>
      <c r="L11" s="187"/>
      <c r="M11" s="187"/>
      <c r="N11" s="187"/>
      <c r="O11" s="187"/>
      <c r="P11" s="187"/>
    </row>
    <row r="12" spans="2:16" x14ac:dyDescent="0.3">
      <c r="B12" s="654" t="s">
        <v>307</v>
      </c>
      <c r="C12" s="182" t="s">
        <v>296</v>
      </c>
      <c r="D12" s="183">
        <v>6.7644768420164865E-7</v>
      </c>
      <c r="E12" s="184">
        <v>7.9439596508048356E-8</v>
      </c>
      <c r="F12" s="184">
        <v>2.5980880458259212E-7</v>
      </c>
      <c r="G12" s="184">
        <v>1.5939370666040925E-7</v>
      </c>
      <c r="H12" s="184">
        <v>1.0233058748314267E-8</v>
      </c>
      <c r="I12" s="184">
        <v>9.8508404814861929E-8</v>
      </c>
      <c r="J12" s="302">
        <v>1.8473421089800814E-11</v>
      </c>
      <c r="K12" s="184">
        <v>6.6917084983660927E-8</v>
      </c>
      <c r="L12" s="184">
        <v>1.217235388927473E-8</v>
      </c>
      <c r="M12" s="185">
        <v>1.7232943584906803E-12</v>
      </c>
      <c r="N12" s="184">
        <v>3.8244687118902727E-9</v>
      </c>
      <c r="O12" s="184">
        <v>1.3427255631251909E-11</v>
      </c>
      <c r="P12" s="303">
        <v>1.3667787870717799E-6</v>
      </c>
    </row>
    <row r="13" spans="2:16" x14ac:dyDescent="0.3">
      <c r="B13" s="655"/>
      <c r="C13" s="186" t="s">
        <v>292</v>
      </c>
      <c r="D13" s="74">
        <v>6.5797884279606687E-7</v>
      </c>
      <c r="E13" s="187">
        <v>1.9947884978484315E-8</v>
      </c>
      <c r="F13" s="187">
        <v>2.8631478548481145E-7</v>
      </c>
      <c r="G13" s="304">
        <v>1.4821276590802318E-7</v>
      </c>
      <c r="H13" s="187">
        <v>1.3356602943885476E-8</v>
      </c>
      <c r="I13" s="304">
        <v>9.4904982248398264E-8</v>
      </c>
      <c r="J13" s="305">
        <v>1.7970155897275616E-11</v>
      </c>
      <c r="K13" s="187">
        <v>4.4099894689489415E-8</v>
      </c>
      <c r="L13" s="187">
        <v>2.099656251450382E-9</v>
      </c>
      <c r="M13" s="188">
        <v>5.975843094893946E-13</v>
      </c>
      <c r="N13" s="304">
        <v>3.5561948949816625E-9</v>
      </c>
      <c r="O13" s="187">
        <v>4.1360277562492301E-10</v>
      </c>
      <c r="P13" s="211">
        <v>1.2709037807114229E-6</v>
      </c>
    </row>
    <row r="14" spans="2:16" x14ac:dyDescent="0.3">
      <c r="B14" s="655"/>
      <c r="C14" s="186" t="s">
        <v>323</v>
      </c>
      <c r="D14" s="74">
        <v>6.641927149950785E-7</v>
      </c>
      <c r="E14" s="187">
        <v>9.9776128305939097E-10</v>
      </c>
      <c r="F14" s="187">
        <v>1.304085433498408E-7</v>
      </c>
      <c r="G14" s="304">
        <v>1.2082338019193277E-7</v>
      </c>
      <c r="H14" s="304">
        <v>1.0060888786145682E-8</v>
      </c>
      <c r="I14" s="187">
        <v>5.5459261794551621E-8</v>
      </c>
      <c r="J14" s="305">
        <v>1.2901946184544929E-8</v>
      </c>
      <c r="K14" s="187">
        <v>1.7872240757206023E-8</v>
      </c>
      <c r="L14" s="304">
        <v>5.5853174519675387E-9</v>
      </c>
      <c r="M14" s="188">
        <v>1.4836542492386911E-8</v>
      </c>
      <c r="N14" s="304">
        <v>2.8990180785076387E-9</v>
      </c>
      <c r="O14" s="187">
        <v>6.0057325245647818E-12</v>
      </c>
      <c r="P14" s="211">
        <v>1.0360436210977464E-6</v>
      </c>
    </row>
    <row r="15" spans="2:16" x14ac:dyDescent="0.3">
      <c r="B15" s="656"/>
      <c r="C15" s="195" t="s">
        <v>267</v>
      </c>
      <c r="D15" s="190">
        <v>4.6641597232035095E-7</v>
      </c>
      <c r="E15" s="191">
        <v>1.1916282555382303E-8</v>
      </c>
      <c r="F15" s="191">
        <v>1.6529920534615757E-7</v>
      </c>
      <c r="G15" s="307">
        <v>9.6275368326047789E-8</v>
      </c>
      <c r="H15" s="191">
        <v>5.4362720792334948E-9</v>
      </c>
      <c r="I15" s="307">
        <v>4.2141809628617703E-8</v>
      </c>
      <c r="J15" s="308">
        <v>1.273835447346423E-11</v>
      </c>
      <c r="K15" s="191">
        <v>3.5326387577674725E-8</v>
      </c>
      <c r="L15" s="191">
        <v>1.8574522138262677E-10</v>
      </c>
      <c r="M15" s="192">
        <v>9.9633804051886941E-12</v>
      </c>
      <c r="N15" s="307">
        <v>2.3100167604053647E-9</v>
      </c>
      <c r="O15" s="191">
        <v>2.1808411176102427E-10</v>
      </c>
      <c r="P15" s="310">
        <v>8.2554784566189219E-7</v>
      </c>
    </row>
    <row r="16" spans="2:16" x14ac:dyDescent="0.3">
      <c r="D16" s="187"/>
      <c r="E16" s="187"/>
      <c r="F16" s="187"/>
      <c r="G16" s="187"/>
      <c r="H16" s="187"/>
      <c r="I16" s="187"/>
      <c r="J16" s="311"/>
      <c r="K16" s="187"/>
      <c r="L16" s="187"/>
      <c r="M16" s="187"/>
      <c r="N16" s="187"/>
      <c r="O16" s="187"/>
      <c r="P16" s="187"/>
    </row>
    <row r="17" spans="2:17" x14ac:dyDescent="0.3">
      <c r="B17" s="654" t="s">
        <v>308</v>
      </c>
      <c r="C17" s="182" t="s">
        <v>296</v>
      </c>
      <c r="D17" s="183">
        <v>2.0578177727590695E-7</v>
      </c>
      <c r="E17" s="184">
        <v>3.5838032774026784E-8</v>
      </c>
      <c r="F17" s="184">
        <v>1.266697174555859E-7</v>
      </c>
      <c r="G17" s="184">
        <v>5.7479838307843858E-8</v>
      </c>
      <c r="H17" s="184">
        <v>6.532996589239297E-9</v>
      </c>
      <c r="I17" s="184">
        <v>4.566160642313529E-7</v>
      </c>
      <c r="J17" s="302">
        <v>5.6199042165337526E-12</v>
      </c>
      <c r="K17" s="184">
        <v>2.0451070426857865E-8</v>
      </c>
      <c r="L17" s="184">
        <v>1.6872553100514844E-9</v>
      </c>
      <c r="M17" s="185">
        <v>7.2369059935653917E-13</v>
      </c>
      <c r="N17" s="184">
        <v>8.2330231063849388E-10</v>
      </c>
      <c r="O17" s="184">
        <v>7.4127348128402039E-12</v>
      </c>
      <c r="P17" s="303">
        <v>9.1189381101113224E-7</v>
      </c>
    </row>
    <row r="18" spans="2:17" x14ac:dyDescent="0.3">
      <c r="B18" s="655"/>
      <c r="C18" s="186" t="s">
        <v>292</v>
      </c>
      <c r="D18" s="74">
        <v>1.9967253419528844E-7</v>
      </c>
      <c r="E18" s="187">
        <v>8.9750404669548995E-9</v>
      </c>
      <c r="F18" s="187">
        <v>1.3859008901575318E-7</v>
      </c>
      <c r="G18" s="304">
        <v>5.8438099983285832E-8</v>
      </c>
      <c r="H18" s="187">
        <v>7.993946571968672E-9</v>
      </c>
      <c r="I18" s="304">
        <v>4.9724320853708116E-7</v>
      </c>
      <c r="J18" s="305">
        <v>5.4532856294370788E-12</v>
      </c>
      <c r="K18" s="187">
        <v>1.4573542224709395E-8</v>
      </c>
      <c r="L18" s="187">
        <v>5.8052168449543796E-10</v>
      </c>
      <c r="M18" s="188">
        <v>3.5765509107178356E-13</v>
      </c>
      <c r="N18" s="304">
        <v>8.3702780247725629E-10</v>
      </c>
      <c r="O18" s="187">
        <v>1.8641389733037121E-10</v>
      </c>
      <c r="P18" s="211">
        <v>9.2709623532006504E-7</v>
      </c>
      <c r="Q18" s="573"/>
    </row>
    <row r="19" spans="2:17" x14ac:dyDescent="0.3">
      <c r="B19" s="655"/>
      <c r="C19" s="186" t="s">
        <v>323</v>
      </c>
      <c r="D19" s="74">
        <v>2.0213425669083343E-7</v>
      </c>
      <c r="E19" s="187">
        <v>4.4842011549024868E-10</v>
      </c>
      <c r="F19" s="187">
        <v>6.3139603269175792E-8</v>
      </c>
      <c r="G19" s="304">
        <v>3.9603282974642866E-8</v>
      </c>
      <c r="H19" s="304">
        <v>5.1443484711143872E-9</v>
      </c>
      <c r="I19" s="187">
        <v>3.0107432514056893E-7</v>
      </c>
      <c r="J19" s="305">
        <v>3.926463862741865E-9</v>
      </c>
      <c r="K19" s="187">
        <v>5.4636142553727222E-9</v>
      </c>
      <c r="L19" s="304">
        <v>7.913992398034469E-10</v>
      </c>
      <c r="M19" s="188">
        <v>5.9933935188589718E-9</v>
      </c>
      <c r="N19" s="304">
        <v>5.67250628077083E-10</v>
      </c>
      <c r="O19" s="187">
        <v>3.3118021928104621E-12</v>
      </c>
      <c r="P19" s="211">
        <v>6.2828966996887259E-7</v>
      </c>
      <c r="Q19" s="573"/>
    </row>
    <row r="20" spans="2:17" x14ac:dyDescent="0.3">
      <c r="B20" s="656"/>
      <c r="C20" s="195" t="s">
        <v>267</v>
      </c>
      <c r="D20" s="190">
        <v>9.4803254879897402E-8</v>
      </c>
      <c r="E20" s="191">
        <v>3.7957800203685052E-9</v>
      </c>
      <c r="F20" s="191">
        <v>4.5473873168728841E-8</v>
      </c>
      <c r="G20" s="307">
        <v>4.2887644203694059E-8</v>
      </c>
      <c r="H20" s="191">
        <v>1.1341042068108227E-8</v>
      </c>
      <c r="I20" s="307">
        <v>4.8056984092721009E-7</v>
      </c>
      <c r="J20" s="308">
        <v>2.5891854858453746E-12</v>
      </c>
      <c r="K20" s="191">
        <v>6.7567093146802753E-10</v>
      </c>
      <c r="L20" s="191">
        <v>1.3664697674482294E-10</v>
      </c>
      <c r="M20" s="192">
        <v>2.0785404900437275E-11</v>
      </c>
      <c r="N20" s="307">
        <v>6.1429359598467233E-10</v>
      </c>
      <c r="O20" s="191">
        <v>7.32782317388097E-11</v>
      </c>
      <c r="P20" s="310">
        <v>6.8039469959432979E-7</v>
      </c>
      <c r="Q20" s="574"/>
    </row>
    <row r="21" spans="2:17" x14ac:dyDescent="0.3">
      <c r="D21" s="187"/>
      <c r="E21" s="187"/>
      <c r="F21" s="187"/>
      <c r="G21" s="187"/>
      <c r="H21" s="187"/>
      <c r="I21" s="187"/>
      <c r="J21" s="311"/>
      <c r="K21" s="187"/>
      <c r="L21" s="187"/>
      <c r="M21" s="187"/>
      <c r="N21" s="187"/>
      <c r="O21" s="187"/>
      <c r="P21" s="187"/>
      <c r="Q21" s="574"/>
    </row>
    <row r="22" spans="2:17" x14ac:dyDescent="0.3">
      <c r="B22" s="654" t="s">
        <v>188</v>
      </c>
      <c r="C22" s="182" t="s">
        <v>296</v>
      </c>
      <c r="D22" s="183">
        <v>2.2680112730459197E-7</v>
      </c>
      <c r="E22" s="184">
        <v>4.5685848825590845E-8</v>
      </c>
      <c r="F22" s="184">
        <v>5.259941569936795E-8</v>
      </c>
      <c r="G22" s="184">
        <v>1.317201016366904E-8</v>
      </c>
      <c r="H22" s="184">
        <v>4.2131484798683533E-9</v>
      </c>
      <c r="I22" s="184">
        <v>1.8919465869711159E-6</v>
      </c>
      <c r="J22" s="302">
        <v>6.1944504747055475E-12</v>
      </c>
      <c r="K22" s="184">
        <v>2.956330781139707E-8</v>
      </c>
      <c r="L22" s="184">
        <v>2.6516127763950188E-9</v>
      </c>
      <c r="M22" s="185">
        <v>4.6275764168023991E-13</v>
      </c>
      <c r="N22" s="183">
        <v>6.41607322542559E-10</v>
      </c>
      <c r="O22" s="185">
        <v>7.3929902211027253E-12</v>
      </c>
      <c r="P22" s="303">
        <v>2.2672887155528759E-6</v>
      </c>
    </row>
    <row r="23" spans="2:17" x14ac:dyDescent="0.3">
      <c r="B23" s="655"/>
      <c r="C23" s="186" t="s">
        <v>292</v>
      </c>
      <c r="D23" s="74">
        <v>2.1968460093529265E-7</v>
      </c>
      <c r="E23" s="187">
        <v>1.1648433035017702E-8</v>
      </c>
      <c r="F23" s="187">
        <v>6.6181537384839551E-8</v>
      </c>
      <c r="G23" s="304">
        <v>1.4031242199980622E-8</v>
      </c>
      <c r="H23" s="187">
        <v>5.1200468469774594E-9</v>
      </c>
      <c r="I23" s="187">
        <v>2.0813483126706254E-6</v>
      </c>
      <c r="J23" s="305">
        <v>5.9998380954956572E-12</v>
      </c>
      <c r="K23" s="187">
        <v>1.5845785047945416E-8</v>
      </c>
      <c r="L23" s="187">
        <v>4.1900558936286815E-10</v>
      </c>
      <c r="M23" s="188">
        <v>2.2907468856106556E-13</v>
      </c>
      <c r="N23" s="306">
        <v>6.8346043071743948E-10</v>
      </c>
      <c r="O23" s="188">
        <v>2.1906012872179944E-10</v>
      </c>
      <c r="P23" s="211">
        <v>2.4151877131822645E-6</v>
      </c>
    </row>
    <row r="24" spans="2:17" x14ac:dyDescent="0.3">
      <c r="B24" s="655"/>
      <c r="C24" s="186" t="s">
        <v>323</v>
      </c>
      <c r="D24" s="74">
        <v>2.2335942554366049E-7</v>
      </c>
      <c r="E24" s="187">
        <v>5.7464733334057363E-10</v>
      </c>
      <c r="F24" s="187">
        <v>2.8518826623042529E-8</v>
      </c>
      <c r="G24" s="304">
        <v>8.6638855383392148E-9</v>
      </c>
      <c r="H24" s="304">
        <v>2.9760286451769945E-9</v>
      </c>
      <c r="I24" s="187">
        <v>1.2079031636342685E-6</v>
      </c>
      <c r="J24" s="305">
        <v>4.3387362411845463E-9</v>
      </c>
      <c r="K24" s="187">
        <v>7.8988514014959122E-9</v>
      </c>
      <c r="L24" s="304">
        <v>1.0022036182135375E-9</v>
      </c>
      <c r="M24" s="188">
        <v>5.6473729402987023E-9</v>
      </c>
      <c r="N24" s="306">
        <v>4.2201701441146053E-10</v>
      </c>
      <c r="O24" s="188">
        <v>3.2803333187112418E-12</v>
      </c>
      <c r="P24" s="211">
        <v>1.4913084388667512E-6</v>
      </c>
      <c r="Q24" s="573"/>
    </row>
    <row r="25" spans="2:17" x14ac:dyDescent="0.3">
      <c r="B25" s="656"/>
      <c r="C25" s="195" t="s">
        <v>267</v>
      </c>
      <c r="D25" s="190">
        <v>2.1691854409130229E-7</v>
      </c>
      <c r="E25" s="191">
        <v>8.4660107097668503E-9</v>
      </c>
      <c r="F25" s="191">
        <v>8.793634369524561E-8</v>
      </c>
      <c r="G25" s="307">
        <v>9.6447462902471864E-9</v>
      </c>
      <c r="H25" s="191">
        <v>1.8452379850775192E-8</v>
      </c>
      <c r="I25" s="191">
        <v>1.3085826659554029E-6</v>
      </c>
      <c r="J25" s="308">
        <v>5.9242939146280682E-12</v>
      </c>
      <c r="K25" s="191">
        <v>9.3105074627244523E-9</v>
      </c>
      <c r="L25" s="191">
        <v>1.5930189458515809E-10</v>
      </c>
      <c r="M25" s="192">
        <v>3.3818778227934935E-11</v>
      </c>
      <c r="N25" s="309">
        <v>4.697946453879809E-10</v>
      </c>
      <c r="O25" s="192">
        <v>1.6326290187315717E-10</v>
      </c>
      <c r="P25" s="310">
        <v>1.6601433005694536E-6</v>
      </c>
      <c r="Q25" s="574"/>
    </row>
    <row r="26" spans="2:17" x14ac:dyDescent="0.3">
      <c r="B26" s="196"/>
      <c r="D26" s="187"/>
      <c r="E26" s="187"/>
      <c r="F26" s="187"/>
      <c r="G26" s="187"/>
      <c r="H26" s="187"/>
      <c r="I26" s="187"/>
      <c r="J26" s="311"/>
      <c r="K26" s="187"/>
      <c r="L26" s="187"/>
      <c r="M26" s="187"/>
      <c r="N26" s="187"/>
      <c r="O26" s="187"/>
      <c r="P26" s="187"/>
    </row>
    <row r="27" spans="2:17" x14ac:dyDescent="0.3">
      <c r="B27" s="654" t="s">
        <v>185</v>
      </c>
      <c r="C27" s="182" t="s">
        <v>296</v>
      </c>
      <c r="D27" s="183">
        <v>2.2765321872335288E-7</v>
      </c>
      <c r="E27" s="184">
        <v>4.1476880830593E-8</v>
      </c>
      <c r="F27" s="184">
        <v>5.2090025920596776E-8</v>
      </c>
      <c r="G27" s="184">
        <v>9.7153486804684889E-9</v>
      </c>
      <c r="H27" s="184">
        <v>3.9821921602553171E-9</v>
      </c>
      <c r="I27" s="184">
        <v>9.9349497785670563E-7</v>
      </c>
      <c r="J27" s="302">
        <v>6.2177252544091135E-12</v>
      </c>
      <c r="K27" s="184">
        <v>2.5566103304791719E-8</v>
      </c>
      <c r="L27" s="184">
        <v>2.4125876644339025E-9</v>
      </c>
      <c r="M27" s="185">
        <v>4.7016891969179116E-13</v>
      </c>
      <c r="N27" s="184">
        <v>5.6436108354648058E-10</v>
      </c>
      <c r="O27" s="185">
        <v>6.0809077930620005E-12</v>
      </c>
      <c r="P27" s="303">
        <v>1.3569684650267113E-6</v>
      </c>
    </row>
    <row r="28" spans="2:17" x14ac:dyDescent="0.3">
      <c r="B28" s="655"/>
      <c r="C28" s="186" t="s">
        <v>292</v>
      </c>
      <c r="D28" s="74">
        <v>2.2118765554944261E-7</v>
      </c>
      <c r="E28" s="187">
        <v>1.0126812786424863E-8</v>
      </c>
      <c r="F28" s="187">
        <v>6.4684627739590745E-8</v>
      </c>
      <c r="G28" s="304">
        <v>1.0101869630436395E-8</v>
      </c>
      <c r="H28" s="187">
        <v>4.8730954221995174E-9</v>
      </c>
      <c r="I28" s="187">
        <v>1.0838549459946389E-6</v>
      </c>
      <c r="J28" s="305">
        <v>6.0408882387246016E-12</v>
      </c>
      <c r="K28" s="187">
        <v>1.4985815743856499E-8</v>
      </c>
      <c r="L28" s="187">
        <v>3.4449626333499581E-10</v>
      </c>
      <c r="M28" s="188">
        <v>2.180258988895191E-13</v>
      </c>
      <c r="N28" s="304">
        <v>5.8681394543664017E-10</v>
      </c>
      <c r="O28" s="188">
        <v>2.0247717246054904E-10</v>
      </c>
      <c r="P28" s="211">
        <v>1.4109548691619591E-6</v>
      </c>
      <c r="Q28" s="573"/>
    </row>
    <row r="29" spans="2:17" x14ac:dyDescent="0.3">
      <c r="B29" s="655"/>
      <c r="C29" s="186" t="s">
        <v>323</v>
      </c>
      <c r="D29" s="74">
        <v>2.2434207869204929E-7</v>
      </c>
      <c r="E29" s="187">
        <v>5.2251287057458318E-10</v>
      </c>
      <c r="F29" s="187">
        <v>2.8254968270744209E-8</v>
      </c>
      <c r="G29" s="304">
        <v>6.5436020421610999E-9</v>
      </c>
      <c r="H29" s="304">
        <v>2.9314171495227442E-9</v>
      </c>
      <c r="I29" s="187">
        <v>6.3299980761979821E-7</v>
      </c>
      <c r="J29" s="305">
        <v>4.3578286506576698E-9</v>
      </c>
      <c r="K29" s="187">
        <v>6.8295178415724407E-9</v>
      </c>
      <c r="L29" s="304">
        <v>9.2490536943436936E-10</v>
      </c>
      <c r="M29" s="188">
        <v>5.8727674575721505E-9</v>
      </c>
      <c r="N29" s="304">
        <v>3.8011547091822152E-10</v>
      </c>
      <c r="O29" s="188">
        <v>2.6955617009247254E-12</v>
      </c>
      <c r="P29" s="211">
        <v>9.13962216996706E-7</v>
      </c>
      <c r="Q29" s="573"/>
    </row>
    <row r="30" spans="2:17" x14ac:dyDescent="0.3">
      <c r="B30" s="656"/>
      <c r="C30" s="195" t="s">
        <v>267</v>
      </c>
      <c r="D30" s="190">
        <v>1.2369626864763424E-7</v>
      </c>
      <c r="E30" s="191">
        <v>4.9883132560543412E-9</v>
      </c>
      <c r="F30" s="191">
        <v>4.1546855986900412E-8</v>
      </c>
      <c r="G30" s="307">
        <v>9.5700049076618818E-9</v>
      </c>
      <c r="H30" s="191">
        <v>1.2274256215568175E-8</v>
      </c>
      <c r="I30" s="191">
        <v>1.1416456982303514E-6</v>
      </c>
      <c r="J30" s="308">
        <v>3.3782867881638232E-12</v>
      </c>
      <c r="K30" s="191">
        <v>2.0638009635339443E-9</v>
      </c>
      <c r="L30" s="191">
        <v>2.0372562289223115E-10</v>
      </c>
      <c r="M30" s="192">
        <v>2.2495762184828066E-11</v>
      </c>
      <c r="N30" s="307">
        <v>5.5591811646360341E-10</v>
      </c>
      <c r="O30" s="192">
        <v>9.7199583279125489E-11</v>
      </c>
      <c r="P30" s="310">
        <v>1.3366679155793123E-6</v>
      </c>
      <c r="Q30" s="573"/>
    </row>
    <row r="31" spans="2:17" x14ac:dyDescent="0.3">
      <c r="B31" s="196"/>
      <c r="D31" s="187"/>
      <c r="E31" s="187"/>
      <c r="F31" s="187"/>
      <c r="G31" s="187"/>
      <c r="H31" s="187"/>
      <c r="I31" s="187"/>
      <c r="J31" s="311"/>
      <c r="K31" s="187"/>
      <c r="L31" s="187"/>
      <c r="M31" s="187"/>
      <c r="N31" s="187"/>
      <c r="O31" s="187"/>
      <c r="P31" s="187"/>
      <c r="Q31" s="573"/>
    </row>
    <row r="32" spans="2:17" x14ac:dyDescent="0.3">
      <c r="B32" s="654" t="s">
        <v>309</v>
      </c>
      <c r="C32" s="182" t="s">
        <v>296</v>
      </c>
      <c r="D32" s="183">
        <v>2.4387366015954275E-7</v>
      </c>
      <c r="E32" s="184">
        <v>3.9882379849911706E-8</v>
      </c>
      <c r="F32" s="184">
        <v>1.3501097893135867E-7</v>
      </c>
      <c r="G32" s="184">
        <v>1.0238242208015354E-8</v>
      </c>
      <c r="H32" s="184">
        <v>3.5694688273767659E-9</v>
      </c>
      <c r="I32" s="184">
        <v>9.6677741093745182E-7</v>
      </c>
      <c r="J32" s="302">
        <v>6.6603032489970088E-12</v>
      </c>
      <c r="K32" s="184">
        <v>2.1728597199071512E-8</v>
      </c>
      <c r="L32" s="184">
        <v>2.7555199661183624E-9</v>
      </c>
      <c r="M32" s="185">
        <v>8.9298694301189909E-13</v>
      </c>
      <c r="N32" s="184">
        <v>6.4600303806363351E-10</v>
      </c>
      <c r="O32" s="185">
        <v>4.5702824122159619E-11</v>
      </c>
      <c r="P32" s="303">
        <v>1.4245355172312248E-6</v>
      </c>
      <c r="Q32" s="574"/>
    </row>
    <row r="33" spans="2:17" x14ac:dyDescent="0.3">
      <c r="B33" s="655"/>
      <c r="C33" s="186" t="s">
        <v>292</v>
      </c>
      <c r="D33" s="74">
        <v>2.2996156925899798E-7</v>
      </c>
      <c r="E33" s="187">
        <v>1.0471780556545665E-8</v>
      </c>
      <c r="F33" s="187">
        <v>1.4994229282770729E-7</v>
      </c>
      <c r="G33" s="304">
        <v>1.0192805152605752E-8</v>
      </c>
      <c r="H33" s="187">
        <v>1.9990804360389683E-8</v>
      </c>
      <c r="I33" s="187">
        <v>9.8167647743797084E-7</v>
      </c>
      <c r="J33" s="305">
        <v>6.2805138724607042E-12</v>
      </c>
      <c r="K33" s="187">
        <v>1.4309138603808428E-8</v>
      </c>
      <c r="L33" s="187">
        <v>6.8308045731113192E-10</v>
      </c>
      <c r="M33" s="188">
        <v>8.944033950870644E-13</v>
      </c>
      <c r="N33" s="304">
        <v>6.4313609320738773E-10</v>
      </c>
      <c r="O33" s="188">
        <v>3.3520560431492626E-10</v>
      </c>
      <c r="P33" s="211">
        <v>1.4182134652701265E-6</v>
      </c>
      <c r="Q33" s="574"/>
    </row>
    <row r="34" spans="2:17" x14ac:dyDescent="0.3">
      <c r="B34" s="655"/>
      <c r="C34" s="186" t="s">
        <v>323</v>
      </c>
      <c r="D34" s="74">
        <v>2.1192740863757527E-7</v>
      </c>
      <c r="E34" s="187">
        <v>5.0158109007012065E-10</v>
      </c>
      <c r="F34" s="187">
        <v>6.1898329928130415E-8</v>
      </c>
      <c r="G34" s="304">
        <v>9.2666237759649045E-9</v>
      </c>
      <c r="H34" s="304">
        <v>1.0772485093137534E-8</v>
      </c>
      <c r="I34" s="187">
        <v>9.7652106550494044E-7</v>
      </c>
      <c r="J34" s="305">
        <v>4.1166747316986226E-9</v>
      </c>
      <c r="K34" s="187">
        <v>5.8594250578767517E-9</v>
      </c>
      <c r="L34" s="304">
        <v>1.5599057889028339E-9</v>
      </c>
      <c r="M34" s="188">
        <v>6.3173508209030217E-9</v>
      </c>
      <c r="N34" s="304">
        <v>5.8469676632376176E-10</v>
      </c>
      <c r="O34" s="188">
        <v>2.0262903281107979E-11</v>
      </c>
      <c r="P34" s="211">
        <v>1.2893458100988047E-6</v>
      </c>
      <c r="Q34" s="574"/>
    </row>
    <row r="35" spans="2:17" x14ac:dyDescent="0.3">
      <c r="B35" s="656"/>
      <c r="C35" s="195" t="s">
        <v>267</v>
      </c>
      <c r="D35" s="190">
        <v>9.8396803677550791E-8</v>
      </c>
      <c r="E35" s="191">
        <v>4.55968038065273E-9</v>
      </c>
      <c r="F35" s="191">
        <v>5.0822876768668501E-8</v>
      </c>
      <c r="G35" s="307">
        <v>1.3310879061927178E-8</v>
      </c>
      <c r="H35" s="191">
        <v>3.9323424268441897E-8</v>
      </c>
      <c r="I35" s="191">
        <v>1.6366944151364584E-6</v>
      </c>
      <c r="J35" s="308">
        <v>2.6873294198416141E-12</v>
      </c>
      <c r="K35" s="191">
        <v>6.9310836773575764E-9</v>
      </c>
      <c r="L35" s="191">
        <v>7.8978658532240813E-10</v>
      </c>
      <c r="M35" s="192">
        <v>7.2070387410844597E-11</v>
      </c>
      <c r="N35" s="307">
        <v>8.3987740655037947E-10</v>
      </c>
      <c r="O35" s="192">
        <v>3.1457179165140508E-10</v>
      </c>
      <c r="P35" s="310">
        <v>1.852058156471412E-6</v>
      </c>
      <c r="Q35" s="574"/>
    </row>
    <row r="36" spans="2:17" x14ac:dyDescent="0.3">
      <c r="B36" s="196"/>
      <c r="D36" s="187"/>
      <c r="E36" s="187"/>
      <c r="F36" s="187"/>
      <c r="G36" s="187"/>
      <c r="H36" s="187"/>
      <c r="I36" s="187"/>
      <c r="J36" s="311"/>
      <c r="K36" s="187"/>
      <c r="L36" s="187"/>
      <c r="M36" s="187"/>
      <c r="N36" s="187"/>
      <c r="O36" s="187"/>
      <c r="P36" s="187"/>
    </row>
    <row r="37" spans="2:17" x14ac:dyDescent="0.3">
      <c r="B37" s="654" t="s">
        <v>310</v>
      </c>
      <c r="C37" s="182" t="s">
        <v>296</v>
      </c>
      <c r="D37" s="183">
        <v>1.5256947668106192E-7</v>
      </c>
      <c r="E37" s="184">
        <v>3.1176381287414677E-8</v>
      </c>
      <c r="F37" s="184">
        <v>4.2993855960274712E-8</v>
      </c>
      <c r="G37" s="184">
        <v>7.1732337102690097E-9</v>
      </c>
      <c r="H37" s="184">
        <v>2.5514387509588149E-9</v>
      </c>
      <c r="I37" s="184">
        <v>7.4127446996333759E-7</v>
      </c>
      <c r="J37" s="302">
        <v>4.1668412025281813E-12</v>
      </c>
      <c r="K37" s="184">
        <v>1.6485254148928443E-8</v>
      </c>
      <c r="L37" s="184">
        <v>1.5390051750888698E-9</v>
      </c>
      <c r="M37" s="185">
        <v>5.7052685090540673E-13</v>
      </c>
      <c r="N37" s="184">
        <v>3.7112460720863551E-10</v>
      </c>
      <c r="O37" s="185">
        <v>2.6555872641296041E-11</v>
      </c>
      <c r="P37" s="303">
        <v>9.961655335252374E-7</v>
      </c>
    </row>
    <row r="38" spans="2:17" x14ac:dyDescent="0.3">
      <c r="B38" s="655"/>
      <c r="C38" s="186" t="s">
        <v>292</v>
      </c>
      <c r="D38" s="74">
        <v>1.4630483465331163E-7</v>
      </c>
      <c r="E38" s="187">
        <v>7.4298606569188451E-9</v>
      </c>
      <c r="F38" s="187">
        <v>5.372195801545257E-8</v>
      </c>
      <c r="G38" s="304">
        <v>7.2454174904851321E-9</v>
      </c>
      <c r="H38" s="187">
        <v>1.194624287546502E-8</v>
      </c>
      <c r="I38" s="187">
        <v>7.6783554608601997E-7</v>
      </c>
      <c r="J38" s="305">
        <v>3.9957526234016137E-12</v>
      </c>
      <c r="K38" s="187">
        <v>1.0727726110876785E-8</v>
      </c>
      <c r="L38" s="187">
        <v>3.672955776872479E-10</v>
      </c>
      <c r="M38" s="188">
        <v>5.3448375531710153E-13</v>
      </c>
      <c r="N38" s="304">
        <v>3.7485920978281239E-10</v>
      </c>
      <c r="O38" s="188">
        <v>2.3161102185023197E-10</v>
      </c>
      <c r="P38" s="211">
        <v>1.0061898819342291E-6</v>
      </c>
    </row>
    <row r="39" spans="2:17" x14ac:dyDescent="0.3">
      <c r="B39" s="655"/>
      <c r="C39" s="186" t="s">
        <v>323</v>
      </c>
      <c r="D39" s="74">
        <v>1.2318282481674066E-7</v>
      </c>
      <c r="E39" s="187">
        <v>3.8978461745565135E-10</v>
      </c>
      <c r="F39" s="187">
        <v>2.0199217183675175E-8</v>
      </c>
      <c r="G39" s="304">
        <v>6.1617526518612984E-9</v>
      </c>
      <c r="H39" s="304">
        <v>6.2143459349029692E-9</v>
      </c>
      <c r="I39" s="187">
        <v>6.8735304156397877E-7</v>
      </c>
      <c r="J39" s="305">
        <v>2.3928094991582391E-9</v>
      </c>
      <c r="K39" s="187">
        <v>4.4583074589227035E-9</v>
      </c>
      <c r="L39" s="304">
        <v>8.1836906068635579E-10</v>
      </c>
      <c r="M39" s="188">
        <v>4.1976948005669364E-9</v>
      </c>
      <c r="N39" s="304">
        <v>3.1879318658823316E-10</v>
      </c>
      <c r="O39" s="188">
        <v>1.159991357404892E-11</v>
      </c>
      <c r="P39" s="211">
        <v>8.5569854068811127E-7</v>
      </c>
    </row>
    <row r="40" spans="2:17" x14ac:dyDescent="0.3">
      <c r="B40" s="656"/>
      <c r="C40" s="195" t="s">
        <v>267</v>
      </c>
      <c r="D40" s="190">
        <v>6.5400966163524118E-8</v>
      </c>
      <c r="E40" s="191">
        <v>2.8412366320666596E-9</v>
      </c>
      <c r="F40" s="191">
        <v>2.9270827881003431E-8</v>
      </c>
      <c r="G40" s="307">
        <v>7.6947387549542137E-9</v>
      </c>
      <c r="H40" s="191">
        <v>2.1133234175241227E-8</v>
      </c>
      <c r="I40" s="191">
        <v>9.3646741361807434E-7</v>
      </c>
      <c r="J40" s="308">
        <v>1.7861753013162403E-12</v>
      </c>
      <c r="K40" s="191">
        <v>4.6674859321818678E-9</v>
      </c>
      <c r="L40" s="191">
        <v>5.1874275041746147E-10</v>
      </c>
      <c r="M40" s="192">
        <v>3.8732140005316082E-11</v>
      </c>
      <c r="N40" s="307">
        <v>3.981059328817481E-10</v>
      </c>
      <c r="O40" s="192">
        <v>1.5501886007381789E-10</v>
      </c>
      <c r="P40" s="310">
        <v>1.0685882890157252E-6</v>
      </c>
    </row>
  </sheetData>
  <mergeCells count="11">
    <mergeCell ref="B12:B15"/>
    <mergeCell ref="D5:I5"/>
    <mergeCell ref="K5:M5"/>
    <mergeCell ref="N5:O5"/>
    <mergeCell ref="P5:P6"/>
    <mergeCell ref="B7:B10"/>
    <mergeCell ref="B17:B20"/>
    <mergeCell ref="B22:B25"/>
    <mergeCell ref="B27:B30"/>
    <mergeCell ref="B32:B35"/>
    <mergeCell ref="B37:B40"/>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14"/>
  <sheetViews>
    <sheetView workbookViewId="0">
      <selection activeCell="B3" sqref="B3"/>
    </sheetView>
  </sheetViews>
  <sheetFormatPr defaultColWidth="11.453125" defaultRowHeight="14" x14ac:dyDescent="0.3"/>
  <cols>
    <col min="1" max="1" width="16" style="33" customWidth="1"/>
    <col min="2" max="2" width="3.54296875" style="33" customWidth="1"/>
    <col min="3" max="6" width="16.453125" style="38" customWidth="1"/>
    <col min="7" max="16384" width="11.453125" style="33"/>
  </cols>
  <sheetData>
    <row r="1" spans="1:8" x14ac:dyDescent="0.3">
      <c r="A1" s="312"/>
      <c r="B1" s="312"/>
      <c r="C1" s="313"/>
      <c r="D1" s="313"/>
      <c r="E1" s="313"/>
      <c r="F1" s="313"/>
      <c r="G1" s="312"/>
      <c r="H1" s="312"/>
    </row>
    <row r="2" spans="1:8" ht="15.5" x14ac:dyDescent="0.35">
      <c r="A2" s="312"/>
      <c r="B2" s="314" t="s">
        <v>392</v>
      </c>
      <c r="C2" s="313"/>
      <c r="D2" s="313"/>
      <c r="E2" s="313"/>
      <c r="F2" s="313"/>
      <c r="G2" s="312"/>
      <c r="H2" s="312"/>
    </row>
    <row r="3" spans="1:8" x14ac:dyDescent="0.3">
      <c r="A3" s="312"/>
      <c r="B3" s="312"/>
      <c r="C3" s="313"/>
      <c r="D3" s="313"/>
      <c r="E3" s="313"/>
      <c r="F3" s="313"/>
      <c r="G3" s="312"/>
      <c r="H3" s="312"/>
    </row>
    <row r="4" spans="1:8" x14ac:dyDescent="0.3">
      <c r="A4" s="312"/>
      <c r="B4" s="315" t="s">
        <v>324</v>
      </c>
      <c r="C4" s="316" t="s">
        <v>296</v>
      </c>
      <c r="D4" s="316" t="s">
        <v>292</v>
      </c>
      <c r="E4" s="316" t="s">
        <v>323</v>
      </c>
      <c r="F4" s="316" t="s">
        <v>267</v>
      </c>
      <c r="G4" s="312"/>
      <c r="H4" s="312"/>
    </row>
    <row r="5" spans="1:8" x14ac:dyDescent="0.3">
      <c r="A5" s="312" t="s">
        <v>332</v>
      </c>
      <c r="B5" s="317">
        <v>1</v>
      </c>
      <c r="C5" s="319" t="s">
        <v>202</v>
      </c>
      <c r="D5" s="319" t="s">
        <v>202</v>
      </c>
      <c r="E5" s="319" t="s">
        <v>202</v>
      </c>
      <c r="F5" s="321" t="s">
        <v>2</v>
      </c>
      <c r="G5" s="312"/>
      <c r="H5" s="312"/>
    </row>
    <row r="6" spans="1:8" x14ac:dyDescent="0.3">
      <c r="A6" s="312"/>
      <c r="B6" s="317">
        <v>2</v>
      </c>
      <c r="C6" s="320" t="s">
        <v>198</v>
      </c>
      <c r="D6" s="320" t="s">
        <v>198</v>
      </c>
      <c r="E6" s="320" t="s">
        <v>198</v>
      </c>
      <c r="F6" s="319" t="s">
        <v>202</v>
      </c>
      <c r="G6" s="312"/>
      <c r="H6" s="312"/>
    </row>
    <row r="7" spans="1:8" x14ac:dyDescent="0.3">
      <c r="A7" s="312"/>
      <c r="B7" s="317">
        <v>3</v>
      </c>
      <c r="C7" s="321" t="s">
        <v>2</v>
      </c>
      <c r="D7" s="321" t="s">
        <v>2</v>
      </c>
      <c r="E7" s="316" t="s">
        <v>325</v>
      </c>
      <c r="F7" s="322" t="s">
        <v>204</v>
      </c>
      <c r="G7" s="312"/>
      <c r="H7" s="312"/>
    </row>
    <row r="8" spans="1:8" x14ac:dyDescent="0.3">
      <c r="A8" s="312"/>
      <c r="B8" s="317">
        <v>4</v>
      </c>
      <c r="C8" s="316" t="s">
        <v>325</v>
      </c>
      <c r="D8" s="322" t="s">
        <v>204</v>
      </c>
      <c r="E8" s="321" t="s">
        <v>2</v>
      </c>
      <c r="F8" s="320" t="s">
        <v>198</v>
      </c>
      <c r="G8" s="312"/>
      <c r="H8" s="312"/>
    </row>
    <row r="9" spans="1:8" x14ac:dyDescent="0.3">
      <c r="A9" s="312"/>
      <c r="B9" s="317">
        <v>5</v>
      </c>
      <c r="C9" s="322" t="s">
        <v>204</v>
      </c>
      <c r="D9" s="316" t="s">
        <v>325</v>
      </c>
      <c r="E9" s="322" t="s">
        <v>204</v>
      </c>
      <c r="F9" s="316" t="s">
        <v>325</v>
      </c>
      <c r="G9" s="312"/>
      <c r="H9" s="312"/>
    </row>
    <row r="10" spans="1:8" x14ac:dyDescent="0.3">
      <c r="A10" s="312"/>
      <c r="B10" s="317">
        <v>6</v>
      </c>
      <c r="C10" s="323" t="s">
        <v>93</v>
      </c>
      <c r="D10" s="323" t="s">
        <v>93</v>
      </c>
      <c r="E10" s="323" t="s">
        <v>93</v>
      </c>
      <c r="F10" s="318" t="s">
        <v>326</v>
      </c>
      <c r="G10" s="312"/>
      <c r="H10" s="312"/>
    </row>
    <row r="11" spans="1:8" x14ac:dyDescent="0.3">
      <c r="A11" s="312" t="s">
        <v>333</v>
      </c>
      <c r="B11" s="317">
        <v>7</v>
      </c>
      <c r="C11" s="318" t="s">
        <v>326</v>
      </c>
      <c r="D11" s="318" t="s">
        <v>326</v>
      </c>
      <c r="E11" s="318" t="s">
        <v>326</v>
      </c>
      <c r="F11" s="323" t="s">
        <v>93</v>
      </c>
      <c r="G11" s="312"/>
      <c r="H11" s="312"/>
    </row>
    <row r="12" spans="1:8" x14ac:dyDescent="0.3">
      <c r="A12" s="312"/>
      <c r="B12" s="312"/>
      <c r="C12" s="313"/>
      <c r="D12" s="313"/>
      <c r="E12" s="313"/>
      <c r="F12" s="313"/>
      <c r="G12" s="312"/>
      <c r="H12" s="312"/>
    </row>
    <row r="13" spans="1:8" x14ac:dyDescent="0.3">
      <c r="A13" s="312"/>
      <c r="B13" s="312"/>
      <c r="C13" s="313"/>
      <c r="D13" s="313"/>
      <c r="E13" s="313"/>
      <c r="F13" s="313"/>
      <c r="G13" s="312"/>
      <c r="H13" s="312"/>
    </row>
    <row r="14" spans="1:8" x14ac:dyDescent="0.3">
      <c r="A14" s="312"/>
      <c r="B14" s="312"/>
      <c r="C14" s="313"/>
      <c r="D14" s="313"/>
      <c r="E14" s="313"/>
      <c r="F14" s="313"/>
      <c r="G14" s="312"/>
      <c r="H14" s="312"/>
    </row>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K38"/>
  <sheetViews>
    <sheetView workbookViewId="0">
      <selection activeCell="G5" sqref="G5"/>
    </sheetView>
  </sheetViews>
  <sheetFormatPr defaultColWidth="11.453125" defaultRowHeight="14" x14ac:dyDescent="0.3"/>
  <cols>
    <col min="1" max="2" width="11.453125" style="33"/>
    <col min="3" max="3" width="14.7265625" style="33" customWidth="1"/>
    <col min="4" max="7" width="14.26953125" style="33" customWidth="1"/>
    <col min="8" max="8" width="11.453125" style="33"/>
    <col min="9" max="9" width="5.1796875" style="33" customWidth="1"/>
    <col min="10" max="16384" width="11.453125" style="33"/>
  </cols>
  <sheetData>
    <row r="2" spans="2:11" ht="15.5" x14ac:dyDescent="0.35">
      <c r="B2" s="314" t="s">
        <v>391</v>
      </c>
    </row>
    <row r="4" spans="2:11" x14ac:dyDescent="0.3">
      <c r="D4" s="49" t="s">
        <v>186</v>
      </c>
      <c r="E4" s="49" t="s">
        <v>184</v>
      </c>
      <c r="F4" s="49" t="s">
        <v>205</v>
      </c>
      <c r="G4" s="49" t="s">
        <v>187</v>
      </c>
      <c r="I4" s="687" t="s">
        <v>186</v>
      </c>
      <c r="J4" s="683" t="s">
        <v>2</v>
      </c>
      <c r="K4" s="684"/>
    </row>
    <row r="5" spans="2:11" x14ac:dyDescent="0.3">
      <c r="B5" s="654" t="s">
        <v>305</v>
      </c>
      <c r="C5" s="193" t="s">
        <v>296</v>
      </c>
      <c r="D5" s="183">
        <v>5.7599253487006186E-7</v>
      </c>
      <c r="E5" s="183">
        <v>0</v>
      </c>
      <c r="F5" s="183">
        <v>1.8395091900833303E-7</v>
      </c>
      <c r="G5" s="303">
        <v>3.1996595214123719E-7</v>
      </c>
      <c r="I5" s="688"/>
      <c r="J5" s="681" t="s">
        <v>6</v>
      </c>
      <c r="K5" s="682"/>
    </row>
    <row r="6" spans="2:11" x14ac:dyDescent="0.3">
      <c r="B6" s="655"/>
      <c r="C6" s="194" t="s">
        <v>292</v>
      </c>
      <c r="D6" s="74">
        <v>5.0996469526303076E-7</v>
      </c>
      <c r="E6" s="74">
        <v>0</v>
      </c>
      <c r="F6" s="74">
        <v>1.1213819539247875E-7</v>
      </c>
      <c r="G6" s="211">
        <v>2.1620673917446256E-7</v>
      </c>
      <c r="I6" s="688"/>
      <c r="J6" s="681" t="s">
        <v>12</v>
      </c>
      <c r="K6" s="682"/>
    </row>
    <row r="7" spans="2:11" x14ac:dyDescent="0.3">
      <c r="B7" s="655"/>
      <c r="C7" s="194" t="s">
        <v>323</v>
      </c>
      <c r="D7" s="74">
        <v>4.6164485565868091E-7</v>
      </c>
      <c r="E7" s="74">
        <v>0</v>
      </c>
      <c r="F7" s="74">
        <v>9.3761519870718905E-8</v>
      </c>
      <c r="G7" s="211">
        <v>1.7082826868693662E-7</v>
      </c>
      <c r="I7" s="688"/>
      <c r="J7" s="681" t="s">
        <v>15</v>
      </c>
      <c r="K7" s="682"/>
    </row>
    <row r="8" spans="2:11" x14ac:dyDescent="0.3">
      <c r="B8" s="656"/>
      <c r="C8" s="195" t="s">
        <v>267</v>
      </c>
      <c r="D8" s="190">
        <v>4.2879246336893982E-7</v>
      </c>
      <c r="E8" s="190">
        <v>0</v>
      </c>
      <c r="F8" s="190">
        <v>0</v>
      </c>
      <c r="G8" s="310">
        <v>1.3044893272010884E-7</v>
      </c>
      <c r="I8" s="688"/>
      <c r="J8" s="681" t="s">
        <v>25</v>
      </c>
      <c r="K8" s="682"/>
    </row>
    <row r="9" spans="2:11" x14ac:dyDescent="0.3">
      <c r="D9" s="187"/>
      <c r="E9" s="187"/>
      <c r="F9" s="187"/>
      <c r="G9" s="187"/>
      <c r="I9" s="689"/>
      <c r="J9" s="685" t="s">
        <v>35</v>
      </c>
      <c r="K9" s="686"/>
    </row>
    <row r="10" spans="2:11" x14ac:dyDescent="0.3">
      <c r="B10" s="654" t="s">
        <v>307</v>
      </c>
      <c r="C10" s="193" t="s">
        <v>296</v>
      </c>
      <c r="D10" s="183">
        <v>3.1861943852225754E-7</v>
      </c>
      <c r="E10" s="183">
        <v>0</v>
      </c>
      <c r="F10" s="183">
        <v>6.8784986331221628E-7</v>
      </c>
      <c r="G10" s="303">
        <v>3.6030948523730619E-7</v>
      </c>
      <c r="I10" s="655" t="s">
        <v>184</v>
      </c>
      <c r="J10" s="683" t="s">
        <v>26</v>
      </c>
      <c r="K10" s="684"/>
    </row>
    <row r="11" spans="2:11" x14ac:dyDescent="0.3">
      <c r="B11" s="655"/>
      <c r="C11" s="194" t="s">
        <v>292</v>
      </c>
      <c r="D11" s="74">
        <v>2.9724428983104094E-7</v>
      </c>
      <c r="E11" s="74">
        <v>0</v>
      </c>
      <c r="F11" s="74">
        <v>5.7842294118091686E-7</v>
      </c>
      <c r="G11" s="211">
        <v>2.4346758889646E-7</v>
      </c>
      <c r="I11" s="655"/>
      <c r="J11" s="681" t="s">
        <v>28</v>
      </c>
      <c r="K11" s="682"/>
    </row>
    <row r="12" spans="2:11" x14ac:dyDescent="0.3">
      <c r="B12" s="655"/>
      <c r="C12" s="194" t="s">
        <v>323</v>
      </c>
      <c r="D12" s="74">
        <v>2.2722668751753724E-7</v>
      </c>
      <c r="E12" s="74">
        <v>0</v>
      </c>
      <c r="F12" s="74">
        <v>4.7708084389810514E-7</v>
      </c>
      <c r="G12" s="211">
        <v>1.9236748517355033E-7</v>
      </c>
      <c r="I12" s="655"/>
      <c r="J12" s="681" t="s">
        <v>37</v>
      </c>
      <c r="K12" s="682"/>
    </row>
    <row r="13" spans="2:11" x14ac:dyDescent="0.3">
      <c r="B13" s="656"/>
      <c r="C13" s="195" t="s">
        <v>267</v>
      </c>
      <c r="D13" s="190">
        <v>9.2767013539182244E-8</v>
      </c>
      <c r="E13" s="190">
        <v>0</v>
      </c>
      <c r="F13" s="190">
        <v>4.8736666572068377E-7</v>
      </c>
      <c r="G13" s="310">
        <v>1.4682878131557297E-7</v>
      </c>
      <c r="I13" s="655"/>
      <c r="J13" s="681" t="s">
        <v>38</v>
      </c>
      <c r="K13" s="682"/>
    </row>
    <row r="14" spans="2:11" x14ac:dyDescent="0.3">
      <c r="D14" s="187"/>
      <c r="E14" s="187"/>
      <c r="F14" s="187"/>
      <c r="G14" s="187"/>
      <c r="I14" s="655"/>
      <c r="J14" s="681" t="s">
        <v>45</v>
      </c>
      <c r="K14" s="682"/>
    </row>
    <row r="15" spans="2:11" x14ac:dyDescent="0.3">
      <c r="B15" s="654" t="s">
        <v>308</v>
      </c>
      <c r="C15" s="193" t="s">
        <v>296</v>
      </c>
      <c r="D15" s="183">
        <v>2.2850068310791724E-7</v>
      </c>
      <c r="E15" s="183">
        <v>4.9864756944949207E-7</v>
      </c>
      <c r="F15" s="183">
        <v>0</v>
      </c>
      <c r="G15" s="303">
        <v>1.8474555845372301E-7</v>
      </c>
      <c r="I15" s="655"/>
      <c r="J15" s="681" t="s">
        <v>46</v>
      </c>
      <c r="K15" s="682"/>
    </row>
    <row r="16" spans="2:11" x14ac:dyDescent="0.3">
      <c r="B16" s="655"/>
      <c r="C16" s="194" t="s">
        <v>292</v>
      </c>
      <c r="D16" s="74">
        <v>2.0866548918539034E-7</v>
      </c>
      <c r="E16" s="74">
        <v>5.3431972720817857E-7</v>
      </c>
      <c r="F16" s="74">
        <v>0</v>
      </c>
      <c r="G16" s="211">
        <v>1.2483589114073317E-7</v>
      </c>
      <c r="I16" s="655"/>
      <c r="J16" s="681" t="s">
        <v>49</v>
      </c>
      <c r="K16" s="682"/>
    </row>
    <row r="17" spans="2:11" x14ac:dyDescent="0.3">
      <c r="B17" s="655"/>
      <c r="C17" s="194" t="s">
        <v>323</v>
      </c>
      <c r="D17" s="74">
        <v>1.5359523167118831E-7</v>
      </c>
      <c r="E17" s="74">
        <v>3.2995340010741522E-7</v>
      </c>
      <c r="F17" s="74">
        <v>0</v>
      </c>
      <c r="G17" s="211">
        <v>9.8634756876631228E-8</v>
      </c>
      <c r="I17" s="654" t="s">
        <v>205</v>
      </c>
      <c r="J17" s="683" t="s">
        <v>5</v>
      </c>
      <c r="K17" s="684"/>
    </row>
    <row r="18" spans="2:11" x14ac:dyDescent="0.3">
      <c r="B18" s="656"/>
      <c r="C18" s="195" t="s">
        <v>267</v>
      </c>
      <c r="D18" s="190">
        <v>3.6434697243010092E-7</v>
      </c>
      <c r="E18" s="190">
        <v>1.9722570995050464E-7</v>
      </c>
      <c r="F18" s="190">
        <v>0</v>
      </c>
      <c r="G18" s="310">
        <v>7.5320079414045452E-8</v>
      </c>
      <c r="I18" s="655"/>
      <c r="J18" s="681" t="s">
        <v>14</v>
      </c>
      <c r="K18" s="682"/>
    </row>
    <row r="19" spans="2:11" x14ac:dyDescent="0.3">
      <c r="D19" s="187"/>
      <c r="E19" s="187"/>
      <c r="F19" s="187"/>
      <c r="G19" s="187"/>
      <c r="I19" s="655"/>
      <c r="J19" s="685" t="s">
        <v>17</v>
      </c>
      <c r="K19" s="686"/>
    </row>
    <row r="20" spans="2:11" x14ac:dyDescent="0.3">
      <c r="B20" s="654" t="s">
        <v>188</v>
      </c>
      <c r="C20" s="193" t="s">
        <v>296</v>
      </c>
      <c r="D20" s="183">
        <v>1.9784005353603361E-7</v>
      </c>
      <c r="E20" s="183">
        <v>2.0683962346458496E-6</v>
      </c>
      <c r="F20" s="183">
        <v>0</v>
      </c>
      <c r="G20" s="303">
        <v>1.2570003307470935E-7</v>
      </c>
      <c r="I20" s="654" t="s">
        <v>187</v>
      </c>
      <c r="J20" s="681" t="s">
        <v>3</v>
      </c>
      <c r="K20" s="682"/>
    </row>
    <row r="21" spans="2:11" x14ac:dyDescent="0.3">
      <c r="B21" s="655"/>
      <c r="C21" s="194" t="s">
        <v>292</v>
      </c>
      <c r="D21" s="74">
        <v>1.8452910344285731E-7</v>
      </c>
      <c r="E21" s="74">
        <v>2.2154382230092787E-6</v>
      </c>
      <c r="F21" s="74">
        <v>0</v>
      </c>
      <c r="G21" s="211">
        <v>8.4732309447395394E-8</v>
      </c>
      <c r="I21" s="655"/>
      <c r="J21" s="681" t="s">
        <v>36</v>
      </c>
      <c r="K21" s="682"/>
    </row>
    <row r="22" spans="2:11" x14ac:dyDescent="0.3">
      <c r="B22" s="655"/>
      <c r="C22" s="194" t="s">
        <v>323</v>
      </c>
      <c r="D22" s="74">
        <v>1.5136052272497697E-7</v>
      </c>
      <c r="E22" s="74">
        <v>1.3260949152199007E-6</v>
      </c>
      <c r="F22" s="74">
        <v>0</v>
      </c>
      <c r="G22" s="211">
        <v>6.6548751627606633E-8</v>
      </c>
      <c r="I22" s="656"/>
      <c r="J22" s="685" t="s">
        <v>55</v>
      </c>
      <c r="K22" s="686"/>
    </row>
    <row r="23" spans="2:11" x14ac:dyDescent="0.3">
      <c r="B23" s="656"/>
      <c r="C23" s="195" t="s">
        <v>267</v>
      </c>
      <c r="D23" s="190">
        <v>6.6868395278351415E-8</v>
      </c>
      <c r="E23" s="190">
        <v>1.532341997521894E-6</v>
      </c>
      <c r="F23" s="190">
        <v>0</v>
      </c>
      <c r="G23" s="310">
        <v>5.0818366833572842E-8</v>
      </c>
    </row>
    <row r="24" spans="2:11" x14ac:dyDescent="0.3">
      <c r="B24" s="196"/>
      <c r="D24" s="187"/>
      <c r="E24" s="187"/>
      <c r="F24" s="187"/>
      <c r="G24" s="187"/>
    </row>
    <row r="25" spans="2:11" x14ac:dyDescent="0.3">
      <c r="B25" s="654" t="s">
        <v>185</v>
      </c>
      <c r="C25" s="193" t="s">
        <v>296</v>
      </c>
      <c r="D25" s="183">
        <v>2.7310396897344507E-7</v>
      </c>
      <c r="E25" s="183">
        <v>1.0828120686822736E-6</v>
      </c>
      <c r="F25" s="183">
        <v>0</v>
      </c>
      <c r="G25" s="303">
        <v>1.2359517833272407E-7</v>
      </c>
    </row>
    <row r="26" spans="2:11" x14ac:dyDescent="0.3">
      <c r="B26" s="655"/>
      <c r="C26" s="194" t="s">
        <v>292</v>
      </c>
      <c r="D26" s="74">
        <v>2.5019194125709366E-7</v>
      </c>
      <c r="E26" s="74">
        <v>1.1495685602295612E-6</v>
      </c>
      <c r="F26" s="74">
        <v>0</v>
      </c>
      <c r="G26" s="211">
        <v>8.3720941248533691E-8</v>
      </c>
    </row>
    <row r="27" spans="2:11" x14ac:dyDescent="0.3">
      <c r="B27" s="655"/>
      <c r="C27" s="194" t="s">
        <v>323</v>
      </c>
      <c r="D27" s="74">
        <v>2.0517110992640346E-7</v>
      </c>
      <c r="E27" s="74">
        <v>6.8017813449822113E-7</v>
      </c>
      <c r="F27" s="74">
        <v>0</v>
      </c>
      <c r="G27" s="211">
        <v>6.5759885521874304E-8</v>
      </c>
    </row>
    <row r="28" spans="2:11" x14ac:dyDescent="0.3">
      <c r="B28" s="656"/>
      <c r="C28" s="195" t="s">
        <v>267</v>
      </c>
      <c r="D28" s="190">
        <v>3.9768227998315395E-7</v>
      </c>
      <c r="E28" s="190">
        <v>8.7804134573846011E-7</v>
      </c>
      <c r="F28" s="190">
        <v>0</v>
      </c>
      <c r="G28" s="310">
        <v>5.0818366833572842E-8</v>
      </c>
    </row>
    <row r="29" spans="2:11" x14ac:dyDescent="0.3">
      <c r="B29" s="196"/>
      <c r="D29" s="187"/>
      <c r="E29" s="187"/>
      <c r="F29" s="187"/>
      <c r="G29" s="187"/>
    </row>
    <row r="30" spans="2:11" x14ac:dyDescent="0.3">
      <c r="B30" s="654" t="s">
        <v>309</v>
      </c>
      <c r="C30" s="193" t="s">
        <v>296</v>
      </c>
      <c r="D30" s="183">
        <v>9.9526076282944486E-8</v>
      </c>
      <c r="E30" s="183">
        <v>8.0757988437284038E-7</v>
      </c>
      <c r="F30" s="183">
        <v>0</v>
      </c>
      <c r="G30" s="303">
        <v>5.1742955657543996E-7</v>
      </c>
    </row>
    <row r="31" spans="2:11" x14ac:dyDescent="0.3">
      <c r="B31" s="655"/>
      <c r="C31" s="194" t="s">
        <v>292</v>
      </c>
      <c r="D31" s="74">
        <v>8.4729976327042343E-8</v>
      </c>
      <c r="E31" s="74">
        <v>8.578653153033001E-7</v>
      </c>
      <c r="F31" s="74">
        <v>0</v>
      </c>
      <c r="G31" s="211">
        <v>4.6478223239397134E-7</v>
      </c>
    </row>
    <row r="32" spans="2:11" x14ac:dyDescent="0.3">
      <c r="B32" s="655"/>
      <c r="C32" s="194" t="s">
        <v>323</v>
      </c>
      <c r="D32" s="74">
        <v>7.4010573686038983E-8</v>
      </c>
      <c r="E32" s="74">
        <v>5.3816504051710294E-7</v>
      </c>
      <c r="F32" s="74">
        <v>0</v>
      </c>
      <c r="G32" s="211">
        <v>6.5498648447133399E-7</v>
      </c>
    </row>
    <row r="33" spans="2:7" x14ac:dyDescent="0.3">
      <c r="B33" s="656"/>
      <c r="C33" s="195" t="s">
        <v>267</v>
      </c>
      <c r="D33" s="190">
        <v>3.3720390277387026E-7</v>
      </c>
      <c r="E33" s="190">
        <v>5.1419067867633151E-7</v>
      </c>
      <c r="F33" s="190">
        <v>0</v>
      </c>
      <c r="G33" s="310">
        <v>9.8651281855273253E-7</v>
      </c>
    </row>
    <row r="34" spans="2:7" x14ac:dyDescent="0.3">
      <c r="B34" s="196"/>
      <c r="D34" s="187"/>
      <c r="E34" s="187"/>
      <c r="F34" s="187"/>
      <c r="G34" s="187"/>
    </row>
    <row r="35" spans="2:7" x14ac:dyDescent="0.3">
      <c r="B35" s="654" t="s">
        <v>310</v>
      </c>
      <c r="C35" s="193" t="s">
        <v>296</v>
      </c>
      <c r="D35" s="183">
        <v>9.9526076282944486E-8</v>
      </c>
      <c r="E35" s="183">
        <v>6.9457572333113007E-7</v>
      </c>
      <c r="F35" s="183">
        <v>0</v>
      </c>
      <c r="G35" s="303">
        <v>2.0206373391116296E-7</v>
      </c>
    </row>
    <row r="36" spans="2:7" x14ac:dyDescent="0.3">
      <c r="B36" s="655"/>
      <c r="C36" s="194" t="s">
        <v>292</v>
      </c>
      <c r="D36" s="74">
        <v>8.4729976327042343E-8</v>
      </c>
      <c r="E36" s="74">
        <v>7.3365398575937712E-7</v>
      </c>
      <c r="F36" s="74">
        <v>0</v>
      </c>
      <c r="G36" s="211">
        <v>1.8018564314754152E-7</v>
      </c>
    </row>
    <row r="37" spans="2:7" x14ac:dyDescent="0.3">
      <c r="B37" s="655"/>
      <c r="C37" s="194" t="s">
        <v>323</v>
      </c>
      <c r="D37" s="74">
        <v>7.4010573686038983E-8</v>
      </c>
      <c r="E37" s="74">
        <v>4.602652898087723E-7</v>
      </c>
      <c r="F37" s="74">
        <v>0</v>
      </c>
      <c r="G37" s="211">
        <v>3.0790941635926077E-7</v>
      </c>
    </row>
    <row r="38" spans="2:7" x14ac:dyDescent="0.3">
      <c r="B38" s="656"/>
      <c r="C38" s="195" t="s">
        <v>267</v>
      </c>
      <c r="D38" s="190">
        <v>3.3720390277387026E-7</v>
      </c>
      <c r="E38" s="190">
        <v>4.5075298078653298E-7</v>
      </c>
      <c r="F38" s="190">
        <v>0</v>
      </c>
      <c r="G38" s="310">
        <v>2.7253856076748633E-7</v>
      </c>
    </row>
  </sheetData>
  <mergeCells count="30">
    <mergeCell ref="B30:B33"/>
    <mergeCell ref="J16:K16"/>
    <mergeCell ref="B35:B38"/>
    <mergeCell ref="I4:I9"/>
    <mergeCell ref="J4:K4"/>
    <mergeCell ref="J5:K5"/>
    <mergeCell ref="J6:K6"/>
    <mergeCell ref="J7:K7"/>
    <mergeCell ref="J8:K8"/>
    <mergeCell ref="J9:K9"/>
    <mergeCell ref="I10:I16"/>
    <mergeCell ref="J10:K10"/>
    <mergeCell ref="B5:B8"/>
    <mergeCell ref="B10:B13"/>
    <mergeCell ref="B15:B18"/>
    <mergeCell ref="B20:B23"/>
    <mergeCell ref="B25:B28"/>
    <mergeCell ref="J11:K11"/>
    <mergeCell ref="J12:K12"/>
    <mergeCell ref="J13:K13"/>
    <mergeCell ref="J14:K14"/>
    <mergeCell ref="J15:K15"/>
    <mergeCell ref="I17:I19"/>
    <mergeCell ref="J17:K17"/>
    <mergeCell ref="J18:K18"/>
    <mergeCell ref="J19:K19"/>
    <mergeCell ref="I20:I22"/>
    <mergeCell ref="J20:K20"/>
    <mergeCell ref="J21:K21"/>
    <mergeCell ref="J22:K22"/>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G21"/>
  <sheetViews>
    <sheetView tabSelected="1" workbookViewId="0">
      <selection activeCell="T43" sqref="T43"/>
    </sheetView>
  </sheetViews>
  <sheetFormatPr defaultColWidth="11.453125" defaultRowHeight="14" x14ac:dyDescent="0.3"/>
  <cols>
    <col min="1" max="2" width="11.453125" style="33"/>
    <col min="3" max="3" width="19.26953125" style="33" customWidth="1"/>
    <col min="4" max="7" width="14.26953125" style="33" customWidth="1"/>
    <col min="8" max="16384" width="11.453125" style="33"/>
  </cols>
  <sheetData>
    <row r="2" spans="2:7" ht="15.5" x14ac:dyDescent="0.35">
      <c r="B2" s="314" t="s">
        <v>397</v>
      </c>
    </row>
    <row r="4" spans="2:7" x14ac:dyDescent="0.3">
      <c r="D4" s="131" t="s">
        <v>296</v>
      </c>
      <c r="E4" s="131" t="s">
        <v>323</v>
      </c>
      <c r="F4" s="131" t="s">
        <v>329</v>
      </c>
      <c r="G4" s="131" t="s">
        <v>267</v>
      </c>
    </row>
    <row r="5" spans="2:7" x14ac:dyDescent="0.3">
      <c r="B5" s="690" t="s">
        <v>327</v>
      </c>
      <c r="C5" s="36" t="s">
        <v>2</v>
      </c>
      <c r="D5" s="131">
        <v>4.978963409616792E-11</v>
      </c>
      <c r="E5" s="131">
        <v>3.4936356459821638E-11</v>
      </c>
      <c r="F5" s="131">
        <v>4.1911586129527978E-11</v>
      </c>
      <c r="G5" s="131">
        <v>1.2507561031679898E-11</v>
      </c>
    </row>
    <row r="6" spans="2:7" x14ac:dyDescent="0.3">
      <c r="B6" s="690"/>
      <c r="C6" s="36" t="s">
        <v>3</v>
      </c>
      <c r="D6" s="131">
        <v>5.9011294061250202E-10</v>
      </c>
      <c r="E6" s="131">
        <v>2.9393591238079506E-10</v>
      </c>
      <c r="F6" s="131">
        <v>5.2021783203788356E-10</v>
      </c>
      <c r="G6" s="131">
        <v>8.8026008458035513E-10</v>
      </c>
    </row>
    <row r="7" spans="2:7" x14ac:dyDescent="0.3">
      <c r="B7" s="690"/>
      <c r="C7" s="36" t="s">
        <v>5</v>
      </c>
      <c r="D7" s="131">
        <v>4.6463643582777965E-10</v>
      </c>
      <c r="E7" s="131">
        <v>2.4292028067984742E-10</v>
      </c>
      <c r="F7" s="131">
        <v>4.753166065577322E-10</v>
      </c>
      <c r="G7" s="131">
        <v>2.7451037448274373E-10</v>
      </c>
    </row>
    <row r="8" spans="2:7" x14ac:dyDescent="0.3">
      <c r="B8" s="690"/>
      <c r="C8" s="36" t="s">
        <v>6</v>
      </c>
      <c r="D8" s="131">
        <v>1.1873975616072252E-10</v>
      </c>
      <c r="E8" s="131">
        <v>6.581828028723335E-11</v>
      </c>
      <c r="F8" s="131">
        <v>4.01818863416646E-11</v>
      </c>
      <c r="G8" s="131">
        <v>2.7759144900329939E-11</v>
      </c>
    </row>
    <row r="9" spans="2:7" x14ac:dyDescent="0.3">
      <c r="B9" s="690"/>
      <c r="C9" s="36" t="s">
        <v>12</v>
      </c>
      <c r="D9" s="131">
        <v>5.1455253824249079E-10</v>
      </c>
      <c r="E9" s="131">
        <v>3.0742108729956912E-10</v>
      </c>
      <c r="F9" s="131">
        <v>4.3669542233483114E-10</v>
      </c>
      <c r="G9" s="131">
        <v>1.2892485554258351E-10</v>
      </c>
    </row>
    <row r="10" spans="2:7" x14ac:dyDescent="0.3">
      <c r="B10" s="690"/>
      <c r="C10" s="36" t="s">
        <v>15</v>
      </c>
      <c r="D10" s="131">
        <v>1.5640596920287224E-9</v>
      </c>
      <c r="E10" s="131">
        <v>9.7801094239249798E-10</v>
      </c>
      <c r="F10" s="131">
        <v>1.6666204959081823E-9</v>
      </c>
      <c r="G10" s="131">
        <v>2.7076017567434799E-10</v>
      </c>
    </row>
    <row r="11" spans="2:7" x14ac:dyDescent="0.3">
      <c r="B11" s="690"/>
      <c r="C11" s="36" t="s">
        <v>83</v>
      </c>
      <c r="D11" s="131">
        <v>2.203755574697965E-9</v>
      </c>
      <c r="E11" s="131">
        <v>1.029495866498437E-9</v>
      </c>
      <c r="F11" s="131">
        <v>2.0117475691406999E-9</v>
      </c>
      <c r="G11" s="131">
        <v>0</v>
      </c>
    </row>
    <row r="12" spans="2:7" x14ac:dyDescent="0.3">
      <c r="B12" s="690"/>
      <c r="C12" s="36" t="s">
        <v>25</v>
      </c>
      <c r="D12" s="131">
        <v>7.8168500391399765E-11</v>
      </c>
      <c r="E12" s="131">
        <v>4.971644425166603E-11</v>
      </c>
      <c r="F12" s="131">
        <v>5.1297623445773911E-13</v>
      </c>
      <c r="G12" s="131">
        <v>1.0135958333325984E-8</v>
      </c>
    </row>
    <row r="13" spans="2:7" x14ac:dyDescent="0.3">
      <c r="B13" s="690"/>
      <c r="C13" s="36" t="s">
        <v>96</v>
      </c>
      <c r="D13" s="131">
        <v>7.3385074350522995E-10</v>
      </c>
      <c r="E13" s="131">
        <v>3.7690294936192489E-10</v>
      </c>
      <c r="F13" s="131">
        <v>7.3929639937906086E-10</v>
      </c>
      <c r="G13" s="131">
        <v>0</v>
      </c>
    </row>
    <row r="14" spans="2:7" x14ac:dyDescent="0.3">
      <c r="D14" s="39"/>
      <c r="E14" s="39"/>
      <c r="F14" s="39"/>
      <c r="G14" s="39"/>
    </row>
    <row r="15" spans="2:7" x14ac:dyDescent="0.3">
      <c r="B15" s="690" t="s">
        <v>328</v>
      </c>
      <c r="C15" s="36" t="s">
        <v>26</v>
      </c>
      <c r="D15" s="131">
        <v>2.0961178648045921E-8</v>
      </c>
      <c r="E15" s="131">
        <v>1.3139807154754751E-8</v>
      </c>
      <c r="F15" s="131">
        <v>2.3008219257079966E-8</v>
      </c>
      <c r="G15" s="131">
        <v>0</v>
      </c>
    </row>
    <row r="16" spans="2:7" x14ac:dyDescent="0.3">
      <c r="B16" s="690"/>
      <c r="C16" s="36" t="s">
        <v>90</v>
      </c>
      <c r="D16" s="131">
        <v>1.7240615739312526E-8</v>
      </c>
      <c r="E16" s="131">
        <v>1.1901489742470964E-8</v>
      </c>
      <c r="F16" s="131">
        <v>1.9301937251438745E-8</v>
      </c>
      <c r="G16" s="131">
        <v>2.5854203681512217E-8</v>
      </c>
    </row>
    <row r="17" spans="2:7" x14ac:dyDescent="0.3">
      <c r="B17" s="690"/>
      <c r="C17" s="36" t="s">
        <v>93</v>
      </c>
      <c r="D17" s="131">
        <v>5.404194215770831E-9</v>
      </c>
      <c r="E17" s="131">
        <v>9.8662986027836147E-9</v>
      </c>
      <c r="F17" s="131">
        <v>4.4924755044321652E-9</v>
      </c>
      <c r="G17" s="131">
        <v>9.0346063044200063E-9</v>
      </c>
    </row>
    <row r="18" spans="2:7" x14ac:dyDescent="0.3">
      <c r="B18" s="690"/>
      <c r="C18" s="36" t="s">
        <v>56</v>
      </c>
      <c r="D18" s="131">
        <v>1.7900083681558362E-8</v>
      </c>
      <c r="E18" s="131">
        <v>1.1356551618990091E-8</v>
      </c>
      <c r="F18" s="131">
        <v>1.9571732659409153E-8</v>
      </c>
      <c r="G18" s="131">
        <v>1.3137890562493431E-8</v>
      </c>
    </row>
    <row r="19" spans="2:7" x14ac:dyDescent="0.3">
      <c r="B19" s="690"/>
      <c r="C19" s="36" t="s">
        <v>100</v>
      </c>
      <c r="D19" s="131">
        <v>1.1267049797581013E-8</v>
      </c>
      <c r="E19" s="131">
        <v>8.5180063954611319E-9</v>
      </c>
      <c r="F19" s="131">
        <v>1.1551739396029953E-8</v>
      </c>
      <c r="G19" s="131">
        <v>9.9067569140150279E-9</v>
      </c>
    </row>
    <row r="20" spans="2:7" x14ac:dyDescent="0.3">
      <c r="B20" s="690"/>
      <c r="C20" s="36" t="s">
        <v>103</v>
      </c>
      <c r="D20" s="131">
        <v>1.9075992698009328E-8</v>
      </c>
      <c r="E20" s="131">
        <v>1.2304443286119593E-8</v>
      </c>
      <c r="F20" s="131">
        <v>2.135780996008619E-8</v>
      </c>
      <c r="G20" s="131">
        <v>8.2634336442952805E-9</v>
      </c>
    </row>
    <row r="21" spans="2:7" x14ac:dyDescent="0.3">
      <c r="B21" s="690"/>
      <c r="C21" s="36" t="s">
        <v>49</v>
      </c>
      <c r="D21" s="131">
        <v>1.2829634279637901E-8</v>
      </c>
      <c r="E21" s="131">
        <v>8.2981669144413471E-9</v>
      </c>
      <c r="F21" s="131">
        <v>1.41534527557513E-8</v>
      </c>
      <c r="G21" s="131">
        <v>1.5256688752920396E-8</v>
      </c>
    </row>
  </sheetData>
  <mergeCells count="2">
    <mergeCell ref="B5:B13"/>
    <mergeCell ref="B15:B2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D61CA1DCDC1A04590499F5B098077D8" ma:contentTypeVersion="11" ma:contentTypeDescription="Opret et nyt dokument." ma:contentTypeScope="" ma:versionID="1e4ce73eb6a1b20fb109c35c7eec1773">
  <xsd:schema xmlns:xsd="http://www.w3.org/2001/XMLSchema" xmlns:xs="http://www.w3.org/2001/XMLSchema" xmlns:p="http://schemas.microsoft.com/office/2006/metadata/properties" xmlns:ns2="a3e6feca-5a72-40d2-8962-680a6416daa4" xmlns:ns3="e5dc2511-3dd1-42ad-8a1f-dc79cea1cb06" targetNamespace="http://schemas.microsoft.com/office/2006/metadata/properties" ma:root="true" ma:fieldsID="bc87188e18dce964d1cbffbbe6d7d478" ns2:_="" ns3:_="">
    <xsd:import namespace="a3e6feca-5a72-40d2-8962-680a6416daa4"/>
    <xsd:import namespace="e5dc2511-3dd1-42ad-8a1f-dc79cea1cb0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e6feca-5a72-40d2-8962-680a6416da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ledmærker" ma:readOnly="false" ma:fieldId="{5cf76f15-5ced-4ddc-b409-7134ff3c332f}" ma:taxonomyMulti="true" ma:sspId="5d73657e-90f0-444e-a899-7df328d363f4"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5dc2511-3dd1-42ad-8a1f-dc79cea1cb0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53bc58e-312d-4310-8f58-c9a3754da50c}" ma:internalName="TaxCatchAll" ma:showField="CatchAllData" ma:web="e5dc2511-3dd1-42ad-8a1f-dc79cea1cb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3e6feca-5a72-40d2-8962-680a6416daa4">
      <Terms xmlns="http://schemas.microsoft.com/office/infopath/2007/PartnerControls"/>
    </lcf76f155ced4ddcb4097134ff3c332f>
    <TaxCatchAll xmlns="e5dc2511-3dd1-42ad-8a1f-dc79cea1cb06" xsi:nil="true"/>
  </documentManagement>
</p:properties>
</file>

<file path=customXml/itemProps1.xml><?xml version="1.0" encoding="utf-8"?>
<ds:datastoreItem xmlns:ds="http://schemas.openxmlformats.org/officeDocument/2006/customXml" ds:itemID="{BB9357AC-2E2F-45A4-A757-8D0AD34B72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e6feca-5a72-40d2-8962-680a6416daa4"/>
    <ds:schemaRef ds:uri="e5dc2511-3dd1-42ad-8a1f-dc79cea1cb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1B263B-2493-4EEA-81C7-4D762F240EE9}">
  <ds:schemaRefs>
    <ds:schemaRef ds:uri="http://schemas.microsoft.com/sharepoint/v3/contenttype/forms"/>
  </ds:schemaRefs>
</ds:datastoreItem>
</file>

<file path=customXml/itemProps3.xml><?xml version="1.0" encoding="utf-8"?>
<ds:datastoreItem xmlns:ds="http://schemas.openxmlformats.org/officeDocument/2006/customXml" ds:itemID="{64DCB41E-359A-4C9E-80FC-4ABE36B875C6}">
  <ds:schemaRefs>
    <ds:schemaRef ds:uri="http://schemas.microsoft.com/office/2006/metadata/properties"/>
    <ds:schemaRef ds:uri="http://schemas.microsoft.com/office/infopath/2007/PartnerControls"/>
    <ds:schemaRef ds:uri="a3e6feca-5a72-40d2-8962-680a6416daa4"/>
    <ds:schemaRef ds:uri="e5dc2511-3dd1-42ad-8a1f-dc79cea1cb0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Summary</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Estante</dc:creator>
  <cp:lastModifiedBy>Rasmus Nøddegaard Hansen</cp:lastModifiedBy>
  <dcterms:created xsi:type="dcterms:W3CDTF">2025-03-30T15:04:38Z</dcterms:created>
  <dcterms:modified xsi:type="dcterms:W3CDTF">2025-10-01T13:37:18Z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0x0101002D61CA1DCDC1A04590499F5B098077D8</vt:lpwstr>
  </property>
  <property fmtid="{D5CDD505-2E9C-101B-9397-08002B2CF9AE}" pid="3" name="MediaServiceImageTags">
    <vt:lpwstr/>
  </property>
</Properties>
</file>