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curtin-my.sharepoint.com/personal/287299f_curtin_edu_au/Documents/02 - PhD/2 - Working Library/Paper 3 GSWA/"/>
    </mc:Choice>
  </mc:AlternateContent>
  <xr:revisionPtr revIDLastSave="41" documentId="8_{2E1F654C-5423-4DA5-B33B-8385B19B5923}" xr6:coauthVersionLast="47" xr6:coauthVersionMax="47" xr10:uidLastSave="{25269A99-EAAD-453A-94B4-44227D1C89AE}"/>
  <bookViews>
    <workbookView xWindow="-110" yWindow="-110" windowWidth="19420" windowHeight="10420" xr2:uid="{00000000-000D-0000-FFFF-FFFF00000000}"/>
  </bookViews>
  <sheets>
    <sheet name="MCI" sheetId="2" r:id="rId1"/>
  </sheets>
  <definedNames>
    <definedName name="\I">#REF!</definedName>
    <definedName name="\P">#REF!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RandomNumberGenerator" hidden="1">7</definedName>
    <definedName name="_AtRisk_SimSetting_ReportsList" hidden="1">513</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a">#REF!</definedName>
    <definedName name="ad">#REF!</definedName>
    <definedName name="adasdas">#REF!</definedName>
    <definedName name="AllYears">#REF!</definedName>
    <definedName name="Capacity">#REF!</definedName>
    <definedName name="CarbonScenario">#REF!</definedName>
    <definedName name="CF_link_1">#REF!</definedName>
    <definedName name="CF_Link_2">#REF!</definedName>
    <definedName name="CFoutputTopLeft">#REF!</definedName>
    <definedName name="CFs">#REF!</definedName>
    <definedName name="CFsRange">OFFSET(#REF!,0,0,2,COUNT(#REF!))</definedName>
    <definedName name="ch_rate">#REF!</definedName>
    <definedName name="CH0_Region">#REF!</definedName>
    <definedName name="CH1_Region">#REF!</definedName>
    <definedName name="CH2_Region">#REF!</definedName>
    <definedName name="CH3_Region">#REF!</definedName>
    <definedName name="Chart_no_1_title">#REF!</definedName>
    <definedName name="Chart_no_2_title">#REF!</definedName>
    <definedName name="ChartCaptions">#REF!</definedName>
    <definedName name="ChartCaptions_High">#REF!</definedName>
    <definedName name="ChartCaptions2">#REF!</definedName>
    <definedName name="ChartingArea">#REF!,#REF!</definedName>
    <definedName name="ChartingLabels">#REF!</definedName>
    <definedName name="CIQWBGuid" hidden="1">"EY Assumptions Book (EON001) 2018-08-20a.xlsb"</definedName>
    <definedName name="Committed_capacity">#REF!</definedName>
    <definedName name="Committed_capacity_2">#REF!</definedName>
    <definedName name="CONFIG_scenario_number">#REF!</definedName>
    <definedName name="CONFIG_ws_T_name">#REF!</definedName>
    <definedName name="CONFIG_ws_T_number">#REF!</definedName>
    <definedName name="Contents">#REF!</definedName>
    <definedName name="CSV_GN_addition">#REF!</definedName>
    <definedName name="CSV_GN_capacity">#REF!</definedName>
    <definedName name="CSV_LN_addition">#REF!</definedName>
    <definedName name="CSV_Rooftop_PV_addition_capacity">#REF!</definedName>
    <definedName name="CSV_SN_addition">#REF!</definedName>
    <definedName name="CSV_SN_capacity">#REF!</definedName>
    <definedName name="db_name">#REF!</definedName>
    <definedName name="dc">#REF!</definedName>
    <definedName name="dc_Rate">#REF!</definedName>
    <definedName name="dd">#REF!</definedName>
    <definedName name="Demand_Calc_Region">#REF!</definedName>
    <definedName name="DLF20120701">#REF!</definedName>
    <definedName name="dsaf">#REF!</definedName>
    <definedName name="EBITDA_Bridge">#REF!</definedName>
    <definedName name="eCharge">#REF!</definedName>
    <definedName name="edCharge">#REF!</definedName>
    <definedName name="Emissions_target">#REF!</definedName>
    <definedName name="Figure1_Check"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financialRefYear">#REF!</definedName>
    <definedName name="first_row">#REF!</definedName>
    <definedName name="FUEL_DEFINITIONS">#REF!</definedName>
    <definedName name="Fuels">#REF!</definedName>
    <definedName name="fuelScenario">#REF!</definedName>
    <definedName name="fyCurrencyUnit">#REF!</definedName>
    <definedName name="G0b_FUEL">#REF!</definedName>
    <definedName name="G0b_OFF_DATES">#REF!</definedName>
    <definedName name="G0b_ON_DATES">#REF!</definedName>
    <definedName name="G0b_REG_CAPACITY">#REF!</definedName>
    <definedName name="Gas">#REF!</definedName>
    <definedName name="Gas_Scenario">#REF!</definedName>
    <definedName name="Gladstone">#REF!</definedName>
    <definedName name="hide_column_1">#REF!</definedName>
    <definedName name="hide_column_2">#REF!</definedName>
    <definedName name="IC_Interconnector">#REF!</definedName>
    <definedName name="INIT">#REF!</definedName>
    <definedName name="INPUTS_Existing_capacity">#REF!</definedName>
    <definedName name="INPUTS_Existing_technology">#REF!</definedName>
    <definedName name="INPUTS_Retirements_econ">#REF!</definedName>
    <definedName name="INPUTS_Retirements_fixed">#REF!</definedName>
    <definedName name="INPUTS_Rooftop_PV_curtailment">#REF!</definedName>
    <definedName name="INPUTS_Rooftop_PV_output">#REF!</definedName>
    <definedName name="installYear">#REF!</definedName>
    <definedName name="INTERIM_TABLE_COSTS">INDIRECT(#REF!):INDIRECT(#REF!)</definedName>
    <definedName name="INTERIM_TABLE_D_USE">INDIRECT(#REF!):INDIRECT(#REF!)</definedName>
    <definedName name="INTERIM_TABLE_GE_s">INDIRECT(#REF!):INDIRECT(#REF!)</definedName>
    <definedName name="INTERIM_TABLE_GN_s">INDIRECT(#REF!):INDIRECT(#REF!)</definedName>
    <definedName name="INTERIM_TABLE_LE_s">INDIRECT(#REF!):INDIRECT(#REF!)</definedName>
    <definedName name="INTERIM_TABLE_LN_s">INDIRECT(#REF!):INDIRECT(#REF!)</definedName>
    <definedName name="INTERIM_TABLE_SN_s">INDIRECT(#REF!):INDIRECT(#REF!)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42419.6529050926</definedName>
    <definedName name="IQ_NAMES_REVISION_DATE__1" hidden="1">42118.6535879629</definedName>
    <definedName name="IQ_NAMES_REVISION_DATE__1_1" hidden="1">42058.6794791667</definedName>
    <definedName name="IQ_NAMES_REVISION_DATE__1_1_1" hidden="1">42118.6535879629</definedName>
    <definedName name="IQ_NAMES_REVISION_DATE__1_1_1_1" hidden="1">42058.6794791667</definedName>
    <definedName name="IQ_NAMES_REVISION_DATE__1_1_1_1_1" hidden="1">42118.6535879629</definedName>
    <definedName name="IQ_NAMES_REVISION_DATE__2" hidden="1">42118.6535879629</definedName>
    <definedName name="IQ_NAMES_REVISION_DATE__2_1" hidden="1">42058.6794791667</definedName>
    <definedName name="IQ_NAMES_REVISION_DATE__2_1_1" hidden="1">42118.6535879629</definedName>
    <definedName name="IQ_NAMES_REVISION_DATE__2_1_1_1" hidden="1">42058.6794791667</definedName>
    <definedName name="IQ_NAMES_REVISION_DATE__2_1_1_1_1" hidden="1">42118.6535879629</definedName>
    <definedName name="IQ_NAMES_REVISION_DATE__3" hidden="1">42058.6794791667</definedName>
    <definedName name="IQ_NAMES_REVISION_DATE__3_1" hidden="1">42419.6529050926</definedName>
    <definedName name="IQ_NAMES_REVISION_DATE__3_1_1" hidden="1">42419.6529050926</definedName>
    <definedName name="IQ_NAMES_REVISION_DATE__4" hidden="1">42058.6794791667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ast_column">#REF!</definedName>
    <definedName name="last_row">#REF!</definedName>
    <definedName name="lastYear">#REF!</definedName>
    <definedName name="latest_total">#REF!</definedName>
    <definedName name="LEAP">#REF!</definedName>
    <definedName name="lifetimeLRMC">#REF!</definedName>
    <definedName name="listOfCarbonScens">OFFSET(#REF!,0,0,1,COUNTA(#REF!))</definedName>
    <definedName name="ListOfCFs">OFFSET(#REF!,0,0,1,COUNT(#REF!))</definedName>
    <definedName name="listOfFuelScens">OFFSET(#REF!,0,0,1,COUNTA(#REF!))</definedName>
    <definedName name="ListOfInstallYears">OFFSET(#REF!,0,0,1,COUNT(#REF!))</definedName>
    <definedName name="ListOfTechs">OFFSET(#REF!,0,0,1,COUNT(#REF!))</definedName>
    <definedName name="ListOfZones">OFFSET(#REF!,0,0,1,COUNT(#REF!))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rngDomain">#REF!</definedName>
    <definedName name="MAPPING_nodes">#REF!</definedName>
    <definedName name="MAPPINGS_Links">#REF!</definedName>
    <definedName name="my.times">#REF!</definedName>
    <definedName name="MY_MONTH">#REF!</definedName>
    <definedName name="MY_YEAR">#REF!</definedName>
    <definedName name="Netback_Percentage">#REF!</definedName>
    <definedName name="NONLEAP">#REF!</definedName>
    <definedName name="NSW">#REF!</definedName>
    <definedName name="operatingCF">#REF!</definedName>
    <definedName name="outputType">#REF!</definedName>
    <definedName name="Pal_Workbook_GUID" hidden="1">"PT5N9WP2B1SL7DHIPUB7GC3R"</definedName>
    <definedName name="Peak2">#REF!</definedName>
    <definedName name="Peak3">#REF!</definedName>
    <definedName name="peaks">#REF!</definedName>
    <definedName name="peaks4">#REF!</definedName>
    <definedName name="Print1">#REF!</definedName>
    <definedName name="PVScenario">1</definedName>
    <definedName name="QLD">#REF!</definedName>
    <definedName name="Query_Table">#REF!</definedName>
    <definedName name="Query_Table_B">#REF!</definedName>
    <definedName name="R_SCRIPT_PATH">#REF!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ngMktPrices">#REF!</definedName>
    <definedName name="row_to_paste_new_data">#REF!</definedName>
    <definedName name="rWorkRange">#REF!</definedName>
    <definedName name="SA">#REF!</definedName>
    <definedName name="scenario_name">#REF!</definedName>
    <definedName name="sCharge">#REF!</definedName>
    <definedName name="SD">#REF!</definedName>
    <definedName name="sdCharge">#REF!</definedName>
    <definedName name="sheet_no">#REF!</definedName>
    <definedName name="solar_rating">#REF!</definedName>
    <definedName name="Start6">#REF!</definedName>
    <definedName name="startDate">#REF!</definedName>
    <definedName name="Storage_retirements">#REF!</definedName>
    <definedName name="SUMMARY_Capacity">#REF!</definedName>
    <definedName name="SUMMARY_costs">#REF!</definedName>
    <definedName name="SUMMARY_network">#REF!</definedName>
    <definedName name="SWIS_Existing_new">#REF!</definedName>
    <definedName name="SWIS_fuel">#REF!</definedName>
    <definedName name="SWIS_scenario">#REF!</definedName>
    <definedName name="SWIS_summary">#REF!</definedName>
    <definedName name="SWIS_technology">#REF!</definedName>
    <definedName name="SWIS_year">#REF!</definedName>
    <definedName name="table51">#REF!</definedName>
    <definedName name="techNum">#REF!</definedName>
    <definedName name="Test">#REF!</definedName>
    <definedName name="TLF_2019">#REF!</definedName>
    <definedName name="TLF20120701">#REF!</definedName>
    <definedName name="unit_eff">#REF!</definedName>
    <definedName name="VIC">#REF!</definedName>
    <definedName name="WACC">#REF!</definedName>
    <definedName name="YearStart1">#REF!</definedName>
    <definedName name="YearStart2">#REF!</definedName>
    <definedName name="YearStart3">#REF!</definedName>
    <definedName name="YearStart4">#REF!</definedName>
    <definedName name="YearStart5">#REF!</definedName>
    <definedName name="YearStart6">#REF!</definedName>
    <definedName name="YearStart7">#REF!</definedName>
    <definedName name="zoneNu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 l="1"/>
  <c r="F5" i="2" l="1"/>
  <c r="F43" i="2"/>
  <c r="F38" i="2"/>
  <c r="F30" i="2"/>
  <c r="F29" i="2"/>
  <c r="F31" i="2" s="1"/>
  <c r="F32" i="2" s="1"/>
  <c r="I12" i="2"/>
  <c r="F12" i="2"/>
  <c r="I9" i="2"/>
  <c r="I8" i="2"/>
  <c r="F4" i="2"/>
  <c r="F15" i="2" l="1"/>
  <c r="F22" i="2" l="1"/>
  <c r="F39" i="2"/>
  <c r="F40" i="2" s="1"/>
  <c r="F44" i="2" s="1"/>
  <c r="F24" i="2"/>
  <c r="F13" i="2"/>
  <c r="F19" i="2" s="1"/>
  <c r="F25" i="2" l="1"/>
  <c r="F26" i="2" s="1"/>
  <c r="F33" i="2" s="1"/>
  <c r="F34" i="2" s="1"/>
  <c r="F35" i="2" s="1"/>
</calcChain>
</file>

<file path=xl/sharedStrings.xml><?xml version="1.0" encoding="utf-8"?>
<sst xmlns="http://schemas.openxmlformats.org/spreadsheetml/2006/main" count="99" uniqueCount="61">
  <si>
    <t>Material Circularity Index and Linear Flow Index</t>
  </si>
  <si>
    <r>
      <t>E</t>
    </r>
    <r>
      <rPr>
        <vertAlign val="subscript"/>
        <sz val="11"/>
        <color theme="1"/>
        <rFont val="Calibri"/>
        <family val="1"/>
        <scheme val="minor"/>
      </rPr>
      <t>c</t>
    </r>
    <r>
      <rPr>
        <sz val="11"/>
        <color theme="1"/>
        <rFont val="Calibri"/>
        <family val="1"/>
        <scheme val="minor"/>
      </rPr>
      <t> = overall efficiency of steel recycling</t>
    </r>
  </si>
  <si>
    <t>=</t>
  </si>
  <si>
    <t>Material inputs</t>
  </si>
  <si>
    <t xml:space="preserve">Value </t>
  </si>
  <si>
    <t>Unit</t>
  </si>
  <si>
    <t>Scrap steel</t>
  </si>
  <si>
    <t>t/tRP</t>
  </si>
  <si>
    <t>kg/tRP</t>
  </si>
  <si>
    <t>Electrodes</t>
  </si>
  <si>
    <t>Refractories</t>
  </si>
  <si>
    <t>Description</t>
  </si>
  <si>
    <t>Equation</t>
  </si>
  <si>
    <t>Variable description</t>
  </si>
  <si>
    <t>Value</t>
  </si>
  <si>
    <t>Product flow</t>
  </si>
  <si>
    <t xml:space="preserve">Recycled material in,        </t>
  </si>
  <si>
    <r>
      <t>F</t>
    </r>
    <r>
      <rPr>
        <vertAlign val="subscript"/>
        <sz val="11"/>
        <color theme="1"/>
        <rFont val="Calibri"/>
        <family val="1"/>
        <scheme val="minor"/>
      </rPr>
      <t>r</t>
    </r>
    <r>
      <rPr>
        <sz val="11"/>
        <color theme="1"/>
        <rFont val="Calibri"/>
        <family val="1"/>
        <scheme val="minor"/>
      </rPr>
      <t> = fraction of recycled content</t>
    </r>
  </si>
  <si>
    <r>
      <t>F</t>
    </r>
    <r>
      <rPr>
        <vertAlign val="subscript"/>
        <sz val="11"/>
        <color theme="1"/>
        <rFont val="Calibri"/>
        <family val="1"/>
        <scheme val="minor"/>
      </rPr>
      <t>u</t>
    </r>
    <r>
      <rPr>
        <sz val="11"/>
        <color theme="1"/>
        <rFont val="Calibri"/>
        <family val="1"/>
        <scheme val="minor"/>
      </rPr>
      <t> = fraction of re-used material</t>
    </r>
  </si>
  <si>
    <t>M' =Total material demand</t>
  </si>
  <si>
    <t>V'= mass of virgin material</t>
  </si>
  <si>
    <t>Waste flows</t>
  </si>
  <si>
    <t>M = mass of product</t>
  </si>
  <si>
    <r>
      <t>E</t>
    </r>
    <r>
      <rPr>
        <vertAlign val="subscript"/>
        <sz val="11"/>
        <color theme="1"/>
        <rFont val="Calibri"/>
        <family val="1"/>
        <scheme val="minor"/>
      </rPr>
      <t>f</t>
    </r>
    <r>
      <rPr>
        <sz val="11"/>
        <color theme="1"/>
        <rFont val="Calibri"/>
        <family val="1"/>
        <scheme val="minor"/>
      </rPr>
      <t xml:space="preserve"> = efficiency of processing recy material </t>
    </r>
  </si>
  <si>
    <t>W=Waste at end of current use phase i.e. gen to produce recycled content feedstock</t>
  </si>
  <si>
    <t>Collection rate (recycling) during manufacture</t>
  </si>
  <si>
    <t>Collection rate (reuse) during manufacture</t>
  </si>
  <si>
    <r>
      <t>W'</t>
    </r>
    <r>
      <rPr>
        <vertAlign val="subscript"/>
        <sz val="11"/>
        <color theme="1"/>
        <rFont val="Calibri"/>
        <family val="1"/>
        <scheme val="minor"/>
      </rPr>
      <t>0</t>
    </r>
    <r>
      <rPr>
        <sz val="11"/>
        <color theme="1"/>
        <rFont val="Calibri"/>
        <family val="1"/>
        <scheme val="minor"/>
      </rPr>
      <t> = unrecoverable from manufacturing</t>
    </r>
  </si>
  <si>
    <t>Coal (anthracite, process carbon)</t>
  </si>
  <si>
    <t>MJ/tRP</t>
  </si>
  <si>
    <t>Waste recycling efficiency during manufature E'c</t>
  </si>
  <si>
    <r>
      <t>W'</t>
    </r>
    <r>
      <rPr>
        <vertAlign val="subscript"/>
        <sz val="11"/>
        <color theme="1"/>
        <rFont val="Calibri"/>
        <family val="1"/>
        <scheme val="minor"/>
      </rPr>
      <t>c</t>
    </r>
    <r>
      <rPr>
        <sz val="11"/>
        <color theme="1"/>
        <rFont val="Calibri"/>
        <family val="1"/>
        <scheme val="minor"/>
      </rPr>
      <t> = waste from manufacturing waste recyling</t>
    </r>
  </si>
  <si>
    <t>W'f = waste arising from manuf. associated with scrap portion that wont end up in final product</t>
  </si>
  <si>
    <t>W' = total waste not recovered</t>
  </si>
  <si>
    <t>Utility factor</t>
  </si>
  <si>
    <t>L = lifetime</t>
  </si>
  <si>
    <r>
      <t>L</t>
    </r>
    <r>
      <rPr>
        <vertAlign val="subscript"/>
        <sz val="11"/>
        <color theme="1"/>
        <rFont val="Calibri"/>
        <family val="1"/>
        <scheme val="minor"/>
      </rPr>
      <t>av</t>
    </r>
    <r>
      <rPr>
        <sz val="11"/>
        <color theme="1"/>
        <rFont val="Calibri"/>
        <family val="1"/>
        <scheme val="minor"/>
      </rPr>
      <t> = industry-average lifetime</t>
    </r>
  </si>
  <si>
    <t>U = use</t>
  </si>
  <si>
    <r>
      <t>U</t>
    </r>
    <r>
      <rPr>
        <vertAlign val="subscript"/>
        <sz val="11"/>
        <color theme="1"/>
        <rFont val="Calibri"/>
        <family val="1"/>
        <scheme val="minor"/>
      </rPr>
      <t>av</t>
    </r>
    <r>
      <rPr>
        <sz val="11"/>
        <color theme="1"/>
        <rFont val="Calibri"/>
        <family val="1"/>
        <scheme val="minor"/>
      </rPr>
      <t>= industry-average use</t>
    </r>
  </si>
  <si>
    <t>X = utility fraction</t>
  </si>
  <si>
    <t>F(x) = utility fraction</t>
  </si>
  <si>
    <t>LFI and MCI</t>
  </si>
  <si>
    <t>LFI = Linear Flow Index</t>
  </si>
  <si>
    <t>MCI = Material Circularity Index</t>
  </si>
  <si>
    <t>MCI%</t>
  </si>
  <si>
    <t xml:space="preserve">Circularity Index </t>
  </si>
  <si>
    <t>Recovered recycled material as a share of the total material demand</t>
  </si>
  <si>
    <t xml:space="preserve">Recovered recycled material,        </t>
  </si>
  <si>
    <t>Total material demand,  (𝑉 + 𝑅𝑖)</t>
  </si>
  <si>
    <t>Recovered recycled material, α</t>
  </si>
  <si>
    <t>Secondary energy relative to primary</t>
  </si>
  <si>
    <r>
      <t xml:space="preserve">Energy required for secondary production,   </t>
    </r>
    <r>
      <rPr>
        <i/>
        <sz val="11"/>
        <color theme="1"/>
        <rFont val="Calibri"/>
        <family val="2"/>
        <scheme val="minor"/>
      </rPr>
      <t>E</t>
    </r>
    <r>
      <rPr>
        <sz val="11"/>
        <color theme="1"/>
        <rFont val="Calibri"/>
        <family val="2"/>
        <scheme val="minor"/>
      </rPr>
      <t xml:space="preserve">s </t>
    </r>
  </si>
  <si>
    <r>
      <t xml:space="preserve">Energy required for primary production,   </t>
    </r>
    <r>
      <rPr>
        <i/>
        <sz val="11"/>
        <color theme="1"/>
        <rFont val="Calibri"/>
        <family val="2"/>
        <scheme val="minor"/>
      </rPr>
      <t xml:space="preserve"> E</t>
    </r>
    <r>
      <rPr>
        <sz val="11"/>
        <color theme="1"/>
        <rFont val="Calibri"/>
        <family val="2"/>
        <scheme val="minor"/>
      </rPr>
      <t xml:space="preserve">p      </t>
    </r>
  </si>
  <si>
    <t>Beta,  β</t>
  </si>
  <si>
    <t>Circularity Index</t>
  </si>
  <si>
    <t xml:space="preserve">Circularity Index (CI) </t>
  </si>
  <si>
    <t>Screp efficiency ratio</t>
  </si>
  <si>
    <t>Fluxes</t>
  </si>
  <si>
    <t>Ferroalloys</t>
  </si>
  <si>
    <t>Aluminium</t>
  </si>
  <si>
    <r>
      <t>Note on Virgin Material Input (V'):</t>
    </r>
    <r>
      <rPr>
        <sz val="11"/>
        <color theme="1"/>
        <rFont val="Calibri"/>
        <family val="2"/>
        <scheme val="minor"/>
      </rPr>
      <t xml:space="preserve"> Virgin inputs were defined as non-recycled material feedstocks (e.g., fluxes, electrodes, ferroalloys, charge carbon) incorporated into the production mass balance. Energy carriers used primarily as fuel (e.g., natural gas) and process gases (e.g., oxygen, nitrogen, argon) were excluded from the </t>
    </r>
    <r>
      <rPr>
        <sz val="11"/>
        <color theme="1"/>
        <rFont val="Arial"/>
        <family val="2"/>
      </rPr>
      <t>V'</t>
    </r>
    <r>
      <rPr>
        <sz val="11"/>
        <color theme="1"/>
        <rFont val="Calibri"/>
        <family val="2"/>
        <scheme val="minor"/>
      </rPr>
      <t xml:space="preserve"> calculation, consistent with standard MCI methodology focusing on material flows.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</si>
</sst>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0"/>
      <color theme="1"/>
      <name val="Roboto"/>
    </font>
    <font>
      <sz val="10"/>
      <color theme="1"/>
      <name val="Roboto"/>
    </font>
    <font>
      <vertAlign val="subscript"/>
      <sz val="11"/>
      <color theme="1"/>
      <name val="Calibri"/>
      <family val="1"/>
      <scheme val="minor"/>
    </font>
    <font>
      <sz val="11"/>
      <color theme="1"/>
      <name val="Calibri"/>
      <family val="1"/>
      <scheme val="minor"/>
    </font>
    <font>
      <i/>
      <sz val="11"/>
      <color theme="1"/>
      <name val="Calibri"/>
      <family val="2"/>
      <scheme val="minor"/>
    </font>
    <font>
      <b/>
      <sz val="11"/>
      <color theme="1"/>
      <name val="Arial"/>
      <family val="2"/>
    </font>
    <font>
      <sz val="11"/>
      <color theme="1"/>
      <name val="Arial"/>
      <family val="2"/>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7">
    <xf numFmtId="0" fontId="0" fillId="0" borderId="0" xfId="0"/>
    <xf numFmtId="0" fontId="5" fillId="0" borderId="0" xfId="0" applyFont="1"/>
    <xf numFmtId="0" fontId="6" fillId="0" borderId="0" xfId="0" applyFont="1"/>
    <xf numFmtId="0" fontId="0" fillId="0" borderId="0" xfId="0" applyAlignment="1">
      <alignment horizontal="right"/>
    </xf>
    <xf numFmtId="10" fontId="0" fillId="0" borderId="0" xfId="0" applyNumberFormat="1" applyAlignment="1">
      <alignment horizontal="left"/>
    </xf>
    <xf numFmtId="0" fontId="2" fillId="2" borderId="1" xfId="0" applyFont="1" applyFill="1" applyBorder="1"/>
    <xf numFmtId="0" fontId="2" fillId="2" borderId="2" xfId="0" applyFont="1" applyFill="1" applyBorder="1"/>
    <xf numFmtId="0" fontId="0" fillId="3" borderId="3" xfId="0" applyFill="1" applyBorder="1"/>
    <xf numFmtId="164" fontId="0" fillId="0" borderId="0" xfId="0" applyNumberFormat="1"/>
    <xf numFmtId="0" fontId="3" fillId="0" borderId="4" xfId="0" applyFont="1" applyBorder="1"/>
    <xf numFmtId="0" fontId="3" fillId="0" borderId="4" xfId="0" applyFont="1" applyBorder="1" applyAlignment="1">
      <alignment horizontal="right"/>
    </xf>
    <xf numFmtId="0" fontId="0" fillId="0" borderId="4" xfId="0" applyBorder="1"/>
    <xf numFmtId="0" fontId="0" fillId="0" borderId="0" xfId="0" applyAlignment="1">
      <alignment horizontal="center"/>
    </xf>
    <xf numFmtId="164" fontId="0" fillId="0" borderId="0" xfId="0" applyNumberFormat="1" applyAlignment="1">
      <alignment horizontal="center"/>
    </xf>
    <xf numFmtId="0" fontId="0" fillId="0" borderId="4" xfId="0" applyBorder="1" applyAlignment="1">
      <alignment horizontal="right"/>
    </xf>
    <xf numFmtId="164" fontId="6" fillId="0" borderId="4" xfId="0" applyNumberFormat="1" applyFont="1" applyBorder="1" applyAlignment="1">
      <alignment horizontal="center"/>
    </xf>
    <xf numFmtId="9" fontId="0" fillId="0" borderId="0" xfId="0" applyNumberFormat="1" applyAlignment="1">
      <alignment horizontal="center"/>
    </xf>
    <xf numFmtId="0" fontId="0" fillId="0" borderId="0" xfId="0" applyAlignment="1">
      <alignment horizontal="right" wrapText="1"/>
    </xf>
    <xf numFmtId="10" fontId="0" fillId="0" borderId="0" xfId="0" applyNumberFormat="1" applyAlignment="1">
      <alignment horizontal="center"/>
    </xf>
    <xf numFmtId="0" fontId="0" fillId="0" borderId="4" xfId="0" applyBorder="1" applyAlignment="1">
      <alignment horizontal="center"/>
    </xf>
    <xf numFmtId="0" fontId="0" fillId="0" borderId="5" xfId="0" applyBorder="1"/>
    <xf numFmtId="0" fontId="0" fillId="0" borderId="5" xfId="0" applyBorder="1" applyAlignment="1">
      <alignment horizontal="right"/>
    </xf>
    <xf numFmtId="0" fontId="0" fillId="0" borderId="5" xfId="0" applyBorder="1" applyAlignment="1">
      <alignment horizontal="center"/>
    </xf>
    <xf numFmtId="9" fontId="0" fillId="4" borderId="4" xfId="1" applyFont="1" applyFill="1" applyBorder="1" applyAlignment="1">
      <alignment horizontal="center"/>
    </xf>
    <xf numFmtId="0" fontId="3" fillId="0" borderId="0" xfId="0" applyFont="1"/>
    <xf numFmtId="0" fontId="0" fillId="0" borderId="5" xfId="0" applyBorder="1" applyAlignment="1">
      <alignment horizontal="right" wrapText="1"/>
    </xf>
    <xf numFmtId="165" fontId="0" fillId="0" borderId="4" xfId="0" applyNumberFormat="1" applyBorder="1" applyAlignment="1">
      <alignment horizontal="center"/>
    </xf>
    <xf numFmtId="0" fontId="0" fillId="0" borderId="6" xfId="0" applyBorder="1"/>
    <xf numFmtId="0" fontId="0" fillId="0" borderId="6" xfId="0" applyBorder="1" applyAlignment="1">
      <alignment horizontal="right"/>
    </xf>
    <xf numFmtId="0" fontId="0" fillId="0" borderId="0" xfId="0" applyAlignment="1">
      <alignment vertical="center" wrapText="1"/>
    </xf>
    <xf numFmtId="0" fontId="0" fillId="0" borderId="0" xfId="0"/>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4" fillId="0" borderId="0" xfId="0" applyFont="1" applyAlignment="1">
      <alignment horizontal="center" vertical="center" wrapText="1"/>
    </xf>
    <xf numFmtId="0" fontId="0" fillId="0" borderId="0" xfId="0" applyAlignment="1">
      <alignment vertical="center"/>
    </xf>
    <xf numFmtId="0" fontId="0" fillId="0" borderId="4"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xf numFmtId="10" fontId="0" fillId="0" borderId="0" xfId="1" applyNumberFormat="1" applyFont="1" applyAlignment="1">
      <alignment horizontal="center"/>
    </xf>
    <xf numFmtId="0" fontId="0" fillId="3" borderId="7" xfId="0" applyFill="1" applyBorder="1"/>
    <xf numFmtId="0" fontId="0" fillId="3" borderId="4" xfId="0" applyFill="1" applyBorder="1" applyAlignment="1">
      <alignment horizont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8" xfId="0" applyFont="1" applyBorder="1" applyAlignment="1">
      <alignment horizontal="left" vertical="center" wrapText="1"/>
    </xf>
    <xf numFmtId="0" fontId="10" fillId="0" borderId="3" xfId="0" applyFont="1" applyBorder="1" applyAlignment="1">
      <alignment horizontal="left" vertical="center" wrapText="1"/>
    </xf>
    <xf numFmtId="0" fontId="10" fillId="0" borderId="0"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2" fillId="2" borderId="8" xfId="0" applyFont="1" applyFill="1" applyBorder="1"/>
    <xf numFmtId="2" fontId="0" fillId="3" borderId="13" xfId="0" applyNumberFormat="1" applyFill="1" applyBorder="1"/>
    <xf numFmtId="164" fontId="0" fillId="3" borderId="0" xfId="0" applyNumberFormat="1" applyFill="1" applyBorder="1" applyAlignment="1">
      <alignment horizontal="center"/>
    </xf>
    <xf numFmtId="2" fontId="0" fillId="3" borderId="9" xfId="0" applyNumberFormat="1" applyFill="1" applyBorder="1"/>
    <xf numFmtId="0" fontId="0" fillId="3" borderId="0" xfId="0" applyFill="1" applyBorder="1" applyAlignment="1">
      <alignment horizontal="center"/>
    </xf>
    <xf numFmtId="2" fontId="0" fillId="3" borderId="9" xfId="0" applyNumberFormat="1" applyFill="1" applyBorder="1" applyAlignment="1">
      <alignment horizontal="center"/>
    </xf>
    <xf numFmtId="0" fontId="0" fillId="3" borderId="10" xfId="0" applyFill="1" applyBorder="1"/>
    <xf numFmtId="1" fontId="0" fillId="3" borderId="11" xfId="0" applyNumberFormat="1" applyFill="1" applyBorder="1" applyAlignment="1">
      <alignment horizontal="center"/>
    </xf>
    <xf numFmtId="2" fontId="0" fillId="3" borderId="12" xfId="0" applyNumberFormat="1" applyFill="1" applyBorder="1"/>
    <xf numFmtId="2" fontId="0" fillId="4" borderId="6" xfId="0" applyNumberForma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2</xdr:col>
      <xdr:colOff>127001</xdr:colOff>
      <xdr:row>32</xdr:row>
      <xdr:rowOff>139700</xdr:rowOff>
    </xdr:from>
    <xdr:to>
      <xdr:col>2</xdr:col>
      <xdr:colOff>476250</xdr:colOff>
      <xdr:row>33</xdr:row>
      <xdr:rowOff>355600</xdr:rowOff>
    </xdr:to>
    <xdr:pic>
      <xdr:nvPicPr>
        <xdr:cNvPr id="2" name="Picture 28" descr="A math equations with black lines&#10;&#10;Description automatically generated with medium confidence">
          <a:extLst>
            <a:ext uri="{FF2B5EF4-FFF2-40B4-BE49-F238E27FC236}">
              <a16:creationId xmlns:a16="http://schemas.microsoft.com/office/drawing/2014/main" id="{9791FB92-EFF9-4740-95D9-80C5B83CDA9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8644" b="-22148"/>
        <a:stretch>
          <a:fillRect/>
        </a:stretch>
      </xdr:blipFill>
      <xdr:spPr bwMode="auto">
        <a:xfrm>
          <a:off x="2343151" y="6886575"/>
          <a:ext cx="352424"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771525</xdr:colOff>
      <xdr:row>29</xdr:row>
      <xdr:rowOff>95250</xdr:rowOff>
    </xdr:from>
    <xdr:to>
      <xdr:col>2</xdr:col>
      <xdr:colOff>1428172</xdr:colOff>
      <xdr:row>31</xdr:row>
      <xdr:rowOff>29236</xdr:rowOff>
    </xdr:to>
    <xdr:pic>
      <xdr:nvPicPr>
        <xdr:cNvPr id="3" name="Picture 2">
          <a:extLst>
            <a:ext uri="{FF2B5EF4-FFF2-40B4-BE49-F238E27FC236}">
              <a16:creationId xmlns:a16="http://schemas.microsoft.com/office/drawing/2014/main" id="{30677AC1-576E-4080-AA9E-690EE30E6E8C}"/>
            </a:ext>
          </a:extLst>
        </xdr:cNvPr>
        <xdr:cNvPicPr>
          <a:picLocks noChangeAspect="1"/>
        </xdr:cNvPicPr>
      </xdr:nvPicPr>
      <xdr:blipFill>
        <a:blip xmlns:r="http://schemas.openxmlformats.org/officeDocument/2006/relationships" r:embed="rId2"/>
        <a:stretch>
          <a:fillRect/>
        </a:stretch>
      </xdr:blipFill>
      <xdr:spPr>
        <a:xfrm>
          <a:off x="2987675" y="6267450"/>
          <a:ext cx="659822" cy="324511"/>
        </a:xfrm>
        <a:prstGeom prst="rect">
          <a:avLst/>
        </a:prstGeom>
      </xdr:spPr>
    </xdr:pic>
    <xdr:clientData/>
  </xdr:twoCellAnchor>
  <xdr:twoCellAnchor editAs="oneCell">
    <xdr:from>
      <xdr:col>2</xdr:col>
      <xdr:colOff>752475</xdr:colOff>
      <xdr:row>27</xdr:row>
      <xdr:rowOff>53975</xdr:rowOff>
    </xdr:from>
    <xdr:to>
      <xdr:col>2</xdr:col>
      <xdr:colOff>1447800</xdr:colOff>
      <xdr:row>28</xdr:row>
      <xdr:rowOff>136401</xdr:rowOff>
    </xdr:to>
    <xdr:pic>
      <xdr:nvPicPr>
        <xdr:cNvPr id="4" name="Picture 3">
          <a:extLst>
            <a:ext uri="{FF2B5EF4-FFF2-40B4-BE49-F238E27FC236}">
              <a16:creationId xmlns:a16="http://schemas.microsoft.com/office/drawing/2014/main" id="{D8116E58-E9B6-445F-BABC-946CF124BC0B}"/>
            </a:ext>
          </a:extLst>
        </xdr:cNvPr>
        <xdr:cNvPicPr>
          <a:picLocks noChangeAspect="1"/>
        </xdr:cNvPicPr>
      </xdr:nvPicPr>
      <xdr:blipFill>
        <a:blip xmlns:r="http://schemas.openxmlformats.org/officeDocument/2006/relationships" r:embed="rId3"/>
        <a:stretch>
          <a:fillRect/>
        </a:stretch>
      </xdr:blipFill>
      <xdr:spPr>
        <a:xfrm>
          <a:off x="2968625" y="5835650"/>
          <a:ext cx="698500" cy="291975"/>
        </a:xfrm>
        <a:prstGeom prst="rect">
          <a:avLst/>
        </a:prstGeom>
      </xdr:spPr>
    </xdr:pic>
    <xdr:clientData/>
  </xdr:twoCellAnchor>
  <xdr:twoCellAnchor editAs="oneCell">
    <xdr:from>
      <xdr:col>2</xdr:col>
      <xdr:colOff>495300</xdr:colOff>
      <xdr:row>33</xdr:row>
      <xdr:rowOff>393700</xdr:rowOff>
    </xdr:from>
    <xdr:to>
      <xdr:col>2</xdr:col>
      <xdr:colOff>1828916</xdr:colOff>
      <xdr:row>34</xdr:row>
      <xdr:rowOff>124475</xdr:rowOff>
    </xdr:to>
    <xdr:pic>
      <xdr:nvPicPr>
        <xdr:cNvPr id="5" name="Picture 4">
          <a:extLst>
            <a:ext uri="{FF2B5EF4-FFF2-40B4-BE49-F238E27FC236}">
              <a16:creationId xmlns:a16="http://schemas.microsoft.com/office/drawing/2014/main" id="{7DF1041C-D0F9-4511-8A97-6130CB6C7377}"/>
            </a:ext>
          </a:extLst>
        </xdr:cNvPr>
        <xdr:cNvPicPr>
          <a:picLocks noChangeAspect="1"/>
        </xdr:cNvPicPr>
      </xdr:nvPicPr>
      <xdr:blipFill>
        <a:blip xmlns:r="http://schemas.openxmlformats.org/officeDocument/2006/relationships" r:embed="rId4"/>
        <a:stretch>
          <a:fillRect/>
        </a:stretch>
      </xdr:blipFill>
      <xdr:spPr>
        <a:xfrm>
          <a:off x="2714625" y="7581900"/>
          <a:ext cx="1333616" cy="181625"/>
        </a:xfrm>
        <a:prstGeom prst="rect">
          <a:avLst/>
        </a:prstGeom>
      </xdr:spPr>
    </xdr:pic>
    <xdr:clientData/>
  </xdr:twoCellAnchor>
  <xdr:twoCellAnchor editAs="oneCell">
    <xdr:from>
      <xdr:col>2</xdr:col>
      <xdr:colOff>704850</xdr:colOff>
      <xdr:row>37</xdr:row>
      <xdr:rowOff>28575</xdr:rowOff>
    </xdr:from>
    <xdr:to>
      <xdr:col>2</xdr:col>
      <xdr:colOff>1590675</xdr:colOff>
      <xdr:row>39</xdr:row>
      <xdr:rowOff>126294</xdr:rowOff>
    </xdr:to>
    <xdr:pic>
      <xdr:nvPicPr>
        <xdr:cNvPr id="6" name="Picture 5">
          <a:extLst>
            <a:ext uri="{FF2B5EF4-FFF2-40B4-BE49-F238E27FC236}">
              <a16:creationId xmlns:a16="http://schemas.microsoft.com/office/drawing/2014/main" id="{9BF29483-E149-4B30-BFFC-8DCB57BE8824}"/>
            </a:ext>
          </a:extLst>
        </xdr:cNvPr>
        <xdr:cNvPicPr>
          <a:picLocks noChangeAspect="1"/>
        </xdr:cNvPicPr>
      </xdr:nvPicPr>
      <xdr:blipFill>
        <a:blip xmlns:r="http://schemas.openxmlformats.org/officeDocument/2006/relationships" r:embed="rId5"/>
        <a:stretch>
          <a:fillRect/>
        </a:stretch>
      </xdr:blipFill>
      <xdr:spPr>
        <a:xfrm>
          <a:off x="2924175" y="8359775"/>
          <a:ext cx="885825" cy="462844"/>
        </a:xfrm>
        <a:prstGeom prst="rect">
          <a:avLst/>
        </a:prstGeom>
      </xdr:spPr>
    </xdr:pic>
    <xdr:clientData/>
  </xdr:twoCellAnchor>
  <xdr:twoCellAnchor editAs="oneCell">
    <xdr:from>
      <xdr:col>2</xdr:col>
      <xdr:colOff>714376</xdr:colOff>
      <xdr:row>41</xdr:row>
      <xdr:rowOff>56058</xdr:rowOff>
    </xdr:from>
    <xdr:to>
      <xdr:col>2</xdr:col>
      <xdr:colOff>1552575</xdr:colOff>
      <xdr:row>42</xdr:row>
      <xdr:rowOff>392625</xdr:rowOff>
    </xdr:to>
    <xdr:pic>
      <xdr:nvPicPr>
        <xdr:cNvPr id="7" name="Picture 6">
          <a:extLst>
            <a:ext uri="{FF2B5EF4-FFF2-40B4-BE49-F238E27FC236}">
              <a16:creationId xmlns:a16="http://schemas.microsoft.com/office/drawing/2014/main" id="{95272B14-5032-46FE-A779-4BFA78F870EC}"/>
            </a:ext>
          </a:extLst>
        </xdr:cNvPr>
        <xdr:cNvPicPr>
          <a:picLocks noChangeAspect="1"/>
        </xdr:cNvPicPr>
      </xdr:nvPicPr>
      <xdr:blipFill>
        <a:blip xmlns:r="http://schemas.openxmlformats.org/officeDocument/2006/relationships" r:embed="rId6"/>
        <a:stretch>
          <a:fillRect/>
        </a:stretch>
      </xdr:blipFill>
      <xdr:spPr>
        <a:xfrm>
          <a:off x="2930526" y="9361983"/>
          <a:ext cx="841374" cy="517542"/>
        </a:xfrm>
        <a:prstGeom prst="rect">
          <a:avLst/>
        </a:prstGeom>
      </xdr:spPr>
    </xdr:pic>
    <xdr:clientData/>
  </xdr:twoCellAnchor>
  <xdr:twoCellAnchor editAs="oneCell">
    <xdr:from>
      <xdr:col>2</xdr:col>
      <xdr:colOff>733425</xdr:colOff>
      <xdr:row>43</xdr:row>
      <xdr:rowOff>9525</xdr:rowOff>
    </xdr:from>
    <xdr:to>
      <xdr:col>2</xdr:col>
      <xdr:colOff>1406525</xdr:colOff>
      <xdr:row>43</xdr:row>
      <xdr:rowOff>361487</xdr:rowOff>
    </xdr:to>
    <xdr:pic>
      <xdr:nvPicPr>
        <xdr:cNvPr id="8" name="Picture 7">
          <a:extLst>
            <a:ext uri="{FF2B5EF4-FFF2-40B4-BE49-F238E27FC236}">
              <a16:creationId xmlns:a16="http://schemas.microsoft.com/office/drawing/2014/main" id="{14C83340-91CA-4489-83DF-465142494BAC}"/>
            </a:ext>
          </a:extLst>
        </xdr:cNvPr>
        <xdr:cNvPicPr>
          <a:picLocks noChangeAspect="1"/>
        </xdr:cNvPicPr>
      </xdr:nvPicPr>
      <xdr:blipFill>
        <a:blip xmlns:r="http://schemas.openxmlformats.org/officeDocument/2006/relationships" r:embed="rId7"/>
        <a:stretch>
          <a:fillRect/>
        </a:stretch>
      </xdr:blipFill>
      <xdr:spPr>
        <a:xfrm>
          <a:off x="2949575" y="9998075"/>
          <a:ext cx="676275" cy="355137"/>
        </a:xfrm>
        <a:prstGeom prst="rect">
          <a:avLst/>
        </a:prstGeom>
      </xdr:spPr>
    </xdr:pic>
    <xdr:clientData/>
  </xdr:twoCellAnchor>
  <xdr:twoCellAnchor>
    <xdr:from>
      <xdr:col>3</xdr:col>
      <xdr:colOff>2781602</xdr:colOff>
      <xdr:row>36</xdr:row>
      <xdr:rowOff>26609</xdr:rowOff>
    </xdr:from>
    <xdr:to>
      <xdr:col>3</xdr:col>
      <xdr:colOff>2914952</xdr:colOff>
      <xdr:row>37</xdr:row>
      <xdr:rowOff>7559</xdr:rowOff>
    </xdr:to>
    <xdr:pic>
      <xdr:nvPicPr>
        <xdr:cNvPr id="9" name="Picture 8">
          <a:extLst>
            <a:ext uri="{FF2B5EF4-FFF2-40B4-BE49-F238E27FC236}">
              <a16:creationId xmlns:a16="http://schemas.microsoft.com/office/drawing/2014/main" id="{EE823D8B-4E29-4034-B10E-0950A82C34D5}"/>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229777" y="8183184"/>
          <a:ext cx="13335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2764518</xdr:colOff>
      <xdr:row>37</xdr:row>
      <xdr:rowOff>21016</xdr:rowOff>
    </xdr:from>
    <xdr:to>
      <xdr:col>3</xdr:col>
      <xdr:colOff>2897743</xdr:colOff>
      <xdr:row>38</xdr:row>
      <xdr:rowOff>7560</xdr:rowOff>
    </xdr:to>
    <xdr:pic>
      <xdr:nvPicPr>
        <xdr:cNvPr id="10" name="Picture 9">
          <a:extLst>
            <a:ext uri="{FF2B5EF4-FFF2-40B4-BE49-F238E27FC236}">
              <a16:creationId xmlns:a16="http://schemas.microsoft.com/office/drawing/2014/main" id="{E659D930-492B-41BE-9E25-F4922F59E50A}"/>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212693" y="8355391"/>
          <a:ext cx="133225" cy="170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45357</xdr:colOff>
      <xdr:row>19</xdr:row>
      <xdr:rowOff>0</xdr:rowOff>
    </xdr:from>
    <xdr:to>
      <xdr:col>3</xdr:col>
      <xdr:colOff>197757</xdr:colOff>
      <xdr:row>19</xdr:row>
      <xdr:rowOff>146049</xdr:rowOff>
    </xdr:to>
    <xdr:pic>
      <xdr:nvPicPr>
        <xdr:cNvPr id="11" name="Picture 10">
          <a:extLst>
            <a:ext uri="{FF2B5EF4-FFF2-40B4-BE49-F238E27FC236}">
              <a16:creationId xmlns:a16="http://schemas.microsoft.com/office/drawing/2014/main" id="{C4AE880E-BC33-449E-AAD9-EA2B0C91B659}"/>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496707" y="3895725"/>
          <a:ext cx="152400" cy="142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264583</xdr:colOff>
      <xdr:row>20</xdr:row>
      <xdr:rowOff>15120</xdr:rowOff>
    </xdr:from>
    <xdr:to>
      <xdr:col>3</xdr:col>
      <xdr:colOff>416983</xdr:colOff>
      <xdr:row>20</xdr:row>
      <xdr:rowOff>161170</xdr:rowOff>
    </xdr:to>
    <xdr:pic>
      <xdr:nvPicPr>
        <xdr:cNvPr id="12" name="Picture 11">
          <a:extLst>
            <a:ext uri="{FF2B5EF4-FFF2-40B4-BE49-F238E27FC236}">
              <a16:creationId xmlns:a16="http://schemas.microsoft.com/office/drawing/2014/main" id="{57A7CC8F-6370-4E98-AC73-BFF09D94EFE9}"/>
            </a:ext>
          </a:extLst>
        </xdr:cNvPr>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12758" y="408864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2764518</xdr:colOff>
      <xdr:row>11</xdr:row>
      <xdr:rowOff>21016</xdr:rowOff>
    </xdr:from>
    <xdr:to>
      <xdr:col>3</xdr:col>
      <xdr:colOff>2897743</xdr:colOff>
      <xdr:row>12</xdr:row>
      <xdr:rowOff>7560</xdr:rowOff>
    </xdr:to>
    <xdr:pic>
      <xdr:nvPicPr>
        <xdr:cNvPr id="13" name="Picture 12">
          <a:extLst>
            <a:ext uri="{FF2B5EF4-FFF2-40B4-BE49-F238E27FC236}">
              <a16:creationId xmlns:a16="http://schemas.microsoft.com/office/drawing/2014/main" id="{71AE905F-6DB5-4C8C-A7CA-F339071E09A9}"/>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212693" y="2049841"/>
          <a:ext cx="133225" cy="170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365125</xdr:colOff>
      <xdr:row>11</xdr:row>
      <xdr:rowOff>38100</xdr:rowOff>
    </xdr:from>
    <xdr:to>
      <xdr:col>2</xdr:col>
      <xdr:colOff>1790700</xdr:colOff>
      <xdr:row>15</xdr:row>
      <xdr:rowOff>90820</xdr:rowOff>
    </xdr:to>
    <xdr:pic>
      <xdr:nvPicPr>
        <xdr:cNvPr id="14" name="Picture 13">
          <a:extLst>
            <a:ext uri="{FF2B5EF4-FFF2-40B4-BE49-F238E27FC236}">
              <a16:creationId xmlns:a16="http://schemas.microsoft.com/office/drawing/2014/main" id="{687C734D-141D-4EB5-8619-4A7A734910F5}"/>
            </a:ext>
          </a:extLst>
        </xdr:cNvPr>
        <xdr:cNvPicPr>
          <a:picLocks noChangeAspect="1"/>
        </xdr:cNvPicPr>
      </xdr:nvPicPr>
      <xdr:blipFill>
        <a:blip xmlns:r="http://schemas.openxmlformats.org/officeDocument/2006/relationships" r:embed="rId12"/>
        <a:stretch>
          <a:fillRect/>
        </a:stretch>
      </xdr:blipFill>
      <xdr:spPr>
        <a:xfrm>
          <a:off x="2587625" y="2066925"/>
          <a:ext cx="1422400" cy="850264"/>
        </a:xfrm>
        <a:prstGeom prst="rect">
          <a:avLst/>
        </a:prstGeom>
      </xdr:spPr>
    </xdr:pic>
    <xdr:clientData/>
  </xdr:twoCellAnchor>
  <xdr:twoCellAnchor editAs="oneCell">
    <xdr:from>
      <xdr:col>2</xdr:col>
      <xdr:colOff>120651</xdr:colOff>
      <xdr:row>16</xdr:row>
      <xdr:rowOff>25401</xdr:rowOff>
    </xdr:from>
    <xdr:to>
      <xdr:col>2</xdr:col>
      <xdr:colOff>1720850</xdr:colOff>
      <xdr:row>25</xdr:row>
      <xdr:rowOff>133400</xdr:rowOff>
    </xdr:to>
    <xdr:pic>
      <xdr:nvPicPr>
        <xdr:cNvPr id="15" name="Picture 14">
          <a:extLst>
            <a:ext uri="{FF2B5EF4-FFF2-40B4-BE49-F238E27FC236}">
              <a16:creationId xmlns:a16="http://schemas.microsoft.com/office/drawing/2014/main" id="{E136C9B1-54CD-48BA-8844-ECE6F7CCFF4D}"/>
            </a:ext>
          </a:extLst>
        </xdr:cNvPr>
        <xdr:cNvPicPr>
          <a:picLocks noChangeAspect="1"/>
        </xdr:cNvPicPr>
      </xdr:nvPicPr>
      <xdr:blipFill>
        <a:blip xmlns:r="http://schemas.openxmlformats.org/officeDocument/2006/relationships" r:embed="rId13"/>
        <a:stretch>
          <a:fillRect/>
        </a:stretch>
      </xdr:blipFill>
      <xdr:spPr>
        <a:xfrm>
          <a:off x="2343151" y="3019426"/>
          <a:ext cx="1597024" cy="2541946"/>
        </a:xfrm>
        <a:prstGeom prst="rect">
          <a:avLst/>
        </a:prstGeom>
      </xdr:spPr>
    </xdr:pic>
    <xdr:clientData/>
  </xdr:twoCellAnchor>
  <xdr:twoCellAnchor editAs="oneCell">
    <xdr:from>
      <xdr:col>2</xdr:col>
      <xdr:colOff>511175</xdr:colOff>
      <xdr:row>32</xdr:row>
      <xdr:rowOff>152400</xdr:rowOff>
    </xdr:from>
    <xdr:to>
      <xdr:col>2</xdr:col>
      <xdr:colOff>2219566</xdr:colOff>
      <xdr:row>33</xdr:row>
      <xdr:rowOff>200093</xdr:rowOff>
    </xdr:to>
    <xdr:pic>
      <xdr:nvPicPr>
        <xdr:cNvPr id="16" name="Picture 15">
          <a:extLst>
            <a:ext uri="{FF2B5EF4-FFF2-40B4-BE49-F238E27FC236}">
              <a16:creationId xmlns:a16="http://schemas.microsoft.com/office/drawing/2014/main" id="{5B238001-3870-4129-A5D6-D660D85BFD49}"/>
            </a:ext>
          </a:extLst>
        </xdr:cNvPr>
        <xdr:cNvPicPr>
          <a:picLocks noChangeAspect="1"/>
        </xdr:cNvPicPr>
      </xdr:nvPicPr>
      <xdr:blipFill>
        <a:blip xmlns:r="http://schemas.openxmlformats.org/officeDocument/2006/relationships" r:embed="rId14"/>
        <a:stretch>
          <a:fillRect/>
        </a:stretch>
      </xdr:blipFill>
      <xdr:spPr>
        <a:xfrm>
          <a:off x="2730500" y="6896100"/>
          <a:ext cx="1708391" cy="4953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C9363-6EB3-47B7-B92A-AD289927089C}">
  <dimension ref="A1:J44"/>
  <sheetViews>
    <sheetView tabSelected="1" zoomScale="77" zoomScaleNormal="77" workbookViewId="0">
      <selection activeCell="F12" sqref="F12"/>
    </sheetView>
  </sheetViews>
  <sheetFormatPr defaultRowHeight="14.5" x14ac:dyDescent="0.35"/>
  <cols>
    <col min="2" max="2" width="23.08984375" customWidth="1"/>
    <col min="3" max="3" width="31.90625" customWidth="1"/>
    <col min="4" max="4" width="42.453125" customWidth="1"/>
    <col min="5" max="5" width="2.81640625" customWidth="1"/>
    <col min="8" max="8" width="39.1796875" customWidth="1"/>
    <col min="9" max="9" width="9.81640625" customWidth="1"/>
  </cols>
  <sheetData>
    <row r="1" spans="1:10" ht="14.5" customHeight="1" x14ac:dyDescent="0.35">
      <c r="A1" s="39" t="s">
        <v>0</v>
      </c>
      <c r="B1" s="39"/>
      <c r="C1" s="39"/>
    </row>
    <row r="2" spans="1:10" x14ac:dyDescent="0.35">
      <c r="A2" s="39"/>
      <c r="B2" s="39"/>
      <c r="C2" s="39"/>
    </row>
    <row r="3" spans="1:10" x14ac:dyDescent="0.35">
      <c r="H3" s="1"/>
      <c r="I3" s="2"/>
      <c r="J3" s="2"/>
    </row>
    <row r="4" spans="1:10" ht="17" thickBot="1" x14ac:dyDescent="0.5">
      <c r="D4" s="3" t="s">
        <v>1</v>
      </c>
      <c r="E4" t="s">
        <v>2</v>
      </c>
      <c r="F4" s="4">
        <f>1000/1183.1</f>
        <v>0.8452370890034655</v>
      </c>
      <c r="H4" s="2"/>
      <c r="I4" s="2"/>
      <c r="J4" s="2"/>
    </row>
    <row r="5" spans="1:10" x14ac:dyDescent="0.35">
      <c r="D5" s="3" t="s">
        <v>56</v>
      </c>
      <c r="E5" t="s">
        <v>2</v>
      </c>
      <c r="F5" s="45">
        <f>F17/F12</f>
        <v>0.90909090909090906</v>
      </c>
      <c r="H5" s="5" t="s">
        <v>3</v>
      </c>
      <c r="I5" s="6" t="s">
        <v>4</v>
      </c>
      <c r="J5" s="57" t="s">
        <v>5</v>
      </c>
    </row>
    <row r="6" spans="1:10" x14ac:dyDescent="0.35">
      <c r="H6" s="46" t="s">
        <v>6</v>
      </c>
      <c r="I6" s="47">
        <v>1.1000000000000001</v>
      </c>
      <c r="J6" s="58" t="s">
        <v>7</v>
      </c>
    </row>
    <row r="7" spans="1:10" x14ac:dyDescent="0.35">
      <c r="H7" s="7" t="s">
        <v>57</v>
      </c>
      <c r="I7" s="59">
        <v>40.5</v>
      </c>
      <c r="J7" s="60" t="s">
        <v>8</v>
      </c>
    </row>
    <row r="8" spans="1:10" x14ac:dyDescent="0.35">
      <c r="D8" s="3"/>
      <c r="H8" s="7" t="s">
        <v>9</v>
      </c>
      <c r="I8" s="61">
        <f>1.21+0.51</f>
        <v>1.72</v>
      </c>
      <c r="J8" s="60" t="s">
        <v>8</v>
      </c>
    </row>
    <row r="9" spans="1:10" x14ac:dyDescent="0.35">
      <c r="D9" s="3"/>
      <c r="F9" s="8"/>
      <c r="H9" s="7" t="s">
        <v>10</v>
      </c>
      <c r="I9" s="61">
        <f>5.1+3.8</f>
        <v>8.8999999999999986</v>
      </c>
      <c r="J9" s="60" t="s">
        <v>8</v>
      </c>
    </row>
    <row r="10" spans="1:10" x14ac:dyDescent="0.35">
      <c r="H10" s="7" t="s">
        <v>58</v>
      </c>
      <c r="I10" s="59">
        <v>5.4</v>
      </c>
      <c r="J10" s="62" t="s">
        <v>8</v>
      </c>
    </row>
    <row r="11" spans="1:10" x14ac:dyDescent="0.35">
      <c r="B11" s="9" t="s">
        <v>11</v>
      </c>
      <c r="C11" s="9" t="s">
        <v>12</v>
      </c>
      <c r="D11" s="10" t="s">
        <v>13</v>
      </c>
      <c r="E11" s="11"/>
      <c r="F11" s="9" t="s">
        <v>14</v>
      </c>
      <c r="H11" s="7" t="s">
        <v>59</v>
      </c>
      <c r="I11" s="61">
        <v>0.2</v>
      </c>
      <c r="J11" s="62" t="s">
        <v>8</v>
      </c>
    </row>
    <row r="12" spans="1:10" ht="15" thickBot="1" x14ac:dyDescent="0.4">
      <c r="B12" s="40" t="s">
        <v>15</v>
      </c>
      <c r="C12" s="30"/>
      <c r="D12" s="3" t="s">
        <v>16</v>
      </c>
      <c r="E12" t="s">
        <v>2</v>
      </c>
      <c r="F12" s="12">
        <f>1100</f>
        <v>1100</v>
      </c>
      <c r="H12" s="63" t="s">
        <v>28</v>
      </c>
      <c r="I12" s="64">
        <f>26.3*29</f>
        <v>762.7</v>
      </c>
      <c r="J12" s="65" t="s">
        <v>29</v>
      </c>
    </row>
    <row r="13" spans="1:10" ht="17" thickBot="1" x14ac:dyDescent="0.5">
      <c r="B13" s="40"/>
      <c r="C13" s="30"/>
      <c r="D13" s="3" t="s">
        <v>17</v>
      </c>
      <c r="E13" t="s">
        <v>2</v>
      </c>
      <c r="F13" s="12">
        <f>F12/F15</f>
        <v>0.92982367162009094</v>
      </c>
    </row>
    <row r="14" spans="1:10" ht="16.5" x14ac:dyDescent="0.45">
      <c r="B14" s="40"/>
      <c r="C14" s="30"/>
      <c r="D14" s="3" t="s">
        <v>18</v>
      </c>
      <c r="E14" t="s">
        <v>2</v>
      </c>
      <c r="F14" s="12">
        <v>0</v>
      </c>
      <c r="H14" s="48" t="s">
        <v>60</v>
      </c>
      <c r="I14" s="49"/>
      <c r="J14" s="50"/>
    </row>
    <row r="15" spans="1:10" x14ac:dyDescent="0.35">
      <c r="B15" s="40"/>
      <c r="C15" s="30"/>
      <c r="D15" s="3" t="s">
        <v>19</v>
      </c>
      <c r="E15" t="s">
        <v>2</v>
      </c>
      <c r="F15" s="13">
        <f>F16+F12</f>
        <v>1183.02</v>
      </c>
      <c r="H15" s="51"/>
      <c r="I15" s="52"/>
      <c r="J15" s="53"/>
    </row>
    <row r="16" spans="1:10" x14ac:dyDescent="0.35">
      <c r="B16" s="41"/>
      <c r="C16" s="42"/>
      <c r="D16" s="14" t="s">
        <v>20</v>
      </c>
      <c r="E16" s="11" t="s">
        <v>2</v>
      </c>
      <c r="F16" s="15">
        <f>(I12/29)+SUM(I7:I11)</f>
        <v>83.02</v>
      </c>
      <c r="H16" s="51"/>
      <c r="I16" s="52"/>
      <c r="J16" s="53"/>
    </row>
    <row r="17" spans="2:10" x14ac:dyDescent="0.35">
      <c r="B17" s="40" t="s">
        <v>21</v>
      </c>
      <c r="C17" s="30"/>
      <c r="D17" s="3" t="s">
        <v>22</v>
      </c>
      <c r="E17" t="s">
        <v>2</v>
      </c>
      <c r="F17" s="12">
        <v>1000</v>
      </c>
      <c r="H17" s="51"/>
      <c r="I17" s="52"/>
      <c r="J17" s="53"/>
    </row>
    <row r="18" spans="2:10" ht="28" customHeight="1" x14ac:dyDescent="0.45">
      <c r="B18" s="40"/>
      <c r="C18" s="30"/>
      <c r="D18" s="3" t="s">
        <v>23</v>
      </c>
      <c r="E18" t="s">
        <v>2</v>
      </c>
      <c r="F18" s="16">
        <v>0.9</v>
      </c>
      <c r="H18" s="51"/>
      <c r="I18" s="52"/>
      <c r="J18" s="53"/>
    </row>
    <row r="19" spans="2:10" ht="29" x14ac:dyDescent="0.35">
      <c r="B19" s="40"/>
      <c r="C19" s="30"/>
      <c r="D19" s="17" t="s">
        <v>24</v>
      </c>
      <c r="E19" t="s">
        <v>2</v>
      </c>
      <c r="F19" s="12">
        <f>F17*(1-F18)*F13/F18</f>
        <v>103.31374129112119</v>
      </c>
      <c r="H19" s="51"/>
      <c r="I19" s="52"/>
      <c r="J19" s="53"/>
    </row>
    <row r="20" spans="2:10" x14ac:dyDescent="0.35">
      <c r="B20" s="40"/>
      <c r="C20" s="30"/>
      <c r="D20" s="3" t="s">
        <v>25</v>
      </c>
      <c r="E20" t="s">
        <v>2</v>
      </c>
      <c r="F20" s="16">
        <v>1</v>
      </c>
      <c r="H20" s="51"/>
      <c r="I20" s="52"/>
      <c r="J20" s="53"/>
    </row>
    <row r="21" spans="2:10" ht="15" thickBot="1" x14ac:dyDescent="0.4">
      <c r="B21" s="40"/>
      <c r="C21" s="30"/>
      <c r="D21" s="3" t="s">
        <v>26</v>
      </c>
      <c r="E21" t="s">
        <v>2</v>
      </c>
      <c r="F21" s="16">
        <v>0</v>
      </c>
      <c r="H21" s="54"/>
      <c r="I21" s="55"/>
      <c r="J21" s="56"/>
    </row>
    <row r="22" spans="2:10" ht="16.5" x14ac:dyDescent="0.45">
      <c r="B22" s="40"/>
      <c r="C22" s="30"/>
      <c r="D22" s="3" t="s">
        <v>27</v>
      </c>
      <c r="E22" t="s">
        <v>2</v>
      </c>
      <c r="F22" s="12">
        <f>(F15-F17)*(1-F20-F21)</f>
        <v>0</v>
      </c>
    </row>
    <row r="23" spans="2:10" ht="29" customHeight="1" x14ac:dyDescent="0.35">
      <c r="B23" s="40"/>
      <c r="C23" s="30"/>
      <c r="D23" s="3" t="s">
        <v>30</v>
      </c>
      <c r="E23" t="s">
        <v>2</v>
      </c>
      <c r="F23" s="18">
        <v>1</v>
      </c>
    </row>
    <row r="24" spans="2:10" ht="16.5" x14ac:dyDescent="0.45">
      <c r="B24" s="40"/>
      <c r="C24" s="30"/>
      <c r="D24" s="3" t="s">
        <v>31</v>
      </c>
      <c r="E24" t="s">
        <v>2</v>
      </c>
      <c r="F24" s="12">
        <f>(F15-F17)*(1-F23)*F20</f>
        <v>0</v>
      </c>
      <c r="H24" s="2"/>
      <c r="I24" s="2"/>
      <c r="J24" s="2"/>
    </row>
    <row r="25" spans="2:10" ht="29" customHeight="1" x14ac:dyDescent="0.35">
      <c r="B25" s="40"/>
      <c r="C25" s="30"/>
      <c r="D25" s="17" t="s">
        <v>32</v>
      </c>
      <c r="E25" t="s">
        <v>2</v>
      </c>
      <c r="F25" s="12">
        <f>(F15-F17)*(1-F18)*F13/F18</f>
        <v>18.908480931101</v>
      </c>
    </row>
    <row r="26" spans="2:10" x14ac:dyDescent="0.35">
      <c r="B26" s="41"/>
      <c r="C26" s="42"/>
      <c r="D26" s="14" t="s">
        <v>33</v>
      </c>
      <c r="E26" s="11" t="s">
        <v>2</v>
      </c>
      <c r="F26" s="19">
        <f>F19+F22+0.5*(F25+F24)</f>
        <v>112.76798175667169</v>
      </c>
    </row>
    <row r="27" spans="2:10" x14ac:dyDescent="0.35">
      <c r="B27" s="43" t="s">
        <v>34</v>
      </c>
      <c r="C27" s="44"/>
      <c r="D27" s="3" t="s">
        <v>35</v>
      </c>
      <c r="E27" t="s">
        <v>2</v>
      </c>
      <c r="F27" s="12">
        <v>50</v>
      </c>
    </row>
    <row r="28" spans="2:10" ht="16.5" x14ac:dyDescent="0.45">
      <c r="B28" s="40"/>
      <c r="C28" s="30"/>
      <c r="D28" s="3" t="s">
        <v>36</v>
      </c>
      <c r="E28" t="s">
        <v>2</v>
      </c>
      <c r="F28" s="12">
        <v>50</v>
      </c>
    </row>
    <row r="29" spans="2:10" x14ac:dyDescent="0.35">
      <c r="B29" s="40"/>
      <c r="C29" s="30"/>
      <c r="D29" s="3" t="s">
        <v>37</v>
      </c>
      <c r="E29" t="s">
        <v>2</v>
      </c>
      <c r="F29" s="12">
        <f>1</f>
        <v>1</v>
      </c>
    </row>
    <row r="30" spans="2:10" ht="16.5" x14ac:dyDescent="0.45">
      <c r="B30" s="40"/>
      <c r="C30" s="30"/>
      <c r="D30" s="3" t="s">
        <v>38</v>
      </c>
      <c r="E30" t="s">
        <v>2</v>
      </c>
      <c r="F30" s="12">
        <f>1</f>
        <v>1</v>
      </c>
    </row>
    <row r="31" spans="2:10" x14ac:dyDescent="0.35">
      <c r="B31" s="40"/>
      <c r="C31" s="30"/>
      <c r="D31" s="3" t="s">
        <v>39</v>
      </c>
      <c r="E31" t="s">
        <v>2</v>
      </c>
      <c r="F31" s="12">
        <f>(F27/F28)*(F29/F30)</f>
        <v>1</v>
      </c>
    </row>
    <row r="32" spans="2:10" x14ac:dyDescent="0.35">
      <c r="B32" s="41"/>
      <c r="C32" s="42"/>
      <c r="D32" s="14" t="s">
        <v>40</v>
      </c>
      <c r="E32" s="11" t="s">
        <v>2</v>
      </c>
      <c r="F32" s="19">
        <f>0.9/F31</f>
        <v>0.9</v>
      </c>
    </row>
    <row r="33" spans="2:6" ht="35.5" customHeight="1" x14ac:dyDescent="0.35">
      <c r="B33" s="29" t="s">
        <v>41</v>
      </c>
      <c r="C33" s="30"/>
      <c r="D33" s="21" t="s">
        <v>42</v>
      </c>
      <c r="E33" s="20" t="s">
        <v>2</v>
      </c>
      <c r="F33" s="22">
        <f>(F16+F26)/(2*F15+0.5*(F19)+0.5*(F25-F24))</f>
        <v>8.0665757010507308E-2</v>
      </c>
    </row>
    <row r="34" spans="2:6" ht="35.5" customHeight="1" x14ac:dyDescent="0.35">
      <c r="B34" s="29"/>
      <c r="C34" s="30"/>
      <c r="D34" s="3" t="s">
        <v>43</v>
      </c>
      <c r="E34" t="s">
        <v>2</v>
      </c>
      <c r="F34" s="12">
        <f>1-F33*F32</f>
        <v>0.92740081869054336</v>
      </c>
    </row>
    <row r="35" spans="2:6" x14ac:dyDescent="0.35">
      <c r="B35" s="11"/>
      <c r="C35" s="11"/>
      <c r="D35" s="14" t="s">
        <v>44</v>
      </c>
      <c r="E35" s="11" t="s">
        <v>2</v>
      </c>
      <c r="F35" s="23">
        <f>(F34-0.1)/0.9</f>
        <v>0.91933424298949262</v>
      </c>
    </row>
    <row r="36" spans="2:6" ht="26" customHeight="1" x14ac:dyDescent="0.35">
      <c r="B36" s="24" t="s">
        <v>45</v>
      </c>
      <c r="F36" s="12"/>
    </row>
    <row r="37" spans="2:6" ht="14.5" customHeight="1" x14ac:dyDescent="0.35">
      <c r="B37" s="31" t="s">
        <v>46</v>
      </c>
      <c r="C37" s="33"/>
      <c r="D37" s="3" t="s">
        <v>47</v>
      </c>
      <c r="E37" t="s">
        <v>2</v>
      </c>
      <c r="F37" s="12">
        <v>900</v>
      </c>
    </row>
    <row r="38" spans="2:6" ht="14.5" customHeight="1" x14ac:dyDescent="0.35">
      <c r="B38" s="31"/>
      <c r="C38" s="33"/>
      <c r="D38" s="3" t="s">
        <v>16</v>
      </c>
      <c r="E38" t="s">
        <v>2</v>
      </c>
      <c r="F38" s="12">
        <f>1100</f>
        <v>1100</v>
      </c>
    </row>
    <row r="39" spans="2:6" ht="14.5" customHeight="1" x14ac:dyDescent="0.35">
      <c r="B39" s="31"/>
      <c r="C39" s="33"/>
      <c r="D39" s="3" t="s">
        <v>48</v>
      </c>
      <c r="E39" t="s">
        <v>2</v>
      </c>
      <c r="F39" s="13">
        <f>F15</f>
        <v>1183.02</v>
      </c>
    </row>
    <row r="40" spans="2:6" ht="33.5" customHeight="1" x14ac:dyDescent="0.35">
      <c r="B40" s="32"/>
      <c r="C40" s="34"/>
      <c r="D40" s="14" t="s">
        <v>49</v>
      </c>
      <c r="E40" s="11" t="s">
        <v>2</v>
      </c>
      <c r="F40" s="19">
        <f>F37/(F39)</f>
        <v>0.76076482223461983</v>
      </c>
    </row>
    <row r="41" spans="2:6" ht="14.5" customHeight="1" x14ac:dyDescent="0.35">
      <c r="B41" s="35" t="s">
        <v>50</v>
      </c>
      <c r="C41" s="36"/>
      <c r="D41" s="25" t="s">
        <v>51</v>
      </c>
      <c r="E41" s="20" t="s">
        <v>2</v>
      </c>
      <c r="F41" s="22">
        <v>5.33</v>
      </c>
    </row>
    <row r="42" spans="2:6" ht="14.5" customHeight="1" x14ac:dyDescent="0.35">
      <c r="B42" s="31"/>
      <c r="C42" s="37"/>
      <c r="D42" s="17" t="s">
        <v>52</v>
      </c>
      <c r="E42" t="s">
        <v>2</v>
      </c>
      <c r="F42" s="12">
        <v>26</v>
      </c>
    </row>
    <row r="43" spans="2:6" ht="39.5" customHeight="1" x14ac:dyDescent="0.35">
      <c r="B43" s="32"/>
      <c r="C43" s="38"/>
      <c r="D43" s="14" t="s">
        <v>53</v>
      </c>
      <c r="E43" s="11" t="s">
        <v>2</v>
      </c>
      <c r="F43" s="26">
        <f>1-F41/F42</f>
        <v>0.79499999999999993</v>
      </c>
    </row>
    <row r="44" spans="2:6" ht="31" customHeight="1" x14ac:dyDescent="0.35">
      <c r="B44" s="27" t="s">
        <v>54</v>
      </c>
      <c r="C44" s="27"/>
      <c r="D44" s="28" t="s">
        <v>55</v>
      </c>
      <c r="E44" s="27" t="s">
        <v>2</v>
      </c>
      <c r="F44" s="66">
        <f>F40*F43</f>
        <v>0.60480803367652269</v>
      </c>
    </row>
  </sheetData>
  <mergeCells count="14">
    <mergeCell ref="B27:B32"/>
    <mergeCell ref="C27:C32"/>
    <mergeCell ref="H14:J21"/>
    <mergeCell ref="A1:C2"/>
    <mergeCell ref="B12:B16"/>
    <mergeCell ref="C12:C16"/>
    <mergeCell ref="B17:B26"/>
    <mergeCell ref="C17:C26"/>
    <mergeCell ref="B33:B34"/>
    <mergeCell ref="C33:C34"/>
    <mergeCell ref="B37:B40"/>
    <mergeCell ref="C37:C40"/>
    <mergeCell ref="B41:B43"/>
    <mergeCell ref="C41:C4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Rumsa</dc:creator>
  <cp:lastModifiedBy>Matthew Rumsa</cp:lastModifiedBy>
  <dcterms:created xsi:type="dcterms:W3CDTF">2015-06-05T18:17:20Z</dcterms:created>
  <dcterms:modified xsi:type="dcterms:W3CDTF">2025-10-23T07:23:41Z</dcterms:modified>
</cp:coreProperties>
</file>