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ry\Documents\CSSI global dataset\"/>
    </mc:Choice>
  </mc:AlternateContent>
  <xr:revisionPtr revIDLastSave="0" documentId="13_ncr:1_{1BDBA36E-CDAC-4DBD-8A07-FF337B05A942}" xr6:coauthVersionLast="47" xr6:coauthVersionMax="47" xr10:uidLastSave="{00000000-0000-0000-0000-000000000000}"/>
  <bookViews>
    <workbookView xWindow="-108" yWindow="-108" windowWidth="30936" windowHeight="17496" xr2:uid="{42FDA6D7-92AC-4DC6-A599-C9D4A709608E}"/>
  </bookViews>
  <sheets>
    <sheet name="Environmetnal COV and correl" sheetId="2" r:id="rId1"/>
    <sheet name="Leave one out validation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2" i="2" l="1"/>
  <c r="N102" i="2" l="1"/>
  <c r="N108" i="2" s="1"/>
  <c r="N113" i="2" s="1"/>
  <c r="L64" i="2"/>
  <c r="L70" i="2" s="1"/>
  <c r="L75" i="2" s="1"/>
  <c r="M64" i="2"/>
  <c r="M70" i="2" s="1"/>
  <c r="M75" i="2" s="1"/>
  <c r="N64" i="2"/>
  <c r="N70" i="2" s="1"/>
  <c r="N75" i="2" s="1"/>
  <c r="O64" i="2"/>
  <c r="O70" i="2" s="1"/>
  <c r="O75" i="2" s="1"/>
  <c r="P64" i="2"/>
  <c r="P70" i="2" s="1"/>
  <c r="P75" i="2" s="1"/>
  <c r="Q64" i="2"/>
  <c r="Q70" i="2" s="1"/>
  <c r="Q75" i="2" s="1"/>
  <c r="R64" i="2"/>
  <c r="T64" i="2"/>
  <c r="T70" i="2" s="1"/>
  <c r="T75" i="2" s="1"/>
  <c r="U64" i="2"/>
  <c r="U70" i="2" s="1"/>
  <c r="U75" i="2" s="1"/>
  <c r="V64" i="2"/>
  <c r="W64" i="2"/>
  <c r="W70" i="2" s="1"/>
  <c r="W75" i="2" s="1"/>
  <c r="X64" i="2"/>
  <c r="X70" i="2" s="1"/>
  <c r="X75" i="2" s="1"/>
  <c r="K64" i="2"/>
  <c r="R70" i="2"/>
  <c r="R75" i="2" s="1"/>
  <c r="V70" i="2"/>
  <c r="V75" i="2" s="1"/>
  <c r="K70" i="2"/>
  <c r="K75" i="2" s="1"/>
  <c r="I148" i="2"/>
  <c r="L81" i="2"/>
  <c r="L87" i="2" s="1"/>
  <c r="L92" i="2" s="1"/>
  <c r="L63" i="9" l="1"/>
  <c r="N59" i="9"/>
  <c r="N58" i="9"/>
  <c r="N57" i="9"/>
  <c r="N56" i="9"/>
  <c r="N55" i="9"/>
  <c r="N54" i="9"/>
  <c r="N52" i="9"/>
  <c r="N51" i="9"/>
  <c r="N50" i="9"/>
  <c r="N49" i="9"/>
  <c r="N48" i="9"/>
  <c r="N47" i="9"/>
  <c r="N45" i="9"/>
  <c r="N44" i="9"/>
  <c r="N43" i="9"/>
  <c r="N42" i="9"/>
  <c r="N41" i="9"/>
  <c r="N40" i="9"/>
  <c r="N38" i="9"/>
  <c r="N37" i="9"/>
  <c r="N36" i="9"/>
  <c r="N35" i="9"/>
  <c r="N34" i="9"/>
  <c r="N33" i="9"/>
  <c r="M63" i="9" s="1"/>
  <c r="Q25" i="9"/>
  <c r="S20" i="9"/>
  <c r="S19" i="9"/>
  <c r="S16" i="9"/>
  <c r="S15" i="9"/>
  <c r="S12" i="9"/>
  <c r="S11" i="9"/>
  <c r="S8" i="9"/>
  <c r="S7" i="9"/>
  <c r="R25" i="9" s="1"/>
  <c r="L25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D61" i="9"/>
  <c r="F56" i="9"/>
  <c r="F55" i="9"/>
  <c r="F54" i="9"/>
  <c r="F53" i="9"/>
  <c r="F52" i="9"/>
  <c r="F51" i="9"/>
  <c r="F50" i="9"/>
  <c r="F49" i="9"/>
  <c r="F48" i="9"/>
  <c r="F47" i="9"/>
  <c r="F46" i="9"/>
  <c r="F45" i="9"/>
  <c r="F43" i="9"/>
  <c r="F42" i="9"/>
  <c r="F41" i="9"/>
  <c r="F40" i="9"/>
  <c r="F39" i="9"/>
  <c r="F38" i="9"/>
  <c r="F37" i="9"/>
  <c r="F36" i="9"/>
  <c r="F35" i="9"/>
  <c r="F34" i="9"/>
  <c r="F33" i="9"/>
  <c r="F32" i="9"/>
  <c r="F30" i="9"/>
  <c r="F29" i="9"/>
  <c r="F28" i="9"/>
  <c r="F27" i="9"/>
  <c r="F26" i="9"/>
  <c r="F25" i="9"/>
  <c r="F24" i="9"/>
  <c r="F23" i="9"/>
  <c r="F22" i="9"/>
  <c r="F21" i="9"/>
  <c r="F20" i="9"/>
  <c r="F19" i="9"/>
  <c r="F17" i="9"/>
  <c r="F16" i="9"/>
  <c r="F15" i="9"/>
  <c r="F14" i="9"/>
  <c r="F13" i="9"/>
  <c r="F12" i="9"/>
  <c r="F11" i="9"/>
  <c r="F10" i="9"/>
  <c r="F9" i="9"/>
  <c r="F8" i="9"/>
  <c r="F7" i="9"/>
  <c r="F6" i="9"/>
  <c r="I161" i="2"/>
  <c r="I202" i="2"/>
  <c r="E61" i="9" l="1"/>
  <c r="M25" i="9"/>
  <c r="I147" i="2" l="1"/>
  <c r="K61" i="2"/>
  <c r="K67" i="2" s="1"/>
  <c r="K72" i="2" s="1"/>
  <c r="T61" i="2" l="1"/>
  <c r="T67" i="2" s="1"/>
  <c r="T72" i="2" s="1"/>
  <c r="T62" i="2"/>
  <c r="T68" i="2" s="1"/>
  <c r="T73" i="2" s="1"/>
  <c r="T63" i="2"/>
  <c r="T69" i="2" s="1"/>
  <c r="T74" i="2" s="1"/>
  <c r="T80" i="2"/>
  <c r="T86" i="2" s="1"/>
  <c r="T91" i="2" s="1"/>
  <c r="T81" i="2"/>
  <c r="T87" i="2" s="1"/>
  <c r="T92" i="2" s="1"/>
  <c r="T82" i="2"/>
  <c r="T88" i="2" s="1"/>
  <c r="T93" i="2" s="1"/>
  <c r="T83" i="2"/>
  <c r="T89" i="2" s="1"/>
  <c r="T94" i="2" s="1"/>
  <c r="T99" i="2"/>
  <c r="T105" i="2" s="1"/>
  <c r="T110" i="2" s="1"/>
  <c r="T100" i="2"/>
  <c r="T106" i="2" s="1"/>
  <c r="T111" i="2" s="1"/>
  <c r="T101" i="2"/>
  <c r="T107" i="2" s="1"/>
  <c r="T112" i="2" s="1"/>
  <c r="T102" i="2"/>
  <c r="T108" i="2" s="1"/>
  <c r="T113" i="2" s="1"/>
  <c r="Q102" i="2"/>
  <c r="Q108" i="2" s="1"/>
  <c r="Q113" i="2" s="1"/>
  <c r="K80" i="2"/>
  <c r="K86" i="2" s="1"/>
  <c r="K91" i="2" s="1"/>
  <c r="L80" i="2"/>
  <c r="L86" i="2" s="1"/>
  <c r="L91" i="2" s="1"/>
  <c r="M80" i="2"/>
  <c r="M86" i="2" s="1"/>
  <c r="M91" i="2" s="1"/>
  <c r="N80" i="2"/>
  <c r="N86" i="2" s="1"/>
  <c r="N91" i="2" s="1"/>
  <c r="O80" i="2"/>
  <c r="O86" i="2" s="1"/>
  <c r="O91" i="2" s="1"/>
  <c r="P80" i="2"/>
  <c r="P86" i="2" s="1"/>
  <c r="P91" i="2" s="1"/>
  <c r="Q80" i="2"/>
  <c r="Q86" i="2" s="1"/>
  <c r="Q91" i="2" s="1"/>
  <c r="R80" i="2"/>
  <c r="R86" i="2" s="1"/>
  <c r="R91" i="2" s="1"/>
  <c r="U80" i="2"/>
  <c r="U86" i="2" s="1"/>
  <c r="U91" i="2" s="1"/>
  <c r="V80" i="2"/>
  <c r="V86" i="2" s="1"/>
  <c r="V91" i="2" s="1"/>
  <c r="W80" i="2"/>
  <c r="W86" i="2" s="1"/>
  <c r="W91" i="2" s="1"/>
  <c r="X80" i="2"/>
  <c r="X86" i="2" s="1"/>
  <c r="X91" i="2" s="1"/>
  <c r="K81" i="2"/>
  <c r="K87" i="2" s="1"/>
  <c r="K92" i="2" s="1"/>
  <c r="M81" i="2"/>
  <c r="M87" i="2" s="1"/>
  <c r="M92" i="2" s="1"/>
  <c r="N81" i="2"/>
  <c r="N87" i="2" s="1"/>
  <c r="N92" i="2" s="1"/>
  <c r="O81" i="2"/>
  <c r="O87" i="2" s="1"/>
  <c r="O92" i="2" s="1"/>
  <c r="P81" i="2"/>
  <c r="P87" i="2" s="1"/>
  <c r="P92" i="2" s="1"/>
  <c r="Q81" i="2"/>
  <c r="Q87" i="2" s="1"/>
  <c r="Q92" i="2" s="1"/>
  <c r="R81" i="2"/>
  <c r="R87" i="2" s="1"/>
  <c r="R92" i="2" s="1"/>
  <c r="U81" i="2"/>
  <c r="U87" i="2" s="1"/>
  <c r="U92" i="2" s="1"/>
  <c r="V81" i="2"/>
  <c r="V87" i="2" s="1"/>
  <c r="V92" i="2" s="1"/>
  <c r="W81" i="2"/>
  <c r="W87" i="2" s="1"/>
  <c r="W92" i="2" s="1"/>
  <c r="X81" i="2"/>
  <c r="X87" i="2" s="1"/>
  <c r="X92" i="2" s="1"/>
  <c r="K82" i="2"/>
  <c r="K88" i="2" s="1"/>
  <c r="K93" i="2" s="1"/>
  <c r="L82" i="2"/>
  <c r="L88" i="2" s="1"/>
  <c r="L93" i="2" s="1"/>
  <c r="M82" i="2"/>
  <c r="M88" i="2" s="1"/>
  <c r="M93" i="2" s="1"/>
  <c r="N82" i="2"/>
  <c r="N88" i="2" s="1"/>
  <c r="N93" i="2" s="1"/>
  <c r="O82" i="2"/>
  <c r="O88" i="2" s="1"/>
  <c r="O93" i="2" s="1"/>
  <c r="P82" i="2"/>
  <c r="P88" i="2" s="1"/>
  <c r="P93" i="2" s="1"/>
  <c r="Q82" i="2"/>
  <c r="Q88" i="2" s="1"/>
  <c r="Q93" i="2" s="1"/>
  <c r="R82" i="2"/>
  <c r="R88" i="2" s="1"/>
  <c r="R93" i="2" s="1"/>
  <c r="U82" i="2"/>
  <c r="U88" i="2" s="1"/>
  <c r="U93" i="2" s="1"/>
  <c r="V82" i="2"/>
  <c r="V88" i="2" s="1"/>
  <c r="V93" i="2" s="1"/>
  <c r="W82" i="2"/>
  <c r="W88" i="2" s="1"/>
  <c r="W93" i="2" s="1"/>
  <c r="X82" i="2"/>
  <c r="X88" i="2" s="1"/>
  <c r="X93" i="2" s="1"/>
  <c r="K83" i="2"/>
  <c r="K89" i="2" s="1"/>
  <c r="K94" i="2" s="1"/>
  <c r="L83" i="2"/>
  <c r="L89" i="2" s="1"/>
  <c r="L94" i="2" s="1"/>
  <c r="M83" i="2"/>
  <c r="M89" i="2" s="1"/>
  <c r="M94" i="2" s="1"/>
  <c r="N83" i="2"/>
  <c r="N89" i="2" s="1"/>
  <c r="N94" i="2" s="1"/>
  <c r="O83" i="2"/>
  <c r="O89" i="2" s="1"/>
  <c r="O94" i="2" s="1"/>
  <c r="P83" i="2"/>
  <c r="P89" i="2" s="1"/>
  <c r="P94" i="2" s="1"/>
  <c r="Q83" i="2"/>
  <c r="Q89" i="2" s="1"/>
  <c r="Q94" i="2" s="1"/>
  <c r="R83" i="2"/>
  <c r="R89" i="2" s="1"/>
  <c r="R94" i="2" s="1"/>
  <c r="U83" i="2"/>
  <c r="U89" i="2" s="1"/>
  <c r="U94" i="2" s="1"/>
  <c r="V83" i="2"/>
  <c r="V89" i="2" s="1"/>
  <c r="V94" i="2" s="1"/>
  <c r="W83" i="2"/>
  <c r="W89" i="2" s="1"/>
  <c r="W94" i="2" s="1"/>
  <c r="X83" i="2"/>
  <c r="X89" i="2" s="1"/>
  <c r="X94" i="2" s="1"/>
  <c r="L61" i="2"/>
  <c r="L67" i="2" s="1"/>
  <c r="L72" i="2" s="1"/>
  <c r="M61" i="2"/>
  <c r="M67" i="2" s="1"/>
  <c r="M72" i="2" s="1"/>
  <c r="N61" i="2"/>
  <c r="N67" i="2" s="1"/>
  <c r="N72" i="2" s="1"/>
  <c r="O61" i="2"/>
  <c r="O67" i="2" s="1"/>
  <c r="O72" i="2" s="1"/>
  <c r="P61" i="2"/>
  <c r="P67" i="2" s="1"/>
  <c r="P72" i="2" s="1"/>
  <c r="Q61" i="2"/>
  <c r="Q67" i="2" s="1"/>
  <c r="Q72" i="2" s="1"/>
  <c r="R61" i="2"/>
  <c r="R67" i="2" s="1"/>
  <c r="R72" i="2" s="1"/>
  <c r="U61" i="2"/>
  <c r="U67" i="2" s="1"/>
  <c r="U72" i="2" s="1"/>
  <c r="V61" i="2"/>
  <c r="V67" i="2" s="1"/>
  <c r="V72" i="2" s="1"/>
  <c r="W61" i="2"/>
  <c r="W67" i="2" s="1"/>
  <c r="W72" i="2" s="1"/>
  <c r="X61" i="2"/>
  <c r="X67" i="2" s="1"/>
  <c r="X72" i="2" s="1"/>
  <c r="L62" i="2"/>
  <c r="L68" i="2" s="1"/>
  <c r="L73" i="2" s="1"/>
  <c r="M62" i="2"/>
  <c r="M68" i="2" s="1"/>
  <c r="M73" i="2" s="1"/>
  <c r="N62" i="2"/>
  <c r="N68" i="2" s="1"/>
  <c r="N73" i="2" s="1"/>
  <c r="O62" i="2"/>
  <c r="O68" i="2" s="1"/>
  <c r="O73" i="2" s="1"/>
  <c r="P62" i="2"/>
  <c r="P68" i="2" s="1"/>
  <c r="P73" i="2" s="1"/>
  <c r="Q62" i="2"/>
  <c r="Q68" i="2" s="1"/>
  <c r="Q73" i="2" s="1"/>
  <c r="R62" i="2"/>
  <c r="R68" i="2" s="1"/>
  <c r="R73" i="2" s="1"/>
  <c r="U62" i="2"/>
  <c r="U68" i="2" s="1"/>
  <c r="U73" i="2" s="1"/>
  <c r="V62" i="2"/>
  <c r="V68" i="2" s="1"/>
  <c r="V73" i="2" s="1"/>
  <c r="W62" i="2"/>
  <c r="W68" i="2" s="1"/>
  <c r="W73" i="2" s="1"/>
  <c r="X62" i="2"/>
  <c r="X68" i="2" s="1"/>
  <c r="X73" i="2" s="1"/>
  <c r="L63" i="2"/>
  <c r="L69" i="2" s="1"/>
  <c r="L74" i="2" s="1"/>
  <c r="M63" i="2"/>
  <c r="M69" i="2" s="1"/>
  <c r="M74" i="2" s="1"/>
  <c r="N63" i="2"/>
  <c r="N69" i="2" s="1"/>
  <c r="N74" i="2" s="1"/>
  <c r="O63" i="2"/>
  <c r="O69" i="2" s="1"/>
  <c r="O74" i="2" s="1"/>
  <c r="P63" i="2"/>
  <c r="P69" i="2" s="1"/>
  <c r="P74" i="2" s="1"/>
  <c r="Q63" i="2"/>
  <c r="Q69" i="2" s="1"/>
  <c r="Q74" i="2" s="1"/>
  <c r="R63" i="2"/>
  <c r="R69" i="2" s="1"/>
  <c r="R74" i="2" s="1"/>
  <c r="U63" i="2"/>
  <c r="U69" i="2" s="1"/>
  <c r="U74" i="2" s="1"/>
  <c r="V63" i="2"/>
  <c r="V69" i="2" s="1"/>
  <c r="V74" i="2" s="1"/>
  <c r="W63" i="2"/>
  <c r="W69" i="2" s="1"/>
  <c r="W74" i="2" s="1"/>
  <c r="X63" i="2"/>
  <c r="X69" i="2" s="1"/>
  <c r="X74" i="2" s="1"/>
  <c r="S366" i="2"/>
  <c r="I366" i="2"/>
  <c r="S365" i="2"/>
  <c r="I365" i="2"/>
  <c r="S364" i="2"/>
  <c r="I364" i="2"/>
  <c r="S363" i="2"/>
  <c r="I363" i="2"/>
  <c r="S362" i="2"/>
  <c r="I362" i="2"/>
  <c r="S361" i="2"/>
  <c r="I361" i="2"/>
  <c r="S360" i="2"/>
  <c r="I360" i="2"/>
  <c r="S359" i="2"/>
  <c r="I359" i="2"/>
  <c r="S355" i="2"/>
  <c r="I355" i="2"/>
  <c r="S354" i="2"/>
  <c r="I354" i="2"/>
  <c r="S353" i="2"/>
  <c r="I353" i="2"/>
  <c r="S352" i="2"/>
  <c r="I352" i="2"/>
  <c r="S351" i="2"/>
  <c r="I351" i="2"/>
  <c r="S349" i="2"/>
  <c r="I349" i="2"/>
  <c r="S348" i="2"/>
  <c r="I348" i="2"/>
  <c r="S347" i="2"/>
  <c r="I347" i="2"/>
  <c r="S346" i="2"/>
  <c r="I346" i="2"/>
  <c r="S345" i="2"/>
  <c r="I345" i="2"/>
  <c r="S344" i="2"/>
  <c r="I344" i="2"/>
  <c r="S343" i="2"/>
  <c r="I343" i="2"/>
  <c r="S342" i="2"/>
  <c r="I342" i="2"/>
  <c r="S338" i="2"/>
  <c r="I338" i="2"/>
  <c r="S337" i="2"/>
  <c r="I337" i="2"/>
  <c r="S336" i="2"/>
  <c r="I336" i="2"/>
  <c r="S335" i="2"/>
  <c r="I335" i="2"/>
  <c r="S334" i="2"/>
  <c r="I334" i="2"/>
  <c r="S332" i="2"/>
  <c r="S331" i="2"/>
  <c r="I331" i="2"/>
  <c r="S330" i="2"/>
  <c r="I330" i="2"/>
  <c r="S329" i="2"/>
  <c r="I329" i="2"/>
  <c r="S328" i="2"/>
  <c r="I328" i="2"/>
  <c r="S327" i="2"/>
  <c r="I327" i="2"/>
  <c r="S326" i="2"/>
  <c r="I326" i="2"/>
  <c r="S325" i="2"/>
  <c r="I325" i="2"/>
  <c r="S321" i="2"/>
  <c r="I321" i="2"/>
  <c r="S320" i="2"/>
  <c r="I320" i="2"/>
  <c r="S319" i="2"/>
  <c r="I319" i="2"/>
  <c r="S318" i="2"/>
  <c r="I318" i="2"/>
  <c r="S317" i="2"/>
  <c r="I317" i="2"/>
  <c r="S315" i="2"/>
  <c r="I315" i="2"/>
  <c r="S314" i="2"/>
  <c r="I314" i="2"/>
  <c r="S313" i="2"/>
  <c r="I313" i="2"/>
  <c r="S312" i="2"/>
  <c r="I312" i="2"/>
  <c r="S311" i="2"/>
  <c r="I311" i="2"/>
  <c r="S310" i="2"/>
  <c r="I310" i="2"/>
  <c r="S309" i="2"/>
  <c r="I309" i="2"/>
  <c r="S308" i="2"/>
  <c r="I308" i="2"/>
  <c r="S304" i="2"/>
  <c r="I304" i="2"/>
  <c r="S303" i="2"/>
  <c r="I303" i="2"/>
  <c r="S302" i="2"/>
  <c r="I302" i="2"/>
  <c r="S301" i="2"/>
  <c r="I301" i="2"/>
  <c r="S300" i="2"/>
  <c r="I300" i="2"/>
  <c r="I292" i="2"/>
  <c r="I291" i="2"/>
  <c r="I290" i="2"/>
  <c r="I289" i="2"/>
  <c r="I288" i="2"/>
  <c r="I287" i="2"/>
  <c r="I286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69" i="2"/>
  <c r="I268" i="2"/>
  <c r="I267" i="2"/>
  <c r="I266" i="2"/>
  <c r="I265" i="2"/>
  <c r="I264" i="2"/>
  <c r="I263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X246" i="2"/>
  <c r="X269" i="2" s="1"/>
  <c r="X292" i="2" s="1"/>
  <c r="W246" i="2"/>
  <c r="W269" i="2" s="1"/>
  <c r="W292" i="2" s="1"/>
  <c r="V246" i="2"/>
  <c r="V269" i="2" s="1"/>
  <c r="V292" i="2" s="1"/>
  <c r="U246" i="2"/>
  <c r="U269" i="2" s="1"/>
  <c r="U292" i="2" s="1"/>
  <c r="S246" i="2"/>
  <c r="S269" i="2" s="1"/>
  <c r="S292" i="2" s="1"/>
  <c r="R246" i="2"/>
  <c r="R269" i="2" s="1"/>
  <c r="R292" i="2" s="1"/>
  <c r="Q246" i="2"/>
  <c r="Q269" i="2" s="1"/>
  <c r="Q292" i="2" s="1"/>
  <c r="P246" i="2"/>
  <c r="P269" i="2" s="1"/>
  <c r="P292" i="2" s="1"/>
  <c r="O246" i="2"/>
  <c r="O269" i="2" s="1"/>
  <c r="O292" i="2" s="1"/>
  <c r="N246" i="2"/>
  <c r="N269" i="2" s="1"/>
  <c r="N292" i="2" s="1"/>
  <c r="M246" i="2"/>
  <c r="M269" i="2" s="1"/>
  <c r="M292" i="2" s="1"/>
  <c r="L246" i="2"/>
  <c r="L269" i="2" s="1"/>
  <c r="L292" i="2" s="1"/>
  <c r="K246" i="2"/>
  <c r="K269" i="2" s="1"/>
  <c r="K292" i="2" s="1"/>
  <c r="I246" i="2"/>
  <c r="X245" i="2"/>
  <c r="X268" i="2" s="1"/>
  <c r="X291" i="2" s="1"/>
  <c r="W245" i="2"/>
  <c r="W268" i="2" s="1"/>
  <c r="W291" i="2" s="1"/>
  <c r="V245" i="2"/>
  <c r="V268" i="2" s="1"/>
  <c r="V291" i="2" s="1"/>
  <c r="U245" i="2"/>
  <c r="U268" i="2" s="1"/>
  <c r="U291" i="2" s="1"/>
  <c r="S245" i="2"/>
  <c r="S268" i="2" s="1"/>
  <c r="S291" i="2" s="1"/>
  <c r="R245" i="2"/>
  <c r="R268" i="2" s="1"/>
  <c r="R291" i="2" s="1"/>
  <c r="Q245" i="2"/>
  <c r="Q268" i="2" s="1"/>
  <c r="Q291" i="2" s="1"/>
  <c r="P245" i="2"/>
  <c r="P268" i="2" s="1"/>
  <c r="P291" i="2" s="1"/>
  <c r="O245" i="2"/>
  <c r="O268" i="2" s="1"/>
  <c r="O291" i="2" s="1"/>
  <c r="N245" i="2"/>
  <c r="N268" i="2" s="1"/>
  <c r="N291" i="2" s="1"/>
  <c r="M245" i="2"/>
  <c r="M268" i="2" s="1"/>
  <c r="M291" i="2" s="1"/>
  <c r="L245" i="2"/>
  <c r="L268" i="2" s="1"/>
  <c r="L291" i="2" s="1"/>
  <c r="K245" i="2"/>
  <c r="K268" i="2" s="1"/>
  <c r="K291" i="2" s="1"/>
  <c r="I245" i="2"/>
  <c r="X244" i="2"/>
  <c r="X267" i="2" s="1"/>
  <c r="X290" i="2" s="1"/>
  <c r="W244" i="2"/>
  <c r="W267" i="2" s="1"/>
  <c r="W290" i="2" s="1"/>
  <c r="V244" i="2"/>
  <c r="V267" i="2" s="1"/>
  <c r="V290" i="2" s="1"/>
  <c r="U244" i="2"/>
  <c r="U267" i="2" s="1"/>
  <c r="U290" i="2" s="1"/>
  <c r="S244" i="2"/>
  <c r="S267" i="2" s="1"/>
  <c r="S290" i="2" s="1"/>
  <c r="R244" i="2"/>
  <c r="R267" i="2" s="1"/>
  <c r="R290" i="2" s="1"/>
  <c r="Q244" i="2"/>
  <c r="Q267" i="2" s="1"/>
  <c r="Q290" i="2" s="1"/>
  <c r="P244" i="2"/>
  <c r="P267" i="2" s="1"/>
  <c r="P290" i="2" s="1"/>
  <c r="O244" i="2"/>
  <c r="O267" i="2" s="1"/>
  <c r="O290" i="2" s="1"/>
  <c r="N244" i="2"/>
  <c r="N267" i="2" s="1"/>
  <c r="N290" i="2" s="1"/>
  <c r="M244" i="2"/>
  <c r="M267" i="2" s="1"/>
  <c r="M290" i="2" s="1"/>
  <c r="L244" i="2"/>
  <c r="L267" i="2" s="1"/>
  <c r="L290" i="2" s="1"/>
  <c r="K244" i="2"/>
  <c r="K267" i="2" s="1"/>
  <c r="K290" i="2" s="1"/>
  <c r="I244" i="2"/>
  <c r="X243" i="2"/>
  <c r="X266" i="2" s="1"/>
  <c r="X289" i="2" s="1"/>
  <c r="W243" i="2"/>
  <c r="W266" i="2" s="1"/>
  <c r="W289" i="2" s="1"/>
  <c r="V243" i="2"/>
  <c r="V266" i="2" s="1"/>
  <c r="V289" i="2" s="1"/>
  <c r="U243" i="2"/>
  <c r="U266" i="2" s="1"/>
  <c r="U289" i="2" s="1"/>
  <c r="S243" i="2"/>
  <c r="S266" i="2" s="1"/>
  <c r="S289" i="2" s="1"/>
  <c r="R243" i="2"/>
  <c r="R266" i="2" s="1"/>
  <c r="R289" i="2" s="1"/>
  <c r="Q243" i="2"/>
  <c r="Q266" i="2" s="1"/>
  <c r="Q289" i="2" s="1"/>
  <c r="P243" i="2"/>
  <c r="P266" i="2" s="1"/>
  <c r="P289" i="2" s="1"/>
  <c r="O243" i="2"/>
  <c r="O266" i="2" s="1"/>
  <c r="O289" i="2" s="1"/>
  <c r="N243" i="2"/>
  <c r="N266" i="2" s="1"/>
  <c r="N289" i="2" s="1"/>
  <c r="M243" i="2"/>
  <c r="M266" i="2" s="1"/>
  <c r="M289" i="2" s="1"/>
  <c r="L243" i="2"/>
  <c r="L266" i="2" s="1"/>
  <c r="L289" i="2" s="1"/>
  <c r="K243" i="2"/>
  <c r="K266" i="2" s="1"/>
  <c r="K289" i="2" s="1"/>
  <c r="I243" i="2"/>
  <c r="X242" i="2"/>
  <c r="X265" i="2" s="1"/>
  <c r="X288" i="2" s="1"/>
  <c r="W242" i="2"/>
  <c r="W265" i="2" s="1"/>
  <c r="W288" i="2" s="1"/>
  <c r="V242" i="2"/>
  <c r="V265" i="2" s="1"/>
  <c r="V288" i="2" s="1"/>
  <c r="U242" i="2"/>
  <c r="U265" i="2" s="1"/>
  <c r="U288" i="2" s="1"/>
  <c r="S242" i="2"/>
  <c r="S265" i="2" s="1"/>
  <c r="S288" i="2" s="1"/>
  <c r="R242" i="2"/>
  <c r="R265" i="2" s="1"/>
  <c r="R288" i="2" s="1"/>
  <c r="Q242" i="2"/>
  <c r="Q265" i="2" s="1"/>
  <c r="Q288" i="2" s="1"/>
  <c r="P242" i="2"/>
  <c r="P265" i="2" s="1"/>
  <c r="P288" i="2" s="1"/>
  <c r="O242" i="2"/>
  <c r="O265" i="2" s="1"/>
  <c r="O288" i="2" s="1"/>
  <c r="N242" i="2"/>
  <c r="N265" i="2" s="1"/>
  <c r="N288" i="2" s="1"/>
  <c r="M242" i="2"/>
  <c r="M265" i="2" s="1"/>
  <c r="M288" i="2" s="1"/>
  <c r="L242" i="2"/>
  <c r="L265" i="2" s="1"/>
  <c r="L288" i="2" s="1"/>
  <c r="K242" i="2"/>
  <c r="K265" i="2" s="1"/>
  <c r="K288" i="2" s="1"/>
  <c r="I242" i="2"/>
  <c r="X241" i="2"/>
  <c r="X264" i="2" s="1"/>
  <c r="X287" i="2" s="1"/>
  <c r="W241" i="2"/>
  <c r="W264" i="2" s="1"/>
  <c r="W287" i="2" s="1"/>
  <c r="V241" i="2"/>
  <c r="V264" i="2" s="1"/>
  <c r="V287" i="2" s="1"/>
  <c r="U241" i="2"/>
  <c r="U264" i="2" s="1"/>
  <c r="U287" i="2" s="1"/>
  <c r="S241" i="2"/>
  <c r="S264" i="2" s="1"/>
  <c r="S287" i="2" s="1"/>
  <c r="R241" i="2"/>
  <c r="R264" i="2" s="1"/>
  <c r="R287" i="2" s="1"/>
  <c r="Q241" i="2"/>
  <c r="Q264" i="2" s="1"/>
  <c r="Q287" i="2" s="1"/>
  <c r="P241" i="2"/>
  <c r="P264" i="2" s="1"/>
  <c r="P287" i="2" s="1"/>
  <c r="O241" i="2"/>
  <c r="O264" i="2" s="1"/>
  <c r="O287" i="2" s="1"/>
  <c r="N241" i="2"/>
  <c r="N264" i="2" s="1"/>
  <c r="N287" i="2" s="1"/>
  <c r="M241" i="2"/>
  <c r="M264" i="2" s="1"/>
  <c r="M287" i="2" s="1"/>
  <c r="L241" i="2"/>
  <c r="L264" i="2" s="1"/>
  <c r="L287" i="2" s="1"/>
  <c r="K241" i="2"/>
  <c r="K264" i="2" s="1"/>
  <c r="K287" i="2" s="1"/>
  <c r="I241" i="2"/>
  <c r="X240" i="2"/>
  <c r="X263" i="2" s="1"/>
  <c r="X286" i="2" s="1"/>
  <c r="W240" i="2"/>
  <c r="W263" i="2" s="1"/>
  <c r="W286" i="2" s="1"/>
  <c r="V240" i="2"/>
  <c r="V263" i="2" s="1"/>
  <c r="V286" i="2" s="1"/>
  <c r="U240" i="2"/>
  <c r="U263" i="2" s="1"/>
  <c r="U286" i="2" s="1"/>
  <c r="S240" i="2"/>
  <c r="S263" i="2" s="1"/>
  <c r="S286" i="2" s="1"/>
  <c r="R240" i="2"/>
  <c r="R263" i="2" s="1"/>
  <c r="R286" i="2" s="1"/>
  <c r="Q240" i="2"/>
  <c r="Q263" i="2" s="1"/>
  <c r="Q286" i="2" s="1"/>
  <c r="P240" i="2"/>
  <c r="P263" i="2" s="1"/>
  <c r="P286" i="2" s="1"/>
  <c r="O240" i="2"/>
  <c r="O263" i="2" s="1"/>
  <c r="O286" i="2" s="1"/>
  <c r="N240" i="2"/>
  <c r="N263" i="2" s="1"/>
  <c r="N286" i="2" s="1"/>
  <c r="M240" i="2"/>
  <c r="M263" i="2" s="1"/>
  <c r="M286" i="2" s="1"/>
  <c r="L240" i="2"/>
  <c r="L263" i="2" s="1"/>
  <c r="L286" i="2" s="1"/>
  <c r="K240" i="2"/>
  <c r="K263" i="2" s="1"/>
  <c r="K286" i="2" s="1"/>
  <c r="I240" i="2"/>
  <c r="X236" i="2"/>
  <c r="X259" i="2" s="1"/>
  <c r="X282" i="2" s="1"/>
  <c r="W236" i="2"/>
  <c r="W259" i="2" s="1"/>
  <c r="W282" i="2" s="1"/>
  <c r="V236" i="2"/>
  <c r="V259" i="2" s="1"/>
  <c r="V282" i="2" s="1"/>
  <c r="U236" i="2"/>
  <c r="U259" i="2" s="1"/>
  <c r="U282" i="2" s="1"/>
  <c r="S236" i="2"/>
  <c r="S259" i="2" s="1"/>
  <c r="S282" i="2" s="1"/>
  <c r="R236" i="2"/>
  <c r="R259" i="2" s="1"/>
  <c r="R282" i="2" s="1"/>
  <c r="Q236" i="2"/>
  <c r="Q259" i="2" s="1"/>
  <c r="Q282" i="2" s="1"/>
  <c r="P236" i="2"/>
  <c r="P259" i="2" s="1"/>
  <c r="P282" i="2" s="1"/>
  <c r="O236" i="2"/>
  <c r="O259" i="2" s="1"/>
  <c r="O282" i="2" s="1"/>
  <c r="N236" i="2"/>
  <c r="N259" i="2" s="1"/>
  <c r="N282" i="2" s="1"/>
  <c r="M236" i="2"/>
  <c r="M259" i="2" s="1"/>
  <c r="M282" i="2" s="1"/>
  <c r="L236" i="2"/>
  <c r="L259" i="2" s="1"/>
  <c r="L282" i="2" s="1"/>
  <c r="K236" i="2"/>
  <c r="K259" i="2" s="1"/>
  <c r="K282" i="2" s="1"/>
  <c r="I236" i="2"/>
  <c r="X235" i="2"/>
  <c r="X258" i="2" s="1"/>
  <c r="X281" i="2" s="1"/>
  <c r="W235" i="2"/>
  <c r="W258" i="2" s="1"/>
  <c r="W281" i="2" s="1"/>
  <c r="V235" i="2"/>
  <c r="V258" i="2" s="1"/>
  <c r="V281" i="2" s="1"/>
  <c r="U235" i="2"/>
  <c r="U258" i="2" s="1"/>
  <c r="U281" i="2" s="1"/>
  <c r="S235" i="2"/>
  <c r="S258" i="2" s="1"/>
  <c r="S281" i="2" s="1"/>
  <c r="R235" i="2"/>
  <c r="R258" i="2" s="1"/>
  <c r="R281" i="2" s="1"/>
  <c r="Q235" i="2"/>
  <c r="Q258" i="2" s="1"/>
  <c r="Q281" i="2" s="1"/>
  <c r="P235" i="2"/>
  <c r="P258" i="2" s="1"/>
  <c r="P281" i="2" s="1"/>
  <c r="O235" i="2"/>
  <c r="O258" i="2" s="1"/>
  <c r="O281" i="2" s="1"/>
  <c r="N235" i="2"/>
  <c r="N258" i="2" s="1"/>
  <c r="N281" i="2" s="1"/>
  <c r="M235" i="2"/>
  <c r="M258" i="2" s="1"/>
  <c r="M281" i="2" s="1"/>
  <c r="L235" i="2"/>
  <c r="L258" i="2" s="1"/>
  <c r="L281" i="2" s="1"/>
  <c r="K235" i="2"/>
  <c r="K258" i="2" s="1"/>
  <c r="K281" i="2" s="1"/>
  <c r="I235" i="2"/>
  <c r="X234" i="2"/>
  <c r="X257" i="2" s="1"/>
  <c r="X280" i="2" s="1"/>
  <c r="W234" i="2"/>
  <c r="W257" i="2" s="1"/>
  <c r="W280" i="2" s="1"/>
  <c r="V234" i="2"/>
  <c r="V257" i="2" s="1"/>
  <c r="V280" i="2" s="1"/>
  <c r="U234" i="2"/>
  <c r="U257" i="2" s="1"/>
  <c r="U280" i="2" s="1"/>
  <c r="S234" i="2"/>
  <c r="S257" i="2" s="1"/>
  <c r="S280" i="2" s="1"/>
  <c r="R234" i="2"/>
  <c r="R257" i="2" s="1"/>
  <c r="R280" i="2" s="1"/>
  <c r="Q234" i="2"/>
  <c r="Q257" i="2" s="1"/>
  <c r="Q280" i="2" s="1"/>
  <c r="P234" i="2"/>
  <c r="P257" i="2" s="1"/>
  <c r="P280" i="2" s="1"/>
  <c r="O234" i="2"/>
  <c r="O257" i="2" s="1"/>
  <c r="O280" i="2" s="1"/>
  <c r="N234" i="2"/>
  <c r="N257" i="2" s="1"/>
  <c r="N280" i="2" s="1"/>
  <c r="M234" i="2"/>
  <c r="M257" i="2" s="1"/>
  <c r="M280" i="2" s="1"/>
  <c r="L234" i="2"/>
  <c r="L257" i="2" s="1"/>
  <c r="L280" i="2" s="1"/>
  <c r="K234" i="2"/>
  <c r="K257" i="2" s="1"/>
  <c r="K280" i="2" s="1"/>
  <c r="I234" i="2"/>
  <c r="X233" i="2"/>
  <c r="X256" i="2" s="1"/>
  <c r="X279" i="2" s="1"/>
  <c r="W233" i="2"/>
  <c r="W256" i="2" s="1"/>
  <c r="W279" i="2" s="1"/>
  <c r="V233" i="2"/>
  <c r="V256" i="2" s="1"/>
  <c r="V279" i="2" s="1"/>
  <c r="U233" i="2"/>
  <c r="U256" i="2" s="1"/>
  <c r="U279" i="2" s="1"/>
  <c r="S233" i="2"/>
  <c r="S256" i="2" s="1"/>
  <c r="S279" i="2" s="1"/>
  <c r="R233" i="2"/>
  <c r="R256" i="2" s="1"/>
  <c r="R279" i="2" s="1"/>
  <c r="Q233" i="2"/>
  <c r="Q256" i="2" s="1"/>
  <c r="Q279" i="2" s="1"/>
  <c r="P233" i="2"/>
  <c r="P256" i="2" s="1"/>
  <c r="P279" i="2" s="1"/>
  <c r="O233" i="2"/>
  <c r="O256" i="2" s="1"/>
  <c r="O279" i="2" s="1"/>
  <c r="N233" i="2"/>
  <c r="N256" i="2" s="1"/>
  <c r="N279" i="2" s="1"/>
  <c r="M233" i="2"/>
  <c r="M256" i="2" s="1"/>
  <c r="M279" i="2" s="1"/>
  <c r="L233" i="2"/>
  <c r="L256" i="2" s="1"/>
  <c r="L279" i="2" s="1"/>
  <c r="K233" i="2"/>
  <c r="K256" i="2" s="1"/>
  <c r="K279" i="2" s="1"/>
  <c r="I233" i="2"/>
  <c r="X232" i="2"/>
  <c r="X255" i="2" s="1"/>
  <c r="X278" i="2" s="1"/>
  <c r="W232" i="2"/>
  <c r="W255" i="2" s="1"/>
  <c r="W278" i="2" s="1"/>
  <c r="V232" i="2"/>
  <c r="V255" i="2" s="1"/>
  <c r="V278" i="2" s="1"/>
  <c r="U232" i="2"/>
  <c r="U255" i="2" s="1"/>
  <c r="U278" i="2" s="1"/>
  <c r="S232" i="2"/>
  <c r="S255" i="2" s="1"/>
  <c r="S278" i="2" s="1"/>
  <c r="R232" i="2"/>
  <c r="R255" i="2" s="1"/>
  <c r="R278" i="2" s="1"/>
  <c r="Q232" i="2"/>
  <c r="Q255" i="2" s="1"/>
  <c r="Q278" i="2" s="1"/>
  <c r="P232" i="2"/>
  <c r="P255" i="2" s="1"/>
  <c r="P278" i="2" s="1"/>
  <c r="O232" i="2"/>
  <c r="O255" i="2" s="1"/>
  <c r="O278" i="2" s="1"/>
  <c r="N232" i="2"/>
  <c r="N255" i="2" s="1"/>
  <c r="N278" i="2" s="1"/>
  <c r="M232" i="2"/>
  <c r="M255" i="2" s="1"/>
  <c r="M278" i="2" s="1"/>
  <c r="L232" i="2"/>
  <c r="L255" i="2" s="1"/>
  <c r="L278" i="2" s="1"/>
  <c r="K232" i="2"/>
  <c r="K255" i="2" s="1"/>
  <c r="K278" i="2" s="1"/>
  <c r="I232" i="2"/>
  <c r="X231" i="2"/>
  <c r="X254" i="2" s="1"/>
  <c r="X277" i="2" s="1"/>
  <c r="W231" i="2"/>
  <c r="W254" i="2" s="1"/>
  <c r="W277" i="2" s="1"/>
  <c r="V231" i="2"/>
  <c r="V254" i="2" s="1"/>
  <c r="V277" i="2" s="1"/>
  <c r="U231" i="2"/>
  <c r="U254" i="2" s="1"/>
  <c r="U277" i="2" s="1"/>
  <c r="S231" i="2"/>
  <c r="S254" i="2" s="1"/>
  <c r="S277" i="2" s="1"/>
  <c r="R231" i="2"/>
  <c r="R254" i="2" s="1"/>
  <c r="R277" i="2" s="1"/>
  <c r="Q231" i="2"/>
  <c r="Q254" i="2" s="1"/>
  <c r="Q277" i="2" s="1"/>
  <c r="P231" i="2"/>
  <c r="P254" i="2" s="1"/>
  <c r="P277" i="2" s="1"/>
  <c r="O231" i="2"/>
  <c r="O254" i="2" s="1"/>
  <c r="O277" i="2" s="1"/>
  <c r="N231" i="2"/>
  <c r="N254" i="2" s="1"/>
  <c r="N277" i="2" s="1"/>
  <c r="M231" i="2"/>
  <c r="M254" i="2" s="1"/>
  <c r="M277" i="2" s="1"/>
  <c r="L231" i="2"/>
  <c r="L254" i="2" s="1"/>
  <c r="L277" i="2" s="1"/>
  <c r="K231" i="2"/>
  <c r="K254" i="2" s="1"/>
  <c r="K277" i="2" s="1"/>
  <c r="I231" i="2"/>
  <c r="X230" i="2"/>
  <c r="X253" i="2" s="1"/>
  <c r="X276" i="2" s="1"/>
  <c r="W230" i="2"/>
  <c r="W253" i="2" s="1"/>
  <c r="W276" i="2" s="1"/>
  <c r="V230" i="2"/>
  <c r="V253" i="2" s="1"/>
  <c r="V276" i="2" s="1"/>
  <c r="U230" i="2"/>
  <c r="U253" i="2" s="1"/>
  <c r="U276" i="2" s="1"/>
  <c r="S230" i="2"/>
  <c r="S253" i="2" s="1"/>
  <c r="S276" i="2" s="1"/>
  <c r="R230" i="2"/>
  <c r="R253" i="2" s="1"/>
  <c r="R276" i="2" s="1"/>
  <c r="Q230" i="2"/>
  <c r="Q253" i="2" s="1"/>
  <c r="Q276" i="2" s="1"/>
  <c r="P230" i="2"/>
  <c r="P253" i="2" s="1"/>
  <c r="P276" i="2" s="1"/>
  <c r="O230" i="2"/>
  <c r="O253" i="2" s="1"/>
  <c r="O276" i="2" s="1"/>
  <c r="N230" i="2"/>
  <c r="N253" i="2" s="1"/>
  <c r="N276" i="2" s="1"/>
  <c r="M230" i="2"/>
  <c r="M253" i="2" s="1"/>
  <c r="M276" i="2" s="1"/>
  <c r="L230" i="2"/>
  <c r="L253" i="2" s="1"/>
  <c r="L276" i="2" s="1"/>
  <c r="K230" i="2"/>
  <c r="K253" i="2" s="1"/>
  <c r="K276" i="2" s="1"/>
  <c r="I230" i="2"/>
  <c r="X229" i="2"/>
  <c r="X252" i="2" s="1"/>
  <c r="X275" i="2" s="1"/>
  <c r="W229" i="2"/>
  <c r="W252" i="2" s="1"/>
  <c r="W275" i="2" s="1"/>
  <c r="V229" i="2"/>
  <c r="V252" i="2" s="1"/>
  <c r="V275" i="2" s="1"/>
  <c r="U229" i="2"/>
  <c r="U252" i="2" s="1"/>
  <c r="U275" i="2" s="1"/>
  <c r="S229" i="2"/>
  <c r="S252" i="2" s="1"/>
  <c r="S275" i="2" s="1"/>
  <c r="R229" i="2"/>
  <c r="R252" i="2" s="1"/>
  <c r="R275" i="2" s="1"/>
  <c r="Q229" i="2"/>
  <c r="Q252" i="2" s="1"/>
  <c r="Q275" i="2" s="1"/>
  <c r="P229" i="2"/>
  <c r="P252" i="2" s="1"/>
  <c r="P275" i="2" s="1"/>
  <c r="O229" i="2"/>
  <c r="O252" i="2" s="1"/>
  <c r="O275" i="2" s="1"/>
  <c r="N229" i="2"/>
  <c r="N252" i="2" s="1"/>
  <c r="N275" i="2" s="1"/>
  <c r="M229" i="2"/>
  <c r="M252" i="2" s="1"/>
  <c r="M275" i="2" s="1"/>
  <c r="L229" i="2"/>
  <c r="L252" i="2" s="1"/>
  <c r="L275" i="2" s="1"/>
  <c r="K229" i="2"/>
  <c r="K252" i="2" s="1"/>
  <c r="K275" i="2" s="1"/>
  <c r="I229" i="2"/>
  <c r="X228" i="2"/>
  <c r="X251" i="2" s="1"/>
  <c r="X274" i="2" s="1"/>
  <c r="W228" i="2"/>
  <c r="W251" i="2" s="1"/>
  <c r="W274" i="2" s="1"/>
  <c r="V228" i="2"/>
  <c r="V251" i="2" s="1"/>
  <c r="V274" i="2" s="1"/>
  <c r="U228" i="2"/>
  <c r="U251" i="2" s="1"/>
  <c r="U274" i="2" s="1"/>
  <c r="S228" i="2"/>
  <c r="S251" i="2" s="1"/>
  <c r="S274" i="2" s="1"/>
  <c r="R228" i="2"/>
  <c r="R251" i="2" s="1"/>
  <c r="R274" i="2" s="1"/>
  <c r="Q228" i="2"/>
  <c r="Q251" i="2" s="1"/>
  <c r="Q274" i="2" s="1"/>
  <c r="P228" i="2"/>
  <c r="P251" i="2" s="1"/>
  <c r="P274" i="2" s="1"/>
  <c r="O228" i="2"/>
  <c r="O251" i="2" s="1"/>
  <c r="O274" i="2" s="1"/>
  <c r="N228" i="2"/>
  <c r="N251" i="2" s="1"/>
  <c r="N274" i="2" s="1"/>
  <c r="M228" i="2"/>
  <c r="M251" i="2" s="1"/>
  <c r="M274" i="2" s="1"/>
  <c r="L228" i="2"/>
  <c r="L251" i="2" s="1"/>
  <c r="L274" i="2" s="1"/>
  <c r="K228" i="2"/>
  <c r="K251" i="2" s="1"/>
  <c r="K274" i="2" s="1"/>
  <c r="I228" i="2"/>
  <c r="X227" i="2"/>
  <c r="X250" i="2" s="1"/>
  <c r="X273" i="2" s="1"/>
  <c r="W227" i="2"/>
  <c r="W250" i="2" s="1"/>
  <c r="W273" i="2" s="1"/>
  <c r="V227" i="2"/>
  <c r="V250" i="2" s="1"/>
  <c r="V273" i="2" s="1"/>
  <c r="U227" i="2"/>
  <c r="U250" i="2" s="1"/>
  <c r="U273" i="2" s="1"/>
  <c r="S227" i="2"/>
  <c r="S250" i="2" s="1"/>
  <c r="S273" i="2" s="1"/>
  <c r="R227" i="2"/>
  <c r="R250" i="2" s="1"/>
  <c r="R273" i="2" s="1"/>
  <c r="Q227" i="2"/>
  <c r="Q250" i="2" s="1"/>
  <c r="Q273" i="2" s="1"/>
  <c r="P227" i="2"/>
  <c r="P250" i="2" s="1"/>
  <c r="P273" i="2" s="1"/>
  <c r="O227" i="2"/>
  <c r="O250" i="2" s="1"/>
  <c r="O273" i="2" s="1"/>
  <c r="N227" i="2"/>
  <c r="N250" i="2" s="1"/>
  <c r="N273" i="2" s="1"/>
  <c r="M227" i="2"/>
  <c r="M250" i="2" s="1"/>
  <c r="M273" i="2" s="1"/>
  <c r="L227" i="2"/>
  <c r="L250" i="2" s="1"/>
  <c r="L273" i="2" s="1"/>
  <c r="K227" i="2"/>
  <c r="K250" i="2" s="1"/>
  <c r="K273" i="2" s="1"/>
  <c r="I227" i="2"/>
  <c r="X226" i="2"/>
  <c r="X249" i="2" s="1"/>
  <c r="X272" i="2" s="1"/>
  <c r="W226" i="2"/>
  <c r="W249" i="2" s="1"/>
  <c r="W272" i="2" s="1"/>
  <c r="V226" i="2"/>
  <c r="V249" i="2" s="1"/>
  <c r="V272" i="2" s="1"/>
  <c r="U226" i="2"/>
  <c r="U249" i="2" s="1"/>
  <c r="U272" i="2" s="1"/>
  <c r="S226" i="2"/>
  <c r="S249" i="2" s="1"/>
  <c r="S272" i="2" s="1"/>
  <c r="R226" i="2"/>
  <c r="R249" i="2" s="1"/>
  <c r="R272" i="2" s="1"/>
  <c r="Q226" i="2"/>
  <c r="Q249" i="2" s="1"/>
  <c r="Q272" i="2" s="1"/>
  <c r="P226" i="2"/>
  <c r="P249" i="2" s="1"/>
  <c r="P272" i="2" s="1"/>
  <c r="O226" i="2"/>
  <c r="O249" i="2" s="1"/>
  <c r="O272" i="2" s="1"/>
  <c r="N226" i="2"/>
  <c r="N249" i="2" s="1"/>
  <c r="N272" i="2" s="1"/>
  <c r="M226" i="2"/>
  <c r="M249" i="2" s="1"/>
  <c r="M272" i="2" s="1"/>
  <c r="L226" i="2"/>
  <c r="L249" i="2" s="1"/>
  <c r="L272" i="2" s="1"/>
  <c r="K226" i="2"/>
  <c r="K249" i="2" s="1"/>
  <c r="K272" i="2" s="1"/>
  <c r="I226" i="2"/>
  <c r="X225" i="2"/>
  <c r="X248" i="2" s="1"/>
  <c r="X271" i="2" s="1"/>
  <c r="W225" i="2"/>
  <c r="W248" i="2" s="1"/>
  <c r="W271" i="2" s="1"/>
  <c r="V225" i="2"/>
  <c r="V248" i="2" s="1"/>
  <c r="V271" i="2" s="1"/>
  <c r="U225" i="2"/>
  <c r="U248" i="2" s="1"/>
  <c r="U271" i="2" s="1"/>
  <c r="S225" i="2"/>
  <c r="S248" i="2" s="1"/>
  <c r="S271" i="2" s="1"/>
  <c r="R225" i="2"/>
  <c r="R248" i="2" s="1"/>
  <c r="R271" i="2" s="1"/>
  <c r="Q225" i="2"/>
  <c r="Q248" i="2" s="1"/>
  <c r="Q271" i="2" s="1"/>
  <c r="P225" i="2"/>
  <c r="P248" i="2" s="1"/>
  <c r="P271" i="2" s="1"/>
  <c r="O225" i="2"/>
  <c r="O248" i="2" s="1"/>
  <c r="O271" i="2" s="1"/>
  <c r="N225" i="2"/>
  <c r="N248" i="2" s="1"/>
  <c r="N271" i="2" s="1"/>
  <c r="M225" i="2"/>
  <c r="M248" i="2" s="1"/>
  <c r="M271" i="2" s="1"/>
  <c r="L225" i="2"/>
  <c r="L248" i="2" s="1"/>
  <c r="L271" i="2" s="1"/>
  <c r="K225" i="2"/>
  <c r="K248" i="2" s="1"/>
  <c r="K271" i="2" s="1"/>
  <c r="I225" i="2"/>
  <c r="I223" i="2"/>
  <c r="I222" i="2"/>
  <c r="I221" i="2"/>
  <c r="I220" i="2"/>
  <c r="I219" i="2"/>
  <c r="I218" i="2"/>
  <c r="I217" i="2"/>
  <c r="I213" i="2"/>
  <c r="I212" i="2"/>
  <c r="I211" i="2"/>
  <c r="I210" i="2"/>
  <c r="I209" i="2"/>
  <c r="I208" i="2"/>
  <c r="I207" i="2"/>
  <c r="I206" i="2"/>
  <c r="I205" i="2"/>
  <c r="I204" i="2"/>
  <c r="I203" i="2"/>
  <c r="S197" i="2"/>
  <c r="I197" i="2"/>
  <c r="S196" i="2"/>
  <c r="I196" i="2"/>
  <c r="S195" i="2"/>
  <c r="I195" i="2"/>
  <c r="S194" i="2"/>
  <c r="I194" i="2"/>
  <c r="S193" i="2"/>
  <c r="I193" i="2"/>
  <c r="S192" i="2"/>
  <c r="I192" i="2"/>
  <c r="S191" i="2"/>
  <c r="I191" i="2"/>
  <c r="S190" i="2"/>
  <c r="I190" i="2"/>
  <c r="S189" i="2"/>
  <c r="I189" i="2"/>
  <c r="S188" i="2"/>
  <c r="I188" i="2"/>
  <c r="S187" i="2"/>
  <c r="I187" i="2"/>
  <c r="S186" i="2"/>
  <c r="I186" i="2"/>
  <c r="S184" i="2"/>
  <c r="I184" i="2"/>
  <c r="S183" i="2"/>
  <c r="I183" i="2"/>
  <c r="S182" i="2"/>
  <c r="I182" i="2"/>
  <c r="S181" i="2"/>
  <c r="I181" i="2"/>
  <c r="S180" i="2"/>
  <c r="I180" i="2"/>
  <c r="S179" i="2"/>
  <c r="I179" i="2"/>
  <c r="S178" i="2"/>
  <c r="I178" i="2"/>
  <c r="S177" i="2"/>
  <c r="I177" i="2"/>
  <c r="S176" i="2"/>
  <c r="I176" i="2"/>
  <c r="S175" i="2"/>
  <c r="I175" i="2"/>
  <c r="S174" i="2"/>
  <c r="I174" i="2"/>
  <c r="S173" i="2"/>
  <c r="I173" i="2"/>
  <c r="P172" i="2"/>
  <c r="O172" i="2"/>
  <c r="N172" i="2"/>
  <c r="M172" i="2"/>
  <c r="L172" i="2"/>
  <c r="K172" i="2"/>
  <c r="S171" i="2"/>
  <c r="I171" i="2"/>
  <c r="S170" i="2"/>
  <c r="I170" i="2"/>
  <c r="S169" i="2"/>
  <c r="I169" i="2"/>
  <c r="S168" i="2"/>
  <c r="I168" i="2"/>
  <c r="S167" i="2"/>
  <c r="I167" i="2"/>
  <c r="S166" i="2"/>
  <c r="I166" i="2"/>
  <c r="S165" i="2"/>
  <c r="I165" i="2"/>
  <c r="S164" i="2"/>
  <c r="I164" i="2"/>
  <c r="S163" i="2"/>
  <c r="I163" i="2"/>
  <c r="S162" i="2"/>
  <c r="I162" i="2"/>
  <c r="S161" i="2"/>
  <c r="S160" i="2"/>
  <c r="I160" i="2"/>
  <c r="S158" i="2"/>
  <c r="I158" i="2"/>
  <c r="S157" i="2"/>
  <c r="I157" i="2"/>
  <c r="S156" i="2"/>
  <c r="I156" i="2"/>
  <c r="S155" i="2"/>
  <c r="I155" i="2"/>
  <c r="S154" i="2"/>
  <c r="I154" i="2"/>
  <c r="S153" i="2"/>
  <c r="I153" i="2"/>
  <c r="S152" i="2"/>
  <c r="I152" i="2"/>
  <c r="S151" i="2"/>
  <c r="I151" i="2"/>
  <c r="S150" i="2"/>
  <c r="I150" i="2"/>
  <c r="S149" i="2"/>
  <c r="I149" i="2"/>
  <c r="S148" i="2"/>
  <c r="S147" i="2"/>
  <c r="X102" i="2"/>
  <c r="X108" i="2" s="1"/>
  <c r="X113" i="2" s="1"/>
  <c r="W102" i="2"/>
  <c r="W108" i="2" s="1"/>
  <c r="W113" i="2" s="1"/>
  <c r="V102" i="2"/>
  <c r="V108" i="2" s="1"/>
  <c r="V113" i="2" s="1"/>
  <c r="U102" i="2"/>
  <c r="U108" i="2" s="1"/>
  <c r="U113" i="2" s="1"/>
  <c r="R102" i="2"/>
  <c r="R108" i="2" s="1"/>
  <c r="R113" i="2" s="1"/>
  <c r="P102" i="2"/>
  <c r="P108" i="2" s="1"/>
  <c r="P113" i="2" s="1"/>
  <c r="O102" i="2"/>
  <c r="O108" i="2" s="1"/>
  <c r="O113" i="2" s="1"/>
  <c r="M102" i="2"/>
  <c r="M108" i="2" s="1"/>
  <c r="M113" i="2" s="1"/>
  <c r="L102" i="2"/>
  <c r="L108" i="2" s="1"/>
  <c r="L113" i="2" s="1"/>
  <c r="K102" i="2"/>
  <c r="K108" i="2" s="1"/>
  <c r="K113" i="2" s="1"/>
  <c r="X101" i="2"/>
  <c r="X107" i="2" s="1"/>
  <c r="X112" i="2" s="1"/>
  <c r="W101" i="2"/>
  <c r="W107" i="2" s="1"/>
  <c r="W112" i="2" s="1"/>
  <c r="V101" i="2"/>
  <c r="V107" i="2" s="1"/>
  <c r="V112" i="2" s="1"/>
  <c r="U101" i="2"/>
  <c r="U107" i="2" s="1"/>
  <c r="U112" i="2" s="1"/>
  <c r="R101" i="2"/>
  <c r="R107" i="2" s="1"/>
  <c r="R112" i="2" s="1"/>
  <c r="Q101" i="2"/>
  <c r="Q107" i="2" s="1"/>
  <c r="Q112" i="2" s="1"/>
  <c r="P101" i="2"/>
  <c r="P107" i="2" s="1"/>
  <c r="P112" i="2" s="1"/>
  <c r="O101" i="2"/>
  <c r="O107" i="2" s="1"/>
  <c r="O112" i="2" s="1"/>
  <c r="N101" i="2"/>
  <c r="N107" i="2" s="1"/>
  <c r="N112" i="2" s="1"/>
  <c r="M101" i="2"/>
  <c r="M107" i="2" s="1"/>
  <c r="M112" i="2" s="1"/>
  <c r="L101" i="2"/>
  <c r="L107" i="2" s="1"/>
  <c r="L112" i="2" s="1"/>
  <c r="K101" i="2"/>
  <c r="K107" i="2" s="1"/>
  <c r="K112" i="2" s="1"/>
  <c r="X100" i="2"/>
  <c r="X106" i="2" s="1"/>
  <c r="X111" i="2" s="1"/>
  <c r="W100" i="2"/>
  <c r="W106" i="2" s="1"/>
  <c r="W111" i="2" s="1"/>
  <c r="V100" i="2"/>
  <c r="V106" i="2" s="1"/>
  <c r="V111" i="2" s="1"/>
  <c r="U100" i="2"/>
  <c r="U106" i="2" s="1"/>
  <c r="U111" i="2" s="1"/>
  <c r="R100" i="2"/>
  <c r="R106" i="2" s="1"/>
  <c r="R111" i="2" s="1"/>
  <c r="Q100" i="2"/>
  <c r="Q106" i="2" s="1"/>
  <c r="Q111" i="2" s="1"/>
  <c r="P100" i="2"/>
  <c r="P106" i="2" s="1"/>
  <c r="P111" i="2" s="1"/>
  <c r="O100" i="2"/>
  <c r="O106" i="2" s="1"/>
  <c r="O111" i="2" s="1"/>
  <c r="N100" i="2"/>
  <c r="N106" i="2" s="1"/>
  <c r="N111" i="2" s="1"/>
  <c r="M100" i="2"/>
  <c r="M106" i="2" s="1"/>
  <c r="M111" i="2" s="1"/>
  <c r="L100" i="2"/>
  <c r="L106" i="2" s="1"/>
  <c r="L111" i="2" s="1"/>
  <c r="K100" i="2"/>
  <c r="K106" i="2" s="1"/>
  <c r="K111" i="2" s="1"/>
  <c r="X99" i="2"/>
  <c r="X105" i="2" s="1"/>
  <c r="X110" i="2" s="1"/>
  <c r="W99" i="2"/>
  <c r="W105" i="2" s="1"/>
  <c r="W110" i="2" s="1"/>
  <c r="V99" i="2"/>
  <c r="V105" i="2" s="1"/>
  <c r="V110" i="2" s="1"/>
  <c r="U99" i="2"/>
  <c r="U105" i="2" s="1"/>
  <c r="U110" i="2" s="1"/>
  <c r="R99" i="2"/>
  <c r="R105" i="2" s="1"/>
  <c r="R110" i="2" s="1"/>
  <c r="Q99" i="2"/>
  <c r="Q105" i="2" s="1"/>
  <c r="Q110" i="2" s="1"/>
  <c r="P99" i="2"/>
  <c r="P105" i="2" s="1"/>
  <c r="P110" i="2" s="1"/>
  <c r="O99" i="2"/>
  <c r="O105" i="2" s="1"/>
  <c r="O110" i="2" s="1"/>
  <c r="N99" i="2"/>
  <c r="N105" i="2" s="1"/>
  <c r="N110" i="2" s="1"/>
  <c r="M99" i="2"/>
  <c r="M105" i="2" s="1"/>
  <c r="M110" i="2" s="1"/>
  <c r="L99" i="2"/>
  <c r="L105" i="2" s="1"/>
  <c r="L110" i="2" s="1"/>
  <c r="K99" i="2"/>
  <c r="K105" i="2" s="1"/>
  <c r="K110" i="2" s="1"/>
  <c r="K63" i="2"/>
  <c r="K69" i="2" s="1"/>
  <c r="K74" i="2" s="1"/>
  <c r="K62" i="2"/>
  <c r="K68" i="2" s="1"/>
  <c r="K73" i="2" s="1"/>
  <c r="S57" i="2"/>
  <c r="S56" i="2"/>
  <c r="S55" i="2"/>
  <c r="S54" i="2"/>
  <c r="S53" i="2"/>
  <c r="S52" i="2"/>
  <c r="S51" i="2"/>
  <c r="S50" i="2"/>
  <c r="S46" i="2"/>
  <c r="S45" i="2"/>
  <c r="S44" i="2"/>
  <c r="S43" i="2"/>
  <c r="S42" i="2"/>
  <c r="S40" i="2"/>
  <c r="S39" i="2"/>
  <c r="S38" i="2"/>
  <c r="S37" i="2"/>
  <c r="S36" i="2"/>
  <c r="S35" i="2"/>
  <c r="S34" i="2"/>
  <c r="S30" i="2"/>
  <c r="S29" i="2"/>
  <c r="S28" i="2"/>
  <c r="S27" i="2"/>
  <c r="S26" i="2"/>
  <c r="S25" i="2"/>
  <c r="S24" i="2"/>
  <c r="S23" i="2"/>
  <c r="S22" i="2"/>
  <c r="S21" i="2"/>
  <c r="S20" i="2"/>
  <c r="S19" i="2"/>
  <c r="S16" i="2"/>
  <c r="S15" i="2"/>
  <c r="S14" i="2"/>
  <c r="S13" i="2"/>
  <c r="S12" i="2"/>
  <c r="S11" i="2"/>
  <c r="S10" i="2"/>
  <c r="S9" i="2"/>
  <c r="S8" i="2"/>
  <c r="S7" i="2"/>
  <c r="S6" i="2"/>
  <c r="S5" i="2"/>
  <c r="L121" i="2" l="1"/>
  <c r="L132" i="2" s="1"/>
  <c r="L136" i="2" s="1"/>
  <c r="N122" i="2"/>
  <c r="N133" i="2" s="1"/>
  <c r="N137" i="2" s="1"/>
  <c r="S64" i="2"/>
  <c r="S70" i="2" s="1"/>
  <c r="S75" i="2" s="1"/>
  <c r="W123" i="2"/>
  <c r="W134" i="2" s="1"/>
  <c r="W138" i="2" s="1"/>
  <c r="N123" i="2"/>
  <c r="N134" i="2" s="1"/>
  <c r="N138" i="2" s="1"/>
  <c r="K121" i="2"/>
  <c r="K132" i="2" s="1"/>
  <c r="K136" i="2" s="1"/>
  <c r="K128" i="2"/>
  <c r="K127" i="2"/>
  <c r="K122" i="2"/>
  <c r="K133" i="2" s="1"/>
  <c r="K137" i="2" s="1"/>
  <c r="S121" i="2"/>
  <c r="S132" i="2" s="1"/>
  <c r="S136" i="2" s="1"/>
  <c r="S61" i="2"/>
  <c r="S67" i="2" s="1"/>
  <c r="S72" i="2" s="1"/>
  <c r="T127" i="2"/>
  <c r="K129" i="2"/>
  <c r="S63" i="2"/>
  <c r="S69" i="2" s="1"/>
  <c r="S74" i="2" s="1"/>
  <c r="U128" i="2"/>
  <c r="T123" i="2"/>
  <c r="T134" i="2" s="1"/>
  <c r="T138" i="2" s="1"/>
  <c r="P129" i="2"/>
  <c r="T129" i="2"/>
  <c r="L128" i="2"/>
  <c r="T128" i="2"/>
  <c r="T122" i="2"/>
  <c r="T133" i="2" s="1"/>
  <c r="T137" i="2" s="1"/>
  <c r="T121" i="2"/>
  <c r="T132" i="2" s="1"/>
  <c r="T136" i="2" s="1"/>
  <c r="Q127" i="2"/>
  <c r="O129" i="2"/>
  <c r="P127" i="2"/>
  <c r="N129" i="2"/>
  <c r="O127" i="2"/>
  <c r="M129" i="2"/>
  <c r="S83" i="2"/>
  <c r="S89" i="2" s="1"/>
  <c r="S94" i="2" s="1"/>
  <c r="N127" i="2"/>
  <c r="L129" i="2"/>
  <c r="M127" i="2"/>
  <c r="X128" i="2"/>
  <c r="L127" i="2"/>
  <c r="W128" i="2"/>
  <c r="V128" i="2"/>
  <c r="X129" i="2"/>
  <c r="S128" i="2"/>
  <c r="W129" i="2"/>
  <c r="R128" i="2"/>
  <c r="X127" i="2"/>
  <c r="V129" i="2"/>
  <c r="Q128" i="2"/>
  <c r="W127" i="2"/>
  <c r="U129" i="2"/>
  <c r="P128" i="2"/>
  <c r="V127" i="2"/>
  <c r="S129" i="2"/>
  <c r="O128" i="2"/>
  <c r="U127" i="2"/>
  <c r="R129" i="2"/>
  <c r="N128" i="2"/>
  <c r="S127" i="2"/>
  <c r="Q129" i="2"/>
  <c r="M128" i="2"/>
  <c r="R127" i="2"/>
  <c r="S62" i="2"/>
  <c r="S68" i="2" s="1"/>
  <c r="S73" i="2" s="1"/>
  <c r="S80" i="2"/>
  <c r="S86" i="2" s="1"/>
  <c r="S91" i="2" s="1"/>
  <c r="S81" i="2"/>
  <c r="S87" i="2" s="1"/>
  <c r="S92" i="2" s="1"/>
  <c r="S82" i="2"/>
  <c r="S88" i="2" s="1"/>
  <c r="S93" i="2" s="1"/>
  <c r="S100" i="2"/>
  <c r="S106" i="2" s="1"/>
  <c r="S111" i="2" s="1"/>
  <c r="S123" i="2"/>
  <c r="S134" i="2" s="1"/>
  <c r="S138" i="2" s="1"/>
  <c r="R123" i="2"/>
  <c r="R134" i="2" s="1"/>
  <c r="R138" i="2" s="1"/>
  <c r="Q123" i="2"/>
  <c r="Q134" i="2" s="1"/>
  <c r="Q138" i="2" s="1"/>
  <c r="P123" i="2"/>
  <c r="P134" i="2" s="1"/>
  <c r="P138" i="2" s="1"/>
  <c r="O123" i="2"/>
  <c r="O134" i="2" s="1"/>
  <c r="O138" i="2" s="1"/>
  <c r="M123" i="2"/>
  <c r="M134" i="2" s="1"/>
  <c r="M138" i="2" s="1"/>
  <c r="L123" i="2"/>
  <c r="L134" i="2" s="1"/>
  <c r="L138" i="2" s="1"/>
  <c r="K123" i="2"/>
  <c r="K134" i="2" s="1"/>
  <c r="K138" i="2" s="1"/>
  <c r="X123" i="2"/>
  <c r="X134" i="2" s="1"/>
  <c r="X138" i="2" s="1"/>
  <c r="V123" i="2"/>
  <c r="V134" i="2" s="1"/>
  <c r="V138" i="2" s="1"/>
  <c r="U123" i="2"/>
  <c r="U134" i="2" s="1"/>
  <c r="U138" i="2" s="1"/>
  <c r="S102" i="2"/>
  <c r="S108" i="2" s="1"/>
  <c r="S113" i="2" s="1"/>
  <c r="S99" i="2"/>
  <c r="S105" i="2" s="1"/>
  <c r="S110" i="2" s="1"/>
  <c r="S101" i="2"/>
  <c r="S107" i="2" s="1"/>
  <c r="S112" i="2" s="1"/>
  <c r="P121" i="2"/>
  <c r="P132" i="2" s="1"/>
  <c r="P136" i="2" s="1"/>
  <c r="O121" i="2"/>
  <c r="O132" i="2" s="1"/>
  <c r="O136" i="2" s="1"/>
  <c r="N121" i="2"/>
  <c r="N132" i="2" s="1"/>
  <c r="N136" i="2" s="1"/>
  <c r="M121" i="2"/>
  <c r="M132" i="2" s="1"/>
  <c r="M136" i="2" s="1"/>
  <c r="X121" i="2"/>
  <c r="X132" i="2" s="1"/>
  <c r="X136" i="2" s="1"/>
  <c r="W121" i="2"/>
  <c r="W132" i="2" s="1"/>
  <c r="W136" i="2" s="1"/>
  <c r="V121" i="2"/>
  <c r="V132" i="2" s="1"/>
  <c r="V136" i="2" s="1"/>
  <c r="U121" i="2"/>
  <c r="U132" i="2" s="1"/>
  <c r="U136" i="2" s="1"/>
  <c r="R121" i="2"/>
  <c r="R132" i="2" s="1"/>
  <c r="R136" i="2" s="1"/>
  <c r="U122" i="2"/>
  <c r="U133" i="2" s="1"/>
  <c r="U137" i="2" s="1"/>
  <c r="S122" i="2"/>
  <c r="S133" i="2" s="1"/>
  <c r="S137" i="2" s="1"/>
  <c r="R122" i="2"/>
  <c r="R133" i="2" s="1"/>
  <c r="R137" i="2" s="1"/>
  <c r="Q122" i="2"/>
  <c r="Q133" i="2" s="1"/>
  <c r="Q137" i="2" s="1"/>
  <c r="P122" i="2"/>
  <c r="P133" i="2" s="1"/>
  <c r="P137" i="2" s="1"/>
  <c r="O122" i="2"/>
  <c r="O133" i="2" s="1"/>
  <c r="O137" i="2" s="1"/>
  <c r="M122" i="2"/>
  <c r="M133" i="2" s="1"/>
  <c r="M137" i="2" s="1"/>
  <c r="L122" i="2"/>
  <c r="L133" i="2" s="1"/>
  <c r="L137" i="2" s="1"/>
  <c r="Q121" i="2"/>
  <c r="Q132" i="2" s="1"/>
  <c r="Q136" i="2" s="1"/>
  <c r="V122" i="2"/>
  <c r="V133" i="2" s="1"/>
  <c r="V137" i="2" s="1"/>
  <c r="W122" i="2"/>
  <c r="W133" i="2" s="1"/>
  <c r="W137" i="2" s="1"/>
  <c r="X122" i="2"/>
  <c r="X133" i="2" s="1"/>
  <c r="X137" i="2" s="1"/>
</calcChain>
</file>

<file path=xl/sharedStrings.xml><?xml version="1.0" encoding="utf-8"?>
<sst xmlns="http://schemas.openxmlformats.org/spreadsheetml/2006/main" count="714" uniqueCount="88">
  <si>
    <t>sample name</t>
  </si>
  <si>
    <t>catchment</t>
  </si>
  <si>
    <t>Land use</t>
  </si>
  <si>
    <t>Land use simple</t>
  </si>
  <si>
    <t>Lat</t>
  </si>
  <si>
    <t>Long</t>
  </si>
  <si>
    <t>C24</t>
  </si>
  <si>
    <t>C26</t>
  </si>
  <si>
    <t>C28</t>
  </si>
  <si>
    <t>C30</t>
  </si>
  <si>
    <t>DEM1_lan2</t>
  </si>
  <si>
    <t>Nit_0_5cm</t>
  </si>
  <si>
    <t>OC_0_5cm_F</t>
  </si>
  <si>
    <t>p_0_20cm_mean_30m</t>
  </si>
  <si>
    <t>slop_deg_1_F</t>
  </si>
  <si>
    <t>Rhine</t>
  </si>
  <si>
    <t>Pasture</t>
  </si>
  <si>
    <t>CP</t>
  </si>
  <si>
    <t>Enziwigger</t>
  </si>
  <si>
    <t>Baldegg</t>
  </si>
  <si>
    <t>Ar2PGa</t>
  </si>
  <si>
    <t>PG1a</t>
  </si>
  <si>
    <t>PG3a</t>
  </si>
  <si>
    <t>TG2a</t>
  </si>
  <si>
    <t>TG3a</t>
  </si>
  <si>
    <t>TG4a</t>
  </si>
  <si>
    <t>TG5a</t>
  </si>
  <si>
    <t>BP</t>
  </si>
  <si>
    <t>Einzigger</t>
  </si>
  <si>
    <t>Arable land</t>
  </si>
  <si>
    <t>Arable</t>
  </si>
  <si>
    <t>CA</t>
  </si>
  <si>
    <t>BA</t>
  </si>
  <si>
    <t>A1a</t>
  </si>
  <si>
    <t>A2a</t>
  </si>
  <si>
    <t>A3a</t>
  </si>
  <si>
    <t>A4a</t>
  </si>
  <si>
    <t>Broad-leaved forest</t>
  </si>
  <si>
    <t>Forest</t>
  </si>
  <si>
    <t>Coniferous forest</t>
  </si>
  <si>
    <t>CF</t>
  </si>
  <si>
    <t>BF</t>
  </si>
  <si>
    <t>F1a</t>
  </si>
  <si>
    <t>F2a</t>
  </si>
  <si>
    <t>F3a</t>
  </si>
  <si>
    <t>F5a</t>
  </si>
  <si>
    <t>F8a</t>
  </si>
  <si>
    <t>Hirave A</t>
  </si>
  <si>
    <t>ET</t>
  </si>
  <si>
    <t>C/n</t>
  </si>
  <si>
    <t>pH</t>
  </si>
  <si>
    <t>aridity</t>
  </si>
  <si>
    <t>GSP</t>
  </si>
  <si>
    <t>P value</t>
  </si>
  <si>
    <t>t value</t>
  </si>
  <si>
    <t>Topographic</t>
  </si>
  <si>
    <t>hill shade</t>
  </si>
  <si>
    <t>soil properties</t>
  </si>
  <si>
    <t>Bioclimatic</t>
  </si>
  <si>
    <t>C/N</t>
  </si>
  <si>
    <t>GST</t>
  </si>
  <si>
    <t>Correl function</t>
  </si>
  <si>
    <t>R2</t>
  </si>
  <si>
    <t>Soil moisture</t>
  </si>
  <si>
    <t>soil moisture</t>
  </si>
  <si>
    <t>Aridity</t>
  </si>
  <si>
    <t>Hill shade</t>
  </si>
  <si>
    <t>Validation results</t>
  </si>
  <si>
    <t xml:space="preserve">Measured  </t>
  </si>
  <si>
    <t>sample</t>
  </si>
  <si>
    <t>FA</t>
  </si>
  <si>
    <t>RMSE</t>
  </si>
  <si>
    <t>Predicted from Rhine and einzwigger</t>
  </si>
  <si>
    <t>difference</t>
  </si>
  <si>
    <t>All three catchments</t>
  </si>
  <si>
    <t>Predicted from Baldegg and einzwigger</t>
  </si>
  <si>
    <t>Predicted from all catchments</t>
  </si>
  <si>
    <t>Correlation</t>
  </si>
  <si>
    <t>Transformed values</t>
  </si>
  <si>
    <t>Nutrients</t>
  </si>
  <si>
    <t>Baldegg test</t>
  </si>
  <si>
    <t>Predicted from Rhine and Baldegg</t>
  </si>
  <si>
    <t xml:space="preserve">Predicted from leave one out </t>
  </si>
  <si>
    <t xml:space="preserve">pH </t>
  </si>
  <si>
    <t>Arable Z scored</t>
  </si>
  <si>
    <t>Forest Z scored</t>
  </si>
  <si>
    <t>Pasture Z scored</t>
  </si>
  <si>
    <t>Pvalue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</si>
</sst>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"/>
    <numFmt numFmtId="166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0" fillId="0" borderId="0" applyNumberFormat="0" applyFill="0" applyBorder="0" applyAlignment="0" applyProtection="0"/>
  </cellStyleXfs>
  <cellXfs count="83">
    <xf numFmtId="0" fontId="0" fillId="0" borderId="0" xfId="0"/>
    <xf numFmtId="0" fontId="2" fillId="2" borderId="0" xfId="1"/>
    <xf numFmtId="2" fontId="0" fillId="0" borderId="0" xfId="0" applyNumberForma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4" fillId="0" borderId="0" xfId="0" applyFont="1"/>
    <xf numFmtId="0" fontId="1" fillId="4" borderId="0" xfId="3"/>
    <xf numFmtId="0" fontId="3" fillId="3" borderId="0" xfId="2"/>
    <xf numFmtId="0" fontId="0" fillId="0" borderId="0" xfId="0" applyFill="1" applyBorder="1" applyAlignment="1"/>
    <xf numFmtId="165" fontId="0" fillId="0" borderId="0" xfId="0" applyNumberFormat="1"/>
    <xf numFmtId="166" fontId="2" fillId="2" borderId="0" xfId="1" applyNumberFormat="1"/>
    <xf numFmtId="2" fontId="3" fillId="3" borderId="0" xfId="2" applyNumberFormat="1"/>
    <xf numFmtId="166" fontId="3" fillId="3" borderId="0" xfId="2" applyNumberFormat="1"/>
    <xf numFmtId="0" fontId="0" fillId="0" borderId="3" xfId="0" applyBorder="1"/>
    <xf numFmtId="2" fontId="0" fillId="0" borderId="4" xfId="0" applyNumberFormat="1" applyBorder="1"/>
    <xf numFmtId="0" fontId="0" fillId="0" borderId="6" xfId="0" applyBorder="1"/>
    <xf numFmtId="2" fontId="0" fillId="0" borderId="0" xfId="0" applyNumberFormat="1" applyBorder="1"/>
    <xf numFmtId="0" fontId="0" fillId="0" borderId="7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7" fillId="0" borderId="12" xfId="0" applyFont="1" applyBorder="1"/>
    <xf numFmtId="0" fontId="4" fillId="0" borderId="12" xfId="0" applyFont="1" applyBorder="1"/>
    <xf numFmtId="0" fontId="11" fillId="0" borderId="12" xfId="0" applyFont="1" applyBorder="1"/>
    <xf numFmtId="0" fontId="5" fillId="0" borderId="0" xfId="0" applyFont="1" applyBorder="1"/>
    <xf numFmtId="0" fontId="0" fillId="0" borderId="14" xfId="0" applyBorder="1"/>
    <xf numFmtId="0" fontId="0" fillId="0" borderId="2" xfId="0" applyBorder="1"/>
    <xf numFmtId="0" fontId="0" fillId="0" borderId="15" xfId="0" applyBorder="1"/>
    <xf numFmtId="0" fontId="12" fillId="0" borderId="0" xfId="0" applyFont="1" applyAlignment="1"/>
    <xf numFmtId="0" fontId="14" fillId="0" borderId="0" xfId="4" applyFont="1"/>
    <xf numFmtId="0" fontId="0" fillId="0" borderId="0" xfId="0" applyAlignment="1"/>
    <xf numFmtId="166" fontId="0" fillId="0" borderId="0" xfId="0" applyNumberFormat="1"/>
    <xf numFmtId="0" fontId="15" fillId="0" borderId="0" xfId="0" applyFont="1"/>
    <xf numFmtId="166" fontId="1" fillId="4" borderId="0" xfId="3" applyNumberFormat="1"/>
    <xf numFmtId="164" fontId="1" fillId="4" borderId="0" xfId="3" applyNumberFormat="1"/>
    <xf numFmtId="165" fontId="0" fillId="0" borderId="0" xfId="0" applyNumberFormat="1" applyBorder="1"/>
    <xf numFmtId="0" fontId="0" fillId="0" borderId="0" xfId="0" applyAlignment="1">
      <alignment horizontal="right"/>
    </xf>
    <xf numFmtId="0" fontId="15" fillId="0" borderId="1" xfId="0" applyFont="1" applyBorder="1"/>
    <xf numFmtId="0" fontId="8" fillId="0" borderId="1" xfId="0" applyFont="1" applyBorder="1"/>
    <xf numFmtId="0" fontId="8" fillId="0" borderId="11" xfId="0" applyFont="1" applyBorder="1"/>
    <xf numFmtId="166" fontId="0" fillId="0" borderId="0" xfId="0" applyNumberFormat="1" applyBorder="1"/>
    <xf numFmtId="0" fontId="0" fillId="0" borderId="0" xfId="0" applyBorder="1" applyAlignment="1">
      <alignment horizontal="right"/>
    </xf>
    <xf numFmtId="166" fontId="1" fillId="4" borderId="0" xfId="3" applyNumberFormat="1" applyBorder="1"/>
    <xf numFmtId="166" fontId="0" fillId="0" borderId="13" xfId="0" applyNumberFormat="1" applyBorder="1"/>
    <xf numFmtId="0" fontId="1" fillId="4" borderId="0" xfId="3" applyBorder="1"/>
    <xf numFmtId="0" fontId="8" fillId="0" borderId="0" xfId="0" applyFont="1" applyFill="1" applyBorder="1"/>
    <xf numFmtId="0" fontId="16" fillId="0" borderId="0" xfId="0" applyFont="1"/>
    <xf numFmtId="0" fontId="6" fillId="0" borderId="0" xfId="0" applyFont="1" applyBorder="1"/>
    <xf numFmtId="0" fontId="15" fillId="0" borderId="10" xfId="0" applyFont="1" applyBorder="1"/>
    <xf numFmtId="0" fontId="6" fillId="0" borderId="1" xfId="0" applyFont="1" applyBorder="1"/>
    <xf numFmtId="0" fontId="4" fillId="0" borderId="11" xfId="0" applyFont="1" applyBorder="1"/>
    <xf numFmtId="0" fontId="8" fillId="0" borderId="10" xfId="0" applyFont="1" applyBorder="1"/>
    <xf numFmtId="0" fontId="15" fillId="0" borderId="0" xfId="0" applyFont="1" applyBorder="1"/>
    <xf numFmtId="0" fontId="4" fillId="0" borderId="2" xfId="0" applyFont="1" applyBorder="1"/>
    <xf numFmtId="0" fontId="8" fillId="0" borderId="0" xfId="0" applyFont="1" applyBorder="1"/>
    <xf numFmtId="0" fontId="8" fillId="0" borderId="13" xfId="0" applyFont="1" applyBorder="1"/>
    <xf numFmtId="0" fontId="17" fillId="0" borderId="0" xfId="0" applyFont="1"/>
    <xf numFmtId="0" fontId="0" fillId="0" borderId="2" xfId="0" applyBorder="1" applyAlignment="1">
      <alignment horizontal="right"/>
    </xf>
    <xf numFmtId="166" fontId="1" fillId="4" borderId="2" xfId="3" applyNumberFormat="1" applyBorder="1"/>
    <xf numFmtId="166" fontId="0" fillId="0" borderId="2" xfId="0" applyNumberFormat="1" applyBorder="1"/>
    <xf numFmtId="2" fontId="1" fillId="4" borderId="0" xfId="3" applyNumberFormat="1"/>
    <xf numFmtId="2" fontId="2" fillId="2" borderId="0" xfId="1" applyNumberFormat="1"/>
    <xf numFmtId="1" fontId="1" fillId="4" borderId="0" xfId="3" applyNumberFormat="1"/>
    <xf numFmtId="1" fontId="0" fillId="0" borderId="0" xfId="0" applyNumberFormat="1"/>
    <xf numFmtId="1" fontId="2" fillId="2" borderId="0" xfId="1" applyNumberFormat="1"/>
    <xf numFmtId="1" fontId="3" fillId="3" borderId="0" xfId="2" applyNumberFormat="1"/>
    <xf numFmtId="0" fontId="3" fillId="3" borderId="0" xfId="2" applyAlignment="1">
      <alignment horizontal="right"/>
    </xf>
    <xf numFmtId="0" fontId="2" fillId="2" borderId="0" xfId="1" applyAlignment="1">
      <alignment horizontal="right"/>
    </xf>
    <xf numFmtId="0" fontId="1" fillId="4" borderId="0" xfId="3" applyAlignment="1">
      <alignment horizontal="right"/>
    </xf>
    <xf numFmtId="0" fontId="11" fillId="0" borderId="0" xfId="0" applyFont="1"/>
    <xf numFmtId="2" fontId="18" fillId="2" borderId="0" xfId="1" applyNumberFormat="1" applyFont="1"/>
    <xf numFmtId="2" fontId="15" fillId="0" borderId="0" xfId="0" applyNumberFormat="1" applyFont="1"/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</cellXfs>
  <cellStyles count="5">
    <cellStyle name="20% - Accent1" xfId="3" builtinId="30"/>
    <cellStyle name="Good" xfId="1" builtinId="26"/>
    <cellStyle name="Hyperlink" xfId="4" builtinId="8"/>
    <cellStyle name="Neutral" xfId="2" builtinId="28"/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444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'Environmetnal COV and correl'!$I$147:$I$197</c:f>
              <c:numCache>
                <c:formatCode>General</c:formatCode>
                <c:ptCount val="51"/>
                <c:pt idx="0">
                  <c:v>-0.17053802474435983</c:v>
                </c:pt>
                <c:pt idx="1">
                  <c:v>0.41625947975235578</c:v>
                </c:pt>
                <c:pt idx="2">
                  <c:v>0.19621041556608873</c:v>
                </c:pt>
                <c:pt idx="3">
                  <c:v>4.9511039441907219E-2</c:v>
                </c:pt>
                <c:pt idx="4">
                  <c:v>-0.83068521730316613</c:v>
                </c:pt>
                <c:pt idx="5">
                  <c:v>1.4431551126216133</c:v>
                </c:pt>
                <c:pt idx="6">
                  <c:v>-2.1509796024207839</c:v>
                </c:pt>
                <c:pt idx="7">
                  <c:v>-0.6913208099851974</c:v>
                </c:pt>
                <c:pt idx="8">
                  <c:v>-0.68398584117898986</c:v>
                </c:pt>
                <c:pt idx="9">
                  <c:v>0.34290979169027025</c:v>
                </c:pt>
                <c:pt idx="10">
                  <c:v>0.78300792006280429</c:v>
                </c:pt>
                <c:pt idx="11">
                  <c:v>1.2964557364974343</c:v>
                </c:pt>
                <c:pt idx="13">
                  <c:v>-0.54546892097902422</c:v>
                </c:pt>
                <c:pt idx="14">
                  <c:v>0.47023182843018974</c:v>
                </c:pt>
                <c:pt idx="15">
                  <c:v>0.92165438372317288</c:v>
                </c:pt>
                <c:pt idx="16">
                  <c:v>-0.43261328215577649</c:v>
                </c:pt>
                <c:pt idx="17">
                  <c:v>-0.88403583744876757</c:v>
                </c:pt>
                <c:pt idx="18">
                  <c:v>0.6959431060766853</c:v>
                </c:pt>
                <c:pt idx="19">
                  <c:v>-1.8997365868579816</c:v>
                </c:pt>
                <c:pt idx="20">
                  <c:v>-1.3354583927417507</c:v>
                </c:pt>
                <c:pt idx="21">
                  <c:v>0.24452055078369417</c:v>
                </c:pt>
                <c:pt idx="22">
                  <c:v>0.6959431060766853</c:v>
                </c:pt>
                <c:pt idx="23">
                  <c:v>0.80879874489992509</c:v>
                </c:pt>
                <c:pt idx="24">
                  <c:v>1.2602213001929161</c:v>
                </c:pt>
                <c:pt idx="26">
                  <c:v>-0.72933935267659</c:v>
                </c:pt>
                <c:pt idx="27">
                  <c:v>0.52095668048327348</c:v>
                </c:pt>
                <c:pt idx="28">
                  <c:v>1.2711343003791935</c:v>
                </c:pt>
                <c:pt idx="29">
                  <c:v>-0.47928014604461378</c:v>
                </c:pt>
                <c:pt idx="30">
                  <c:v>-0.85436895599257812</c:v>
                </c:pt>
                <c:pt idx="31">
                  <c:v>0.39592707716728537</c:v>
                </c:pt>
                <c:pt idx="32">
                  <c:v>-1.8546057825204654</c:v>
                </c:pt>
                <c:pt idx="33">
                  <c:v>-1.2294577659405337</c:v>
                </c:pt>
                <c:pt idx="34">
                  <c:v>0.27089747385130614</c:v>
                </c:pt>
                <c:pt idx="35">
                  <c:v>0.89604549043123793</c:v>
                </c:pt>
                <c:pt idx="36">
                  <c:v>0.77101588711524982</c:v>
                </c:pt>
                <c:pt idx="37">
                  <c:v>1.0210750937472171</c:v>
                </c:pt>
                <c:pt idx="39">
                  <c:v>-0.87164806659359895</c:v>
                </c:pt>
                <c:pt idx="40">
                  <c:v>8.4206210088667716E-2</c:v>
                </c:pt>
                <c:pt idx="41">
                  <c:v>0.49385804295250457</c:v>
                </c:pt>
                <c:pt idx="42">
                  <c:v>-0.18889501182054716</c:v>
                </c:pt>
                <c:pt idx="43">
                  <c:v>-0.87164806659359895</c:v>
                </c:pt>
                <c:pt idx="44">
                  <c:v>0.63040865390711687</c:v>
                </c:pt>
                <c:pt idx="45">
                  <c:v>-1.5953663046530353</c:v>
                </c:pt>
                <c:pt idx="46">
                  <c:v>-1.4315055715075065</c:v>
                </c:pt>
                <c:pt idx="47">
                  <c:v>0.35730743199789228</c:v>
                </c:pt>
                <c:pt idx="48">
                  <c:v>1.1766110977255564</c:v>
                </c:pt>
                <c:pt idx="49">
                  <c:v>0.7669592648617195</c:v>
                </c:pt>
                <c:pt idx="50">
                  <c:v>1.4497123196347712</c:v>
                </c:pt>
              </c:numCache>
            </c:numRef>
          </c:xVal>
          <c:yVal>
            <c:numRef>
              <c:f>'Environmetnal COV and correl'!$K$147:$K$197</c:f>
              <c:numCache>
                <c:formatCode>General</c:formatCode>
                <c:ptCount val="51"/>
                <c:pt idx="0">
                  <c:v>642.3297</c:v>
                </c:pt>
                <c:pt idx="1">
                  <c:v>346.29820000000001</c:v>
                </c:pt>
                <c:pt idx="2">
                  <c:v>409.47930000000002</c:v>
                </c:pt>
                <c:pt idx="3">
                  <c:v>541.53009999999995</c:v>
                </c:pt>
                <c:pt idx="4">
                  <c:v>658.28809999999999</c:v>
                </c:pt>
                <c:pt idx="5">
                  <c:v>462.1157</c:v>
                </c:pt>
                <c:pt idx="6">
                  <c:v>583.17169999999999</c:v>
                </c:pt>
                <c:pt idx="7">
                  <c:v>625.50670000000002</c:v>
                </c:pt>
                <c:pt idx="8">
                  <c:v>472.202</c:v>
                </c:pt>
                <c:pt idx="9">
                  <c:v>632.05949999999996</c:v>
                </c:pt>
                <c:pt idx="10">
                  <c:v>470.46170000000001</c:v>
                </c:pt>
                <c:pt idx="11">
                  <c:v>496.00029999999998</c:v>
                </c:pt>
                <c:pt idx="13">
                  <c:v>642.3297</c:v>
                </c:pt>
                <c:pt idx="14">
                  <c:v>346.29820000000001</c:v>
                </c:pt>
                <c:pt idx="15">
                  <c:v>409.47930000000002</c:v>
                </c:pt>
                <c:pt idx="16">
                  <c:v>541.53009999999995</c:v>
                </c:pt>
                <c:pt idx="17">
                  <c:v>658.28809999999999</c:v>
                </c:pt>
                <c:pt idx="18">
                  <c:v>462.1157</c:v>
                </c:pt>
                <c:pt idx="19">
                  <c:v>583.17169999999999</c:v>
                </c:pt>
                <c:pt idx="20">
                  <c:v>625.50670000000002</c:v>
                </c:pt>
                <c:pt idx="21">
                  <c:v>472.202</c:v>
                </c:pt>
                <c:pt idx="22">
                  <c:v>632.05949999999996</c:v>
                </c:pt>
                <c:pt idx="23">
                  <c:v>470.46170000000001</c:v>
                </c:pt>
                <c:pt idx="24">
                  <c:v>496.00029999999998</c:v>
                </c:pt>
                <c:pt idx="25">
                  <c:v>0</c:v>
                </c:pt>
                <c:pt idx="26">
                  <c:v>642.3297</c:v>
                </c:pt>
                <c:pt idx="27">
                  <c:v>346.29820000000001</c:v>
                </c:pt>
                <c:pt idx="28">
                  <c:v>409.47930000000002</c:v>
                </c:pt>
                <c:pt idx="29">
                  <c:v>541.53009999999995</c:v>
                </c:pt>
                <c:pt idx="30">
                  <c:v>658.28809999999999</c:v>
                </c:pt>
                <c:pt idx="31">
                  <c:v>462.1157</c:v>
                </c:pt>
                <c:pt idx="32">
                  <c:v>583.17169999999999</c:v>
                </c:pt>
                <c:pt idx="33">
                  <c:v>625.50670000000002</c:v>
                </c:pt>
                <c:pt idx="34">
                  <c:v>472.202</c:v>
                </c:pt>
                <c:pt idx="35">
                  <c:v>632.05949999999996</c:v>
                </c:pt>
                <c:pt idx="36">
                  <c:v>470.46170000000001</c:v>
                </c:pt>
                <c:pt idx="37">
                  <c:v>496.00029999999998</c:v>
                </c:pt>
                <c:pt idx="39">
                  <c:v>642.3297</c:v>
                </c:pt>
                <c:pt idx="40">
                  <c:v>346.29820000000001</c:v>
                </c:pt>
                <c:pt idx="41">
                  <c:v>409.47930000000002</c:v>
                </c:pt>
                <c:pt idx="42">
                  <c:v>541.53009999999995</c:v>
                </c:pt>
                <c:pt idx="43">
                  <c:v>658.28809999999999</c:v>
                </c:pt>
                <c:pt idx="44">
                  <c:v>462.1157</c:v>
                </c:pt>
                <c:pt idx="45">
                  <c:v>583.17169999999999</c:v>
                </c:pt>
                <c:pt idx="46">
                  <c:v>625.50670000000002</c:v>
                </c:pt>
                <c:pt idx="47">
                  <c:v>472.202</c:v>
                </c:pt>
                <c:pt idx="48">
                  <c:v>632.05949999999996</c:v>
                </c:pt>
                <c:pt idx="49">
                  <c:v>470.46170000000001</c:v>
                </c:pt>
                <c:pt idx="50">
                  <c:v>496.00029999999998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7B-4257-B390-CE5E01682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478927"/>
        <c:axId val="520462287"/>
      </c:scatterChart>
      <c:valAx>
        <c:axId val="520478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 b="1"/>
                  <a:t>Transformed</a:t>
                </a:r>
                <a:r>
                  <a:rPr lang="en-GB" sz="2000" b="1" baseline="0"/>
                  <a:t> FA values</a:t>
                </a:r>
                <a:endParaRPr lang="en-GB" sz="20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62287"/>
        <c:crosses val="autoZero"/>
        <c:crossBetween val="midCat"/>
      </c:valAx>
      <c:valAx>
        <c:axId val="520462287"/>
        <c:scaling>
          <c:orientation val="minMax"/>
          <c:min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/>
                  <a:t>Elevation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78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444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'Environmetnal COV and correl'!$I$147:$I$197</c:f>
              <c:numCache>
                <c:formatCode>General</c:formatCode>
                <c:ptCount val="51"/>
                <c:pt idx="0">
                  <c:v>-0.17053802474435983</c:v>
                </c:pt>
                <c:pt idx="1">
                  <c:v>0.41625947975235578</c:v>
                </c:pt>
                <c:pt idx="2">
                  <c:v>0.19621041556608873</c:v>
                </c:pt>
                <c:pt idx="3">
                  <c:v>4.9511039441907219E-2</c:v>
                </c:pt>
                <c:pt idx="4">
                  <c:v>-0.83068521730316613</c:v>
                </c:pt>
                <c:pt idx="5">
                  <c:v>1.4431551126216133</c:v>
                </c:pt>
                <c:pt idx="6">
                  <c:v>-2.1509796024207839</c:v>
                </c:pt>
                <c:pt idx="7">
                  <c:v>-0.6913208099851974</c:v>
                </c:pt>
                <c:pt idx="8">
                  <c:v>-0.68398584117898986</c:v>
                </c:pt>
                <c:pt idx="9">
                  <c:v>0.34290979169027025</c:v>
                </c:pt>
                <c:pt idx="10">
                  <c:v>0.78300792006280429</c:v>
                </c:pt>
                <c:pt idx="11">
                  <c:v>1.2964557364974343</c:v>
                </c:pt>
                <c:pt idx="13">
                  <c:v>-0.54546892097902422</c:v>
                </c:pt>
                <c:pt idx="14">
                  <c:v>0.47023182843018974</c:v>
                </c:pt>
                <c:pt idx="15">
                  <c:v>0.92165438372317288</c:v>
                </c:pt>
                <c:pt idx="16">
                  <c:v>-0.43261328215577649</c:v>
                </c:pt>
                <c:pt idx="17">
                  <c:v>-0.88403583744876757</c:v>
                </c:pt>
                <c:pt idx="18">
                  <c:v>0.6959431060766853</c:v>
                </c:pt>
                <c:pt idx="19">
                  <c:v>-1.8997365868579816</c:v>
                </c:pt>
                <c:pt idx="20">
                  <c:v>-1.3354583927417507</c:v>
                </c:pt>
                <c:pt idx="21">
                  <c:v>0.24452055078369417</c:v>
                </c:pt>
                <c:pt idx="22">
                  <c:v>0.6959431060766853</c:v>
                </c:pt>
                <c:pt idx="23">
                  <c:v>0.80879874489992509</c:v>
                </c:pt>
                <c:pt idx="24">
                  <c:v>1.2602213001929161</c:v>
                </c:pt>
                <c:pt idx="26">
                  <c:v>-0.72933935267659</c:v>
                </c:pt>
                <c:pt idx="27">
                  <c:v>0.52095668048327348</c:v>
                </c:pt>
                <c:pt idx="28">
                  <c:v>1.2711343003791935</c:v>
                </c:pt>
                <c:pt idx="29">
                  <c:v>-0.47928014604461378</c:v>
                </c:pt>
                <c:pt idx="30">
                  <c:v>-0.85436895599257812</c:v>
                </c:pt>
                <c:pt idx="31">
                  <c:v>0.39592707716728537</c:v>
                </c:pt>
                <c:pt idx="32">
                  <c:v>-1.8546057825204654</c:v>
                </c:pt>
                <c:pt idx="33">
                  <c:v>-1.2294577659405337</c:v>
                </c:pt>
                <c:pt idx="34">
                  <c:v>0.27089747385130614</c:v>
                </c:pt>
                <c:pt idx="35">
                  <c:v>0.89604549043123793</c:v>
                </c:pt>
                <c:pt idx="36">
                  <c:v>0.77101588711524982</c:v>
                </c:pt>
                <c:pt idx="37">
                  <c:v>1.0210750937472171</c:v>
                </c:pt>
                <c:pt idx="39">
                  <c:v>-0.87164806659359895</c:v>
                </c:pt>
                <c:pt idx="40">
                  <c:v>8.4206210088667716E-2</c:v>
                </c:pt>
                <c:pt idx="41">
                  <c:v>0.49385804295250457</c:v>
                </c:pt>
                <c:pt idx="42">
                  <c:v>-0.18889501182054716</c:v>
                </c:pt>
                <c:pt idx="43">
                  <c:v>-0.87164806659359895</c:v>
                </c:pt>
                <c:pt idx="44">
                  <c:v>0.63040865390711687</c:v>
                </c:pt>
                <c:pt idx="45">
                  <c:v>-1.5953663046530353</c:v>
                </c:pt>
                <c:pt idx="46">
                  <c:v>-1.4315055715075065</c:v>
                </c:pt>
                <c:pt idx="47">
                  <c:v>0.35730743199789228</c:v>
                </c:pt>
                <c:pt idx="48">
                  <c:v>1.1766110977255564</c:v>
                </c:pt>
                <c:pt idx="49">
                  <c:v>0.7669592648617195</c:v>
                </c:pt>
                <c:pt idx="50">
                  <c:v>1.4497123196347712</c:v>
                </c:pt>
              </c:numCache>
            </c:numRef>
          </c:xVal>
          <c:yVal>
            <c:numRef>
              <c:f>'Environmetnal COV and correl'!$N$147:$N$197</c:f>
              <c:numCache>
                <c:formatCode>General</c:formatCode>
                <c:ptCount val="51"/>
                <c:pt idx="0">
                  <c:v>0.74660400000000005</c:v>
                </c:pt>
                <c:pt idx="1">
                  <c:v>0.82426699999999997</c:v>
                </c:pt>
                <c:pt idx="2">
                  <c:v>0.80846399999999996</c:v>
                </c:pt>
                <c:pt idx="3">
                  <c:v>0.74855700000000003</c:v>
                </c:pt>
                <c:pt idx="4">
                  <c:v>0.76901799999999998</c:v>
                </c:pt>
                <c:pt idx="5">
                  <c:v>0.82150999999999996</c:v>
                </c:pt>
                <c:pt idx="6">
                  <c:v>0.70688700000000004</c:v>
                </c:pt>
                <c:pt idx="7">
                  <c:v>0.71397500000000003</c:v>
                </c:pt>
                <c:pt idx="8">
                  <c:v>0.824438</c:v>
                </c:pt>
                <c:pt idx="9">
                  <c:v>0.81791700000000001</c:v>
                </c:pt>
                <c:pt idx="10">
                  <c:v>0.83105499999999999</c:v>
                </c:pt>
                <c:pt idx="11">
                  <c:v>0.85614100000000004</c:v>
                </c:pt>
                <c:pt idx="13">
                  <c:v>0.74660400000000005</c:v>
                </c:pt>
                <c:pt idx="14">
                  <c:v>0.82426699999999997</c:v>
                </c:pt>
                <c:pt idx="15">
                  <c:v>0.80846399999999996</c:v>
                </c:pt>
                <c:pt idx="16">
                  <c:v>0.74855700000000003</c:v>
                </c:pt>
                <c:pt idx="17">
                  <c:v>0.76901799999999998</c:v>
                </c:pt>
                <c:pt idx="18">
                  <c:v>0.82150999999999996</c:v>
                </c:pt>
                <c:pt idx="19">
                  <c:v>0.70688700000000004</c:v>
                </c:pt>
                <c:pt idx="20">
                  <c:v>0.71397500000000003</c:v>
                </c:pt>
                <c:pt idx="21">
                  <c:v>0.824438</c:v>
                </c:pt>
                <c:pt idx="22">
                  <c:v>0.81791700000000001</c:v>
                </c:pt>
                <c:pt idx="23">
                  <c:v>0.83105499999999999</c:v>
                </c:pt>
                <c:pt idx="24">
                  <c:v>0.85614100000000004</c:v>
                </c:pt>
                <c:pt idx="25">
                  <c:v>0</c:v>
                </c:pt>
                <c:pt idx="26">
                  <c:v>0.74660400000000005</c:v>
                </c:pt>
                <c:pt idx="27">
                  <c:v>0.82426699999999997</c:v>
                </c:pt>
                <c:pt idx="28">
                  <c:v>0.80846399999999996</c:v>
                </c:pt>
                <c:pt idx="29">
                  <c:v>0.74855700000000003</c:v>
                </c:pt>
                <c:pt idx="30">
                  <c:v>0.76901799999999998</c:v>
                </c:pt>
                <c:pt idx="31">
                  <c:v>0.82150999999999996</c:v>
                </c:pt>
                <c:pt idx="32">
                  <c:v>0.70688700000000004</c:v>
                </c:pt>
                <c:pt idx="33">
                  <c:v>0.71397500000000003</c:v>
                </c:pt>
                <c:pt idx="34">
                  <c:v>0.824438</c:v>
                </c:pt>
                <c:pt idx="35">
                  <c:v>0.81791700000000001</c:v>
                </c:pt>
                <c:pt idx="36">
                  <c:v>0.83105499999999999</c:v>
                </c:pt>
                <c:pt idx="37">
                  <c:v>0.85614100000000004</c:v>
                </c:pt>
                <c:pt idx="39">
                  <c:v>0.74660400000000005</c:v>
                </c:pt>
                <c:pt idx="40">
                  <c:v>0.82426699999999997</c:v>
                </c:pt>
                <c:pt idx="41">
                  <c:v>0.80846399999999996</c:v>
                </c:pt>
                <c:pt idx="42">
                  <c:v>0.74855700000000003</c:v>
                </c:pt>
                <c:pt idx="43">
                  <c:v>0.76901799999999998</c:v>
                </c:pt>
                <c:pt idx="44">
                  <c:v>0.82150999999999996</c:v>
                </c:pt>
                <c:pt idx="45">
                  <c:v>0.70688700000000004</c:v>
                </c:pt>
                <c:pt idx="46">
                  <c:v>0.71397500000000003</c:v>
                </c:pt>
                <c:pt idx="47">
                  <c:v>0.824438</c:v>
                </c:pt>
                <c:pt idx="48">
                  <c:v>0.81791700000000001</c:v>
                </c:pt>
                <c:pt idx="49">
                  <c:v>0.83105499999999999</c:v>
                </c:pt>
                <c:pt idx="50">
                  <c:v>0.85614100000000004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0F4-4FB8-9FFB-732DE107F0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478927"/>
        <c:axId val="520462287"/>
      </c:scatterChart>
      <c:valAx>
        <c:axId val="520478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 b="1"/>
                  <a:t>Transformed</a:t>
                </a:r>
                <a:r>
                  <a:rPr lang="en-GB" sz="2000" b="1" baseline="0"/>
                  <a:t> FA values</a:t>
                </a:r>
                <a:endParaRPr lang="en-GB" sz="20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62287"/>
        <c:crosses val="autoZero"/>
        <c:crossBetween val="midCat"/>
      </c:valAx>
      <c:valAx>
        <c:axId val="520462287"/>
        <c:scaling>
          <c:orientation val="minMax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/>
                  <a:t>Nitrogen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78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444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'Environmetnal COV and correl'!$I$147:$I$197</c:f>
              <c:numCache>
                <c:formatCode>General</c:formatCode>
                <c:ptCount val="51"/>
                <c:pt idx="0">
                  <c:v>-0.17053802474435983</c:v>
                </c:pt>
                <c:pt idx="1">
                  <c:v>0.41625947975235578</c:v>
                </c:pt>
                <c:pt idx="2">
                  <c:v>0.19621041556608873</c:v>
                </c:pt>
                <c:pt idx="3">
                  <c:v>4.9511039441907219E-2</c:v>
                </c:pt>
                <c:pt idx="4">
                  <c:v>-0.83068521730316613</c:v>
                </c:pt>
                <c:pt idx="5">
                  <c:v>1.4431551126216133</c:v>
                </c:pt>
                <c:pt idx="6">
                  <c:v>-2.1509796024207839</c:v>
                </c:pt>
                <c:pt idx="7">
                  <c:v>-0.6913208099851974</c:v>
                </c:pt>
                <c:pt idx="8">
                  <c:v>-0.68398584117898986</c:v>
                </c:pt>
                <c:pt idx="9">
                  <c:v>0.34290979169027025</c:v>
                </c:pt>
                <c:pt idx="10">
                  <c:v>0.78300792006280429</c:v>
                </c:pt>
                <c:pt idx="11">
                  <c:v>1.2964557364974343</c:v>
                </c:pt>
                <c:pt idx="13">
                  <c:v>-0.54546892097902422</c:v>
                </c:pt>
                <c:pt idx="14">
                  <c:v>0.47023182843018974</c:v>
                </c:pt>
                <c:pt idx="15">
                  <c:v>0.92165438372317288</c:v>
                </c:pt>
                <c:pt idx="16">
                  <c:v>-0.43261328215577649</c:v>
                </c:pt>
                <c:pt idx="17">
                  <c:v>-0.88403583744876757</c:v>
                </c:pt>
                <c:pt idx="18">
                  <c:v>0.6959431060766853</c:v>
                </c:pt>
                <c:pt idx="19">
                  <c:v>-1.8997365868579816</c:v>
                </c:pt>
                <c:pt idx="20">
                  <c:v>-1.3354583927417507</c:v>
                </c:pt>
                <c:pt idx="21">
                  <c:v>0.24452055078369417</c:v>
                </c:pt>
                <c:pt idx="22">
                  <c:v>0.6959431060766853</c:v>
                </c:pt>
                <c:pt idx="23">
                  <c:v>0.80879874489992509</c:v>
                </c:pt>
                <c:pt idx="24">
                  <c:v>1.2602213001929161</c:v>
                </c:pt>
                <c:pt idx="26">
                  <c:v>-0.72933935267659</c:v>
                </c:pt>
                <c:pt idx="27">
                  <c:v>0.52095668048327348</c:v>
                </c:pt>
                <c:pt idx="28">
                  <c:v>1.2711343003791935</c:v>
                </c:pt>
                <c:pt idx="29">
                  <c:v>-0.47928014604461378</c:v>
                </c:pt>
                <c:pt idx="30">
                  <c:v>-0.85436895599257812</c:v>
                </c:pt>
                <c:pt idx="31">
                  <c:v>0.39592707716728537</c:v>
                </c:pt>
                <c:pt idx="32">
                  <c:v>-1.8546057825204654</c:v>
                </c:pt>
                <c:pt idx="33">
                  <c:v>-1.2294577659405337</c:v>
                </c:pt>
                <c:pt idx="34">
                  <c:v>0.27089747385130614</c:v>
                </c:pt>
                <c:pt idx="35">
                  <c:v>0.89604549043123793</c:v>
                </c:pt>
                <c:pt idx="36">
                  <c:v>0.77101588711524982</c:v>
                </c:pt>
                <c:pt idx="37">
                  <c:v>1.0210750937472171</c:v>
                </c:pt>
                <c:pt idx="39">
                  <c:v>-0.87164806659359895</c:v>
                </c:pt>
                <c:pt idx="40">
                  <c:v>8.4206210088667716E-2</c:v>
                </c:pt>
                <c:pt idx="41">
                  <c:v>0.49385804295250457</c:v>
                </c:pt>
                <c:pt idx="42">
                  <c:v>-0.18889501182054716</c:v>
                </c:pt>
                <c:pt idx="43">
                  <c:v>-0.87164806659359895</c:v>
                </c:pt>
                <c:pt idx="44">
                  <c:v>0.63040865390711687</c:v>
                </c:pt>
                <c:pt idx="45">
                  <c:v>-1.5953663046530353</c:v>
                </c:pt>
                <c:pt idx="46">
                  <c:v>-1.4315055715075065</c:v>
                </c:pt>
                <c:pt idx="47">
                  <c:v>0.35730743199789228</c:v>
                </c:pt>
                <c:pt idx="48">
                  <c:v>1.1766110977255564</c:v>
                </c:pt>
                <c:pt idx="49">
                  <c:v>0.7669592648617195</c:v>
                </c:pt>
                <c:pt idx="50">
                  <c:v>1.4497123196347712</c:v>
                </c:pt>
              </c:numCache>
            </c:numRef>
          </c:xVal>
          <c:yVal>
            <c:numRef>
              <c:f>'Environmetnal COV and correl'!$W$147:$W$197</c:f>
              <c:numCache>
                <c:formatCode>General</c:formatCode>
                <c:ptCount val="51"/>
                <c:pt idx="0">
                  <c:v>10.05556</c:v>
                </c:pt>
                <c:pt idx="1">
                  <c:v>12.43333</c:v>
                </c:pt>
                <c:pt idx="2">
                  <c:v>11.78889</c:v>
                </c:pt>
                <c:pt idx="3">
                  <c:v>11.83333</c:v>
                </c:pt>
                <c:pt idx="4">
                  <c:v>11.077780000000001</c:v>
                </c:pt>
                <c:pt idx="5">
                  <c:v>11.855560000000001</c:v>
                </c:pt>
                <c:pt idx="6">
                  <c:v>11.06667</c:v>
                </c:pt>
                <c:pt idx="7">
                  <c:v>10.77778</c:v>
                </c:pt>
                <c:pt idx="8">
                  <c:v>11.88889</c:v>
                </c:pt>
                <c:pt idx="9">
                  <c:v>11.06667</c:v>
                </c:pt>
                <c:pt idx="10">
                  <c:v>11.977779999999999</c:v>
                </c:pt>
                <c:pt idx="11" formatCode="0.00000">
                  <c:v>12</c:v>
                </c:pt>
                <c:pt idx="13">
                  <c:v>10.05556</c:v>
                </c:pt>
                <c:pt idx="14">
                  <c:v>12.43333</c:v>
                </c:pt>
                <c:pt idx="15">
                  <c:v>11.78889</c:v>
                </c:pt>
                <c:pt idx="16">
                  <c:v>11.83333</c:v>
                </c:pt>
                <c:pt idx="17">
                  <c:v>11.077780000000001</c:v>
                </c:pt>
                <c:pt idx="18">
                  <c:v>11.855560000000001</c:v>
                </c:pt>
                <c:pt idx="19">
                  <c:v>11.06667</c:v>
                </c:pt>
                <c:pt idx="20">
                  <c:v>10.77778</c:v>
                </c:pt>
                <c:pt idx="21">
                  <c:v>11.88889</c:v>
                </c:pt>
                <c:pt idx="22">
                  <c:v>11.06667</c:v>
                </c:pt>
                <c:pt idx="23">
                  <c:v>11.977779999999999</c:v>
                </c:pt>
                <c:pt idx="24">
                  <c:v>12</c:v>
                </c:pt>
                <c:pt idx="26">
                  <c:v>10.05556</c:v>
                </c:pt>
                <c:pt idx="27">
                  <c:v>12.43333</c:v>
                </c:pt>
                <c:pt idx="28">
                  <c:v>11.78889</c:v>
                </c:pt>
                <c:pt idx="29">
                  <c:v>11.83333</c:v>
                </c:pt>
                <c:pt idx="30">
                  <c:v>11.077780000000001</c:v>
                </c:pt>
                <c:pt idx="31">
                  <c:v>11.855560000000001</c:v>
                </c:pt>
                <c:pt idx="32">
                  <c:v>11.06667</c:v>
                </c:pt>
                <c:pt idx="33">
                  <c:v>10.77778</c:v>
                </c:pt>
                <c:pt idx="34">
                  <c:v>11.88889</c:v>
                </c:pt>
                <c:pt idx="35">
                  <c:v>11.06667</c:v>
                </c:pt>
                <c:pt idx="36">
                  <c:v>11.977779999999999</c:v>
                </c:pt>
                <c:pt idx="37">
                  <c:v>12</c:v>
                </c:pt>
                <c:pt idx="39">
                  <c:v>10.05556</c:v>
                </c:pt>
                <c:pt idx="40">
                  <c:v>12.43333</c:v>
                </c:pt>
                <c:pt idx="41">
                  <c:v>11.78889</c:v>
                </c:pt>
                <c:pt idx="42">
                  <c:v>11.83333</c:v>
                </c:pt>
                <c:pt idx="43">
                  <c:v>11.077780000000001</c:v>
                </c:pt>
                <c:pt idx="44">
                  <c:v>11.855560000000001</c:v>
                </c:pt>
                <c:pt idx="45">
                  <c:v>11.06667</c:v>
                </c:pt>
                <c:pt idx="46">
                  <c:v>10.77778</c:v>
                </c:pt>
                <c:pt idx="47">
                  <c:v>11.88889</c:v>
                </c:pt>
                <c:pt idx="48">
                  <c:v>11.06667</c:v>
                </c:pt>
                <c:pt idx="49">
                  <c:v>11.977779999999999</c:v>
                </c:pt>
                <c:pt idx="50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BC-42BC-A329-77B1FD7AFF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478927"/>
        <c:axId val="520462287"/>
      </c:scatterChart>
      <c:valAx>
        <c:axId val="520478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 b="1"/>
                  <a:t>Transformed</a:t>
                </a:r>
                <a:r>
                  <a:rPr lang="en-GB" sz="2000" b="1" baseline="0"/>
                  <a:t> FA values</a:t>
                </a:r>
                <a:endParaRPr lang="en-GB" sz="20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62287"/>
        <c:crosses val="autoZero"/>
        <c:crossBetween val="midCat"/>
      </c:valAx>
      <c:valAx>
        <c:axId val="520462287"/>
        <c:scaling>
          <c:orientation val="minMax"/>
          <c:min val="4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/>
                  <a:t>Growing season temperture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78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443345</xdr:colOff>
      <xdr:row>131</xdr:row>
      <xdr:rowOff>152401</xdr:rowOff>
    </xdr:from>
    <xdr:to>
      <xdr:col>5</xdr:col>
      <xdr:colOff>713508</xdr:colOff>
      <xdr:row>167</xdr:row>
      <xdr:rowOff>20783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6497DA-B209-40DA-90AE-002BEBA80F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249383</xdr:colOff>
      <xdr:row>58</xdr:row>
      <xdr:rowOff>568036</xdr:rowOff>
    </xdr:from>
    <xdr:to>
      <xdr:col>5</xdr:col>
      <xdr:colOff>658091</xdr:colOff>
      <xdr:row>94</xdr:row>
      <xdr:rowOff>173181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E17E2A4-7A29-4AAC-A6C4-83C7206BAD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387928</xdr:colOff>
      <xdr:row>96</xdr:row>
      <xdr:rowOff>124691</xdr:rowOff>
    </xdr:from>
    <xdr:to>
      <xdr:col>5</xdr:col>
      <xdr:colOff>796636</xdr:colOff>
      <xdr:row>130</xdr:row>
      <xdr:rowOff>90055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F7B2F01-476B-455F-B543-52F9D14EFE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59B26-9A6A-47DE-9530-411B448DA8F5}">
  <dimension ref="A1:AD373"/>
  <sheetViews>
    <sheetView tabSelected="1" topLeftCell="A313" zoomScale="55" zoomScaleNormal="55" workbookViewId="0">
      <selection activeCell="F358" sqref="F357:F358"/>
    </sheetView>
  </sheetViews>
  <sheetFormatPr defaultRowHeight="14.4" x14ac:dyDescent="0.3"/>
  <cols>
    <col min="2" max="2" width="12.77734375" customWidth="1"/>
    <col min="3" max="3" width="42.33203125" customWidth="1"/>
    <col min="4" max="4" width="23.44140625" customWidth="1"/>
    <col min="5" max="5" width="11.33203125" customWidth="1"/>
    <col min="6" max="6" width="20.21875" customWidth="1"/>
    <col min="7" max="7" width="12.5546875" customWidth="1"/>
    <col min="8" max="8" width="9.109375" customWidth="1"/>
    <col min="9" max="9" width="14.88671875" customWidth="1"/>
    <col min="10" max="10" width="20" customWidth="1"/>
    <col min="11" max="11" width="19.5546875" customWidth="1"/>
    <col min="12" max="12" width="30.88671875" customWidth="1"/>
    <col min="13" max="13" width="28.21875" customWidth="1"/>
    <col min="14" max="14" width="20.5546875" customWidth="1"/>
    <col min="15" max="15" width="23.88671875" customWidth="1"/>
    <col min="16" max="16" width="46.44140625" customWidth="1"/>
    <col min="17" max="17" width="25.6640625" customWidth="1"/>
    <col min="18" max="18" width="11.21875" bestFit="1" customWidth="1"/>
    <col min="19" max="19" width="11.88671875" bestFit="1" customWidth="1"/>
    <col min="20" max="20" width="33.77734375" customWidth="1"/>
    <col min="21" max="21" width="11.6640625" bestFit="1" customWidth="1"/>
    <col min="22" max="22" width="21.6640625" customWidth="1"/>
    <col min="23" max="23" width="15.33203125" customWidth="1"/>
    <col min="24" max="24" width="20.33203125" customWidth="1"/>
    <col min="25" max="25" width="28.77734375" customWidth="1"/>
    <col min="26" max="26" width="25.88671875" customWidth="1"/>
    <col min="27" max="27" width="24.44140625" customWidth="1"/>
    <col min="28" max="28" width="22.88671875" customWidth="1"/>
    <col min="29" max="29" width="27.77734375" customWidth="1"/>
    <col min="30" max="30" width="18.33203125" customWidth="1"/>
  </cols>
  <sheetData>
    <row r="1" spans="1:30" x14ac:dyDescent="0.3">
      <c r="G1" s="38"/>
      <c r="H1" s="38"/>
      <c r="I1" s="38"/>
      <c r="J1" s="38"/>
    </row>
    <row r="3" spans="1:30" ht="46.2" x14ac:dyDescent="0.85">
      <c r="K3" s="81" t="s">
        <v>55</v>
      </c>
      <c r="L3" s="81"/>
      <c r="M3" s="81"/>
      <c r="N3" s="81" t="s">
        <v>57</v>
      </c>
      <c r="O3" s="81"/>
      <c r="P3" s="81"/>
      <c r="Q3" s="81"/>
      <c r="R3" s="81"/>
      <c r="S3" s="81"/>
      <c r="T3" s="37"/>
      <c r="U3" s="35" t="s">
        <v>58</v>
      </c>
      <c r="V3" s="35"/>
      <c r="W3" s="35"/>
      <c r="X3" s="35"/>
      <c r="Y3" s="37"/>
      <c r="Z3" s="37"/>
      <c r="AA3" s="37"/>
      <c r="AB3" s="37"/>
      <c r="AC3" s="37"/>
      <c r="AD3" s="37"/>
    </row>
    <row r="4" spans="1:30" ht="21" x14ac:dyDescent="0.4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14</v>
      </c>
      <c r="M4" s="3" t="s">
        <v>56</v>
      </c>
      <c r="N4" s="3" t="s">
        <v>11</v>
      </c>
      <c r="O4" s="3" t="s">
        <v>12</v>
      </c>
      <c r="P4" s="3" t="s">
        <v>13</v>
      </c>
      <c r="Q4" s="3" t="s">
        <v>79</v>
      </c>
      <c r="R4" s="3" t="s">
        <v>83</v>
      </c>
      <c r="S4" s="3" t="s">
        <v>59</v>
      </c>
      <c r="T4" s="3" t="s">
        <v>63</v>
      </c>
      <c r="U4" s="3" t="s">
        <v>48</v>
      </c>
      <c r="V4" s="3" t="s">
        <v>51</v>
      </c>
      <c r="W4" s="3" t="s">
        <v>60</v>
      </c>
      <c r="X4" s="3" t="s">
        <v>52</v>
      </c>
      <c r="Y4" s="3"/>
    </row>
    <row r="5" spans="1:30" x14ac:dyDescent="0.3">
      <c r="A5">
        <v>1.03</v>
      </c>
      <c r="B5" t="s">
        <v>15</v>
      </c>
      <c r="C5" t="s">
        <v>29</v>
      </c>
      <c r="D5" t="s">
        <v>30</v>
      </c>
      <c r="E5">
        <v>47.28548</v>
      </c>
      <c r="F5">
        <v>7.4090230000000004</v>
      </c>
      <c r="G5" s="40">
        <v>-33.5</v>
      </c>
      <c r="H5" s="40">
        <v>-35.4</v>
      </c>
      <c r="I5" s="40">
        <v>-36.6</v>
      </c>
      <c r="J5" s="40">
        <v>-37.4</v>
      </c>
      <c r="K5" s="69">
        <v>642.3297</v>
      </c>
      <c r="L5" s="40">
        <v>6.124441</v>
      </c>
      <c r="M5" s="69">
        <v>7408</v>
      </c>
      <c r="N5" s="67">
        <v>0.74660400000000005</v>
      </c>
      <c r="O5" s="40">
        <v>3.9178630000000001</v>
      </c>
      <c r="P5" s="40">
        <v>31.676010000000002</v>
      </c>
      <c r="Q5" s="69">
        <v>293</v>
      </c>
      <c r="R5" s="69">
        <v>651</v>
      </c>
      <c r="S5" s="40">
        <f t="shared" ref="S5:S16" si="0">O5/N5</f>
        <v>5.2475783681844721</v>
      </c>
      <c r="T5" s="69">
        <v>272</v>
      </c>
      <c r="U5" s="69">
        <v>56750</v>
      </c>
      <c r="V5" s="69">
        <v>3800</v>
      </c>
      <c r="W5" s="40">
        <v>10.05556</v>
      </c>
      <c r="X5" s="69">
        <v>1111.9000000000001</v>
      </c>
    </row>
    <row r="6" spans="1:30" x14ac:dyDescent="0.3">
      <c r="A6">
        <v>2.02</v>
      </c>
      <c r="B6" t="s">
        <v>15</v>
      </c>
      <c r="C6" t="s">
        <v>29</v>
      </c>
      <c r="D6" t="s">
        <v>30</v>
      </c>
      <c r="E6">
        <v>47.463079</v>
      </c>
      <c r="F6">
        <v>7.5845690000000001</v>
      </c>
      <c r="G6" s="40">
        <v>-32.700000000000003</v>
      </c>
      <c r="H6" s="40">
        <v>-34.5</v>
      </c>
      <c r="I6" s="40">
        <v>-35.6</v>
      </c>
      <c r="J6" s="40">
        <v>-36.700000000000003</v>
      </c>
      <c r="K6" s="69">
        <v>346.29820000000001</v>
      </c>
      <c r="L6" s="40">
        <v>5.593801</v>
      </c>
      <c r="M6" s="69">
        <v>10092</v>
      </c>
      <c r="N6" s="67">
        <v>0.82426699999999997</v>
      </c>
      <c r="O6" s="40">
        <v>3.5287860000000002</v>
      </c>
      <c r="P6" s="40">
        <v>30.80209</v>
      </c>
      <c r="Q6" s="69">
        <v>360</v>
      </c>
      <c r="R6" s="69">
        <v>637</v>
      </c>
      <c r="S6" s="40">
        <f t="shared" si="0"/>
        <v>4.2811200739566191</v>
      </c>
      <c r="T6" s="69">
        <v>296</v>
      </c>
      <c r="U6" s="69">
        <v>57570</v>
      </c>
      <c r="V6" s="69">
        <v>5700</v>
      </c>
      <c r="W6" s="40">
        <v>12.43333</v>
      </c>
      <c r="X6" s="69">
        <v>803</v>
      </c>
    </row>
    <row r="7" spans="1:30" x14ac:dyDescent="0.3">
      <c r="A7">
        <v>3.03</v>
      </c>
      <c r="B7" t="s">
        <v>15</v>
      </c>
      <c r="C7" t="s">
        <v>29</v>
      </c>
      <c r="D7" t="s">
        <v>30</v>
      </c>
      <c r="E7">
        <v>47.532809999999998</v>
      </c>
      <c r="F7">
        <v>8.2055600000000002</v>
      </c>
      <c r="G7" s="40">
        <v>-33</v>
      </c>
      <c r="H7" s="40">
        <v>-34.1</v>
      </c>
      <c r="I7" s="40">
        <v>-35</v>
      </c>
      <c r="J7" s="40">
        <v>-36.4</v>
      </c>
      <c r="K7" s="69">
        <v>409.47930000000002</v>
      </c>
      <c r="L7" s="40">
        <v>4.4330610000000004</v>
      </c>
      <c r="M7" s="69">
        <v>12592</v>
      </c>
      <c r="N7" s="67">
        <v>0.80846399999999996</v>
      </c>
      <c r="O7" s="40">
        <v>3.7996599999999998</v>
      </c>
      <c r="P7" s="40">
        <v>25.588799999999999</v>
      </c>
      <c r="Q7" s="69">
        <v>258</v>
      </c>
      <c r="R7" s="69">
        <v>660</v>
      </c>
      <c r="S7" s="40">
        <f t="shared" si="0"/>
        <v>4.6998505808545588</v>
      </c>
      <c r="T7" s="69">
        <v>262</v>
      </c>
      <c r="U7" s="69">
        <v>57560</v>
      </c>
      <c r="V7" s="69">
        <v>5200</v>
      </c>
      <c r="W7" s="40">
        <v>11.78889</v>
      </c>
      <c r="X7" s="69">
        <v>838.3</v>
      </c>
    </row>
    <row r="8" spans="1:30" x14ac:dyDescent="0.3">
      <c r="A8">
        <v>4.03</v>
      </c>
      <c r="B8" t="s">
        <v>15</v>
      </c>
      <c r="C8" t="s">
        <v>29</v>
      </c>
      <c r="D8" t="s">
        <v>30</v>
      </c>
      <c r="E8">
        <v>47.473579000000001</v>
      </c>
      <c r="F8">
        <v>8.2665330000000008</v>
      </c>
      <c r="G8" s="40">
        <v>-33.200000000000003</v>
      </c>
      <c r="H8" s="40">
        <v>-35.299999999999997</v>
      </c>
      <c r="I8" s="40">
        <v>-36.4</v>
      </c>
      <c r="J8" s="40">
        <v>-36.9</v>
      </c>
      <c r="K8" s="69">
        <v>541.53009999999995</v>
      </c>
      <c r="L8" s="40">
        <v>4.1951609999999997</v>
      </c>
      <c r="M8" s="69">
        <v>12885</v>
      </c>
      <c r="N8" s="67">
        <v>0.74855700000000003</v>
      </c>
      <c r="O8" s="40">
        <v>4.097461</v>
      </c>
      <c r="P8" s="40">
        <v>25.28425</v>
      </c>
      <c r="Q8" s="69">
        <v>301</v>
      </c>
      <c r="R8" s="69">
        <v>603</v>
      </c>
      <c r="S8" s="40">
        <f t="shared" si="0"/>
        <v>5.473812949448071</v>
      </c>
      <c r="T8" s="69">
        <v>340</v>
      </c>
      <c r="U8" s="69">
        <v>58630</v>
      </c>
      <c r="V8" s="69">
        <v>5500</v>
      </c>
      <c r="W8" s="40">
        <v>11.83333</v>
      </c>
      <c r="X8" s="69">
        <v>824</v>
      </c>
    </row>
    <row r="9" spans="1:30" x14ac:dyDescent="0.3">
      <c r="A9">
        <v>5.0199999999999996</v>
      </c>
      <c r="B9" t="s">
        <v>15</v>
      </c>
      <c r="C9" t="s">
        <v>29</v>
      </c>
      <c r="D9" t="s">
        <v>30</v>
      </c>
      <c r="E9">
        <v>47.435929000000002</v>
      </c>
      <c r="F9">
        <v>8.066357</v>
      </c>
      <c r="G9" s="40">
        <v>-34.4</v>
      </c>
      <c r="H9" s="40">
        <v>-35.700000000000003</v>
      </c>
      <c r="I9" s="40">
        <v>-36.700000000000003</v>
      </c>
      <c r="J9" s="40">
        <v>-37.4</v>
      </c>
      <c r="K9" s="69">
        <v>658.28809999999999</v>
      </c>
      <c r="L9" s="40">
        <v>5.0078560000000003</v>
      </c>
      <c r="M9" s="69">
        <v>13792</v>
      </c>
      <c r="N9" s="67">
        <v>0.76901799999999998</v>
      </c>
      <c r="O9" s="40">
        <v>4.3098159999999996</v>
      </c>
      <c r="P9" s="40">
        <v>33.644950000000001</v>
      </c>
      <c r="Q9" s="69">
        <v>288</v>
      </c>
      <c r="R9" s="69">
        <v>643</v>
      </c>
      <c r="S9" s="40">
        <f t="shared" si="0"/>
        <v>5.6043109524094366</v>
      </c>
      <c r="T9" s="69">
        <v>290</v>
      </c>
      <c r="U9" s="69">
        <v>56840</v>
      </c>
      <c r="V9" s="69">
        <v>4900</v>
      </c>
      <c r="W9" s="40">
        <v>11.088889999999999</v>
      </c>
      <c r="X9" s="69">
        <v>907.5</v>
      </c>
    </row>
    <row r="10" spans="1:30" x14ac:dyDescent="0.3">
      <c r="A10">
        <v>9.0299999999999994</v>
      </c>
      <c r="B10" t="s">
        <v>15</v>
      </c>
      <c r="C10" t="s">
        <v>29</v>
      </c>
      <c r="D10" t="s">
        <v>30</v>
      </c>
      <c r="E10">
        <v>47.459386000000002</v>
      </c>
      <c r="F10">
        <v>7.9625659999999998</v>
      </c>
      <c r="G10" s="40">
        <v>-31.3</v>
      </c>
      <c r="H10" s="40">
        <v>-34.299999999999997</v>
      </c>
      <c r="I10" s="40">
        <v>-35.700000000000003</v>
      </c>
      <c r="J10" s="40">
        <v>-36.299999999999997</v>
      </c>
      <c r="K10" s="69">
        <v>462.1157</v>
      </c>
      <c r="L10" s="40">
        <v>0.96021999999999996</v>
      </c>
      <c r="M10" s="69">
        <v>14123</v>
      </c>
      <c r="N10" s="67">
        <v>0.82150999999999996</v>
      </c>
      <c r="O10" s="40">
        <v>3.7667440000000001</v>
      </c>
      <c r="P10" s="40">
        <v>33.557360000000003</v>
      </c>
      <c r="Q10" s="69">
        <v>309</v>
      </c>
      <c r="R10" s="69">
        <v>648</v>
      </c>
      <c r="S10" s="40">
        <f t="shared" si="0"/>
        <v>4.5851468637022075</v>
      </c>
      <c r="T10" s="69">
        <v>285</v>
      </c>
      <c r="U10" s="69">
        <v>56510</v>
      </c>
      <c r="V10" s="69">
        <v>5000</v>
      </c>
      <c r="W10" s="40">
        <v>11.855560000000001</v>
      </c>
      <c r="X10" s="69">
        <v>884.6</v>
      </c>
    </row>
    <row r="11" spans="1:30" x14ac:dyDescent="0.3">
      <c r="A11" t="s">
        <v>31</v>
      </c>
      <c r="B11" t="s">
        <v>18</v>
      </c>
      <c r="C11" t="s">
        <v>29</v>
      </c>
      <c r="D11" t="s">
        <v>30</v>
      </c>
      <c r="E11">
        <v>47.114024999999998</v>
      </c>
      <c r="F11">
        <v>7.9727519999999998</v>
      </c>
      <c r="G11" s="40">
        <v>-36.200000000000003</v>
      </c>
      <c r="H11" s="40">
        <v>-36.6</v>
      </c>
      <c r="I11" s="40">
        <v>-37.5</v>
      </c>
      <c r="J11" s="40">
        <v>-37.93</v>
      </c>
      <c r="K11" s="69">
        <v>583.17169999999999</v>
      </c>
      <c r="L11" s="40">
        <v>1.3215349999999999</v>
      </c>
      <c r="M11" s="69">
        <v>14923</v>
      </c>
      <c r="N11" s="67">
        <v>0.70688700000000004</v>
      </c>
      <c r="O11" s="40">
        <v>3.8533219999999999</v>
      </c>
      <c r="P11" s="40">
        <v>40.423990000000003</v>
      </c>
      <c r="Q11" s="69">
        <v>353</v>
      </c>
      <c r="R11" s="69">
        <v>623</v>
      </c>
      <c r="S11" s="40">
        <f t="shared" si="0"/>
        <v>5.4511145345720031</v>
      </c>
      <c r="T11" s="69">
        <v>334</v>
      </c>
      <c r="U11" s="69">
        <v>55890</v>
      </c>
      <c r="V11" s="69">
        <v>4600</v>
      </c>
      <c r="W11" s="40">
        <v>11.06667</v>
      </c>
      <c r="X11" s="69">
        <v>960.8</v>
      </c>
    </row>
    <row r="12" spans="1:30" x14ac:dyDescent="0.3">
      <c r="A12" t="s">
        <v>32</v>
      </c>
      <c r="B12" t="s">
        <v>18</v>
      </c>
      <c r="C12" t="s">
        <v>29</v>
      </c>
      <c r="D12" t="s">
        <v>30</v>
      </c>
      <c r="E12">
        <v>47.094324999999998</v>
      </c>
      <c r="F12">
        <v>7.9637460000000004</v>
      </c>
      <c r="G12" s="40">
        <v>-34.21</v>
      </c>
      <c r="H12" s="40">
        <v>-36.1</v>
      </c>
      <c r="I12" s="40">
        <v>-37</v>
      </c>
      <c r="J12" s="40">
        <v>-37.81</v>
      </c>
      <c r="K12" s="69">
        <v>625.50670000000002</v>
      </c>
      <c r="L12" s="40">
        <v>1.0816159999999999</v>
      </c>
      <c r="M12" s="69">
        <v>15185</v>
      </c>
      <c r="N12" s="67">
        <v>0.71397500000000003</v>
      </c>
      <c r="O12" s="40">
        <v>4.0632919999999997</v>
      </c>
      <c r="P12" s="40">
        <v>49.350189999999998</v>
      </c>
      <c r="Q12" s="69">
        <v>305</v>
      </c>
      <c r="R12" s="69">
        <v>622</v>
      </c>
      <c r="S12" s="40">
        <f t="shared" si="0"/>
        <v>5.6910844217234491</v>
      </c>
      <c r="T12" s="69">
        <v>321</v>
      </c>
      <c r="U12" s="69">
        <v>55660</v>
      </c>
      <c r="V12" s="69">
        <v>4400</v>
      </c>
      <c r="W12" s="40">
        <v>10.77778</v>
      </c>
      <c r="X12" s="69">
        <v>985.6</v>
      </c>
    </row>
    <row r="13" spans="1:30" x14ac:dyDescent="0.3">
      <c r="A13" t="s">
        <v>33</v>
      </c>
      <c r="B13" t="s">
        <v>19</v>
      </c>
      <c r="C13" t="s">
        <v>29</v>
      </c>
      <c r="D13" t="s">
        <v>30</v>
      </c>
      <c r="E13">
        <v>47.202072999999999</v>
      </c>
      <c r="F13">
        <v>8.2483419999999992</v>
      </c>
      <c r="G13" s="40">
        <v>-34.200000000000003</v>
      </c>
      <c r="H13" s="40">
        <v>-34.700000000000003</v>
      </c>
      <c r="I13" s="40">
        <v>-35.799999999999997</v>
      </c>
      <c r="J13" s="40">
        <v>-36.5</v>
      </c>
      <c r="K13" s="69">
        <v>472.202</v>
      </c>
      <c r="L13" s="40">
        <v>4.9685180000000004</v>
      </c>
      <c r="M13" s="69">
        <v>15677</v>
      </c>
      <c r="N13" s="67">
        <v>0.824438</v>
      </c>
      <c r="O13" s="40">
        <v>4.4855799999999997</v>
      </c>
      <c r="P13" s="40">
        <v>42.027859999999997</v>
      </c>
      <c r="Q13" s="69">
        <v>317</v>
      </c>
      <c r="R13" s="69">
        <v>636</v>
      </c>
      <c r="S13" s="40">
        <f t="shared" si="0"/>
        <v>5.4407729871742925</v>
      </c>
      <c r="T13" s="69">
        <v>384</v>
      </c>
      <c r="U13" s="69">
        <v>57450</v>
      </c>
      <c r="V13" s="69">
        <v>5000</v>
      </c>
      <c r="W13" s="40">
        <v>11.88889</v>
      </c>
      <c r="X13" s="69">
        <v>915</v>
      </c>
    </row>
    <row r="14" spans="1:30" x14ac:dyDescent="0.3">
      <c r="A14" t="s">
        <v>34</v>
      </c>
      <c r="B14" t="s">
        <v>19</v>
      </c>
      <c r="C14" t="s">
        <v>29</v>
      </c>
      <c r="D14" t="s">
        <v>30</v>
      </c>
      <c r="E14">
        <v>47.189925000000002</v>
      </c>
      <c r="F14">
        <v>8.2441589999999998</v>
      </c>
      <c r="G14" s="40">
        <v>-32.799999999999997</v>
      </c>
      <c r="H14" s="40">
        <v>-34.299999999999997</v>
      </c>
      <c r="I14" s="40">
        <v>-35.299999999999997</v>
      </c>
      <c r="J14" s="40">
        <v>-35.9</v>
      </c>
      <c r="K14" s="69">
        <v>632.05949999999996</v>
      </c>
      <c r="L14" s="40">
        <v>6.0876799999999998</v>
      </c>
      <c r="M14" s="69">
        <v>15985</v>
      </c>
      <c r="N14" s="67">
        <v>0.81791700000000001</v>
      </c>
      <c r="O14" s="40">
        <v>4.6854380000000004</v>
      </c>
      <c r="P14" s="40">
        <v>45.703440000000001</v>
      </c>
      <c r="Q14" s="69">
        <v>345</v>
      </c>
      <c r="R14" s="69">
        <v>625</v>
      </c>
      <c r="S14" s="40">
        <f t="shared" si="0"/>
        <v>5.728500569128653</v>
      </c>
      <c r="T14" s="69">
        <v>316</v>
      </c>
      <c r="U14" s="69">
        <v>55330</v>
      </c>
      <c r="V14" s="69">
        <v>4800</v>
      </c>
      <c r="W14" s="40">
        <v>11.06667</v>
      </c>
      <c r="X14" s="69">
        <v>927.2</v>
      </c>
    </row>
    <row r="15" spans="1:30" x14ac:dyDescent="0.3">
      <c r="A15" t="s">
        <v>35</v>
      </c>
      <c r="B15" t="s">
        <v>19</v>
      </c>
      <c r="C15" t="s">
        <v>29</v>
      </c>
      <c r="D15" t="s">
        <v>30</v>
      </c>
      <c r="E15">
        <v>47.197490999999999</v>
      </c>
      <c r="F15">
        <v>8.2727350000000008</v>
      </c>
      <c r="G15" s="40">
        <v>-32.200000000000003</v>
      </c>
      <c r="H15" s="40">
        <v>-34.200000000000003</v>
      </c>
      <c r="I15" s="40">
        <v>-35.4</v>
      </c>
      <c r="J15" s="40">
        <v>-36.200000000000003</v>
      </c>
      <c r="K15" s="69">
        <v>470.46170000000001</v>
      </c>
      <c r="L15" s="40">
        <v>1.087882</v>
      </c>
      <c r="M15" s="69">
        <v>16138</v>
      </c>
      <c r="N15" s="67">
        <v>0.83105499999999999</v>
      </c>
      <c r="O15" s="40">
        <v>4.386908</v>
      </c>
      <c r="P15" s="40">
        <v>41.531379999999999</v>
      </c>
      <c r="Q15" s="69">
        <v>306</v>
      </c>
      <c r="R15" s="69">
        <v>625</v>
      </c>
      <c r="S15" s="40">
        <f t="shared" si="0"/>
        <v>5.2787216249225386</v>
      </c>
      <c r="T15" s="69">
        <v>335</v>
      </c>
      <c r="U15" s="69">
        <v>59470</v>
      </c>
      <c r="V15" s="69">
        <v>5200</v>
      </c>
      <c r="W15" s="40">
        <v>11.977779999999999</v>
      </c>
      <c r="X15" s="69">
        <v>925.1</v>
      </c>
    </row>
    <row r="16" spans="1:30" x14ac:dyDescent="0.3">
      <c r="A16" t="s">
        <v>36</v>
      </c>
      <c r="B16" t="s">
        <v>19</v>
      </c>
      <c r="C16" t="s">
        <v>29</v>
      </c>
      <c r="D16" t="s">
        <v>30</v>
      </c>
      <c r="E16">
        <v>47.192892999999998</v>
      </c>
      <c r="F16">
        <v>8.2866649999999993</v>
      </c>
      <c r="G16" s="40">
        <v>-31.5</v>
      </c>
      <c r="H16" s="40">
        <v>-33.799999999999997</v>
      </c>
      <c r="I16" s="40">
        <v>-35.200000000000003</v>
      </c>
      <c r="J16" s="40">
        <v>-35.700000000000003</v>
      </c>
      <c r="K16" s="69">
        <v>496.00029999999998</v>
      </c>
      <c r="L16" s="40">
        <v>5.6219429999999999</v>
      </c>
      <c r="M16" s="69">
        <v>16177</v>
      </c>
      <c r="N16" s="67">
        <v>0.85614100000000004</v>
      </c>
      <c r="O16" s="40">
        <v>3.7683629999999999</v>
      </c>
      <c r="P16" s="40">
        <v>47.619970000000002</v>
      </c>
      <c r="Q16" s="69">
        <v>358</v>
      </c>
      <c r="R16" s="69">
        <v>627</v>
      </c>
      <c r="S16" s="40">
        <f t="shared" si="0"/>
        <v>4.4015681996306677</v>
      </c>
      <c r="T16" s="69">
        <v>309</v>
      </c>
      <c r="U16" s="69">
        <v>61040</v>
      </c>
      <c r="V16" s="69">
        <v>5200</v>
      </c>
      <c r="W16" s="40">
        <v>12</v>
      </c>
      <c r="X16" s="69">
        <v>946.7</v>
      </c>
    </row>
    <row r="17" spans="1:24" x14ac:dyDescent="0.3">
      <c r="G17" s="38"/>
      <c r="K17" s="70"/>
      <c r="L17" s="38"/>
      <c r="M17" s="70"/>
      <c r="N17" s="2"/>
      <c r="O17" s="38"/>
      <c r="P17" s="38"/>
      <c r="Q17" s="70"/>
      <c r="R17" s="70"/>
      <c r="S17" s="38"/>
      <c r="T17" s="70"/>
      <c r="U17" s="70"/>
      <c r="V17" s="70"/>
      <c r="W17" s="38"/>
      <c r="X17" s="70"/>
    </row>
    <row r="18" spans="1:24" x14ac:dyDescent="0.3">
      <c r="K18" s="70"/>
      <c r="L18" s="38"/>
      <c r="M18" s="70"/>
      <c r="N18" s="2"/>
      <c r="O18" s="38"/>
      <c r="P18" s="38"/>
      <c r="Q18" s="70"/>
      <c r="R18" s="70"/>
      <c r="S18" s="38"/>
      <c r="T18" s="70"/>
      <c r="U18" s="70"/>
      <c r="V18" s="70"/>
      <c r="W18" s="38"/>
      <c r="X18" s="70"/>
    </row>
    <row r="19" spans="1:24" x14ac:dyDescent="0.3">
      <c r="A19">
        <v>2.0099999999999998</v>
      </c>
      <c r="B19" t="s">
        <v>15</v>
      </c>
      <c r="C19" t="s">
        <v>37</v>
      </c>
      <c r="D19" t="s">
        <v>38</v>
      </c>
      <c r="E19">
        <v>47.459997999999999</v>
      </c>
      <c r="F19">
        <v>7.5778660000000002</v>
      </c>
      <c r="G19" s="1">
        <v>-31.8</v>
      </c>
      <c r="H19" s="1">
        <v>-33</v>
      </c>
      <c r="I19" s="1">
        <v>-34.200000000000003</v>
      </c>
      <c r="J19" s="1">
        <v>-34.9</v>
      </c>
      <c r="K19" s="71">
        <v>468.79430000000002</v>
      </c>
      <c r="L19" s="11">
        <v>9.6409380000000002</v>
      </c>
      <c r="M19" s="71">
        <v>16215</v>
      </c>
      <c r="N19" s="68">
        <v>0.77346499999999996</v>
      </c>
      <c r="O19" s="11">
        <v>3.60677</v>
      </c>
      <c r="P19" s="11">
        <v>17.933949999999999</v>
      </c>
      <c r="Q19" s="71">
        <v>311</v>
      </c>
      <c r="R19" s="71">
        <v>632</v>
      </c>
      <c r="S19" s="11">
        <f t="shared" ref="S19:S30" si="1">O19/N19</f>
        <v>4.663132785581765</v>
      </c>
      <c r="T19" s="71">
        <v>300</v>
      </c>
      <c r="U19" s="71">
        <v>56690</v>
      </c>
      <c r="V19" s="71">
        <v>5500</v>
      </c>
      <c r="W19" s="11">
        <v>12.1</v>
      </c>
      <c r="X19" s="71">
        <v>816</v>
      </c>
    </row>
    <row r="20" spans="1:24" x14ac:dyDescent="0.3">
      <c r="A20">
        <v>3.02</v>
      </c>
      <c r="B20" t="s">
        <v>15</v>
      </c>
      <c r="C20" t="s">
        <v>37</v>
      </c>
      <c r="D20" t="s">
        <v>38</v>
      </c>
      <c r="E20">
        <v>47.540154000000001</v>
      </c>
      <c r="F20">
        <v>8.2019680000000008</v>
      </c>
      <c r="G20" s="1">
        <v>-30</v>
      </c>
      <c r="H20" s="1">
        <v>-32.799999999999997</v>
      </c>
      <c r="I20" s="1">
        <v>-34.6</v>
      </c>
      <c r="J20" s="1">
        <v>-35.700000000000003</v>
      </c>
      <c r="K20" s="71">
        <v>528.73270000000002</v>
      </c>
      <c r="L20" s="11">
        <v>5.8195540000000001</v>
      </c>
      <c r="M20" s="71">
        <v>16231</v>
      </c>
      <c r="N20" s="68">
        <v>0.894312</v>
      </c>
      <c r="O20" s="11">
        <v>4.3744550000000002</v>
      </c>
      <c r="P20" s="11">
        <v>30.050709999999999</v>
      </c>
      <c r="Q20" s="71">
        <v>289</v>
      </c>
      <c r="R20" s="71">
        <v>650</v>
      </c>
      <c r="S20" s="11">
        <f t="shared" si="1"/>
        <v>4.8914193256939411</v>
      </c>
      <c r="T20" s="71">
        <v>265</v>
      </c>
      <c r="U20" s="71">
        <v>58640</v>
      </c>
      <c r="V20" s="71">
        <v>5300</v>
      </c>
      <c r="W20" s="11">
        <v>11.56667</v>
      </c>
      <c r="X20" s="71">
        <v>853.1</v>
      </c>
    </row>
    <row r="21" spans="1:24" x14ac:dyDescent="0.3">
      <c r="A21">
        <v>4.01</v>
      </c>
      <c r="B21" t="s">
        <v>15</v>
      </c>
      <c r="C21" t="s">
        <v>37</v>
      </c>
      <c r="D21" t="s">
        <v>38</v>
      </c>
      <c r="E21">
        <v>47.473874000000002</v>
      </c>
      <c r="F21">
        <v>8.2667970000000004</v>
      </c>
      <c r="G21" s="1">
        <v>-30.1</v>
      </c>
      <c r="H21" s="1">
        <v>-31.9</v>
      </c>
      <c r="I21" s="1">
        <v>-34</v>
      </c>
      <c r="J21" s="1">
        <v>-34.5</v>
      </c>
      <c r="K21" s="71">
        <v>546.04570000000001</v>
      </c>
      <c r="L21" s="11">
        <v>3.1435960000000001</v>
      </c>
      <c r="M21" s="71">
        <v>16585</v>
      </c>
      <c r="N21" s="68">
        <v>0.683948</v>
      </c>
      <c r="O21" s="11">
        <v>5.0678479999999997</v>
      </c>
      <c r="P21" s="11">
        <v>27.097059999999999</v>
      </c>
      <c r="Q21" s="71">
        <v>298</v>
      </c>
      <c r="R21" s="71">
        <v>600</v>
      </c>
      <c r="S21" s="11">
        <f t="shared" si="1"/>
        <v>7.4096978132840503</v>
      </c>
      <c r="T21" s="71">
        <v>349</v>
      </c>
      <c r="U21" s="71">
        <v>57900</v>
      </c>
      <c r="V21" s="71">
        <v>5400</v>
      </c>
      <c r="W21" s="11">
        <v>11.83333</v>
      </c>
      <c r="X21" s="71">
        <v>823.5</v>
      </c>
    </row>
    <row r="22" spans="1:24" x14ac:dyDescent="0.3">
      <c r="A22">
        <v>5.01</v>
      </c>
      <c r="B22" t="s">
        <v>15</v>
      </c>
      <c r="C22" t="s">
        <v>37</v>
      </c>
      <c r="D22" t="s">
        <v>38</v>
      </c>
      <c r="E22">
        <v>47.434873000000003</v>
      </c>
      <c r="F22">
        <v>8.0866129999999998</v>
      </c>
      <c r="G22" s="1">
        <v>-33</v>
      </c>
      <c r="H22" s="1">
        <v>-33.4</v>
      </c>
      <c r="I22" s="1">
        <v>-34.4</v>
      </c>
      <c r="J22" s="1">
        <v>-35.799999999999997</v>
      </c>
      <c r="K22" s="71">
        <v>510.6053</v>
      </c>
      <c r="L22" s="11">
        <v>17.243289999999998</v>
      </c>
      <c r="M22" s="71">
        <v>16669</v>
      </c>
      <c r="N22" s="68">
        <v>0.71127899999999999</v>
      </c>
      <c r="O22" s="11">
        <v>4.0388809999999999</v>
      </c>
      <c r="P22" s="11">
        <v>9.6716230000000003</v>
      </c>
      <c r="Q22" s="71">
        <v>326</v>
      </c>
      <c r="R22" s="71">
        <v>642</v>
      </c>
      <c r="S22" s="11">
        <f t="shared" si="1"/>
        <v>5.6783357866603685</v>
      </c>
      <c r="T22" s="71">
        <v>317</v>
      </c>
      <c r="U22" s="71">
        <v>47630</v>
      </c>
      <c r="V22" s="71">
        <v>4000</v>
      </c>
      <c r="W22" s="11">
        <v>11.3</v>
      </c>
      <c r="X22" s="71">
        <v>901.8</v>
      </c>
    </row>
    <row r="23" spans="1:24" x14ac:dyDescent="0.3">
      <c r="A23">
        <v>9.02</v>
      </c>
      <c r="B23" t="s">
        <v>15</v>
      </c>
      <c r="C23" t="s">
        <v>37</v>
      </c>
      <c r="D23" t="s">
        <v>38</v>
      </c>
      <c r="E23">
        <v>47.469810000000003</v>
      </c>
      <c r="F23">
        <v>7.9576279999999997</v>
      </c>
      <c r="G23" s="1">
        <v>-30.3</v>
      </c>
      <c r="H23" s="1">
        <v>-32.6</v>
      </c>
      <c r="I23" s="1">
        <v>-34</v>
      </c>
      <c r="J23" s="1">
        <v>-36</v>
      </c>
      <c r="K23" s="71">
        <v>514.76469999999995</v>
      </c>
      <c r="L23" s="11">
        <v>24.09825</v>
      </c>
      <c r="M23" s="71">
        <v>16762</v>
      </c>
      <c r="N23" s="68">
        <v>0.73555400000000004</v>
      </c>
      <c r="O23" s="11">
        <v>3.6923249999999999</v>
      </c>
      <c r="P23" s="11">
        <v>9.9790270000000003</v>
      </c>
      <c r="Q23" s="71">
        <v>269</v>
      </c>
      <c r="R23" s="71">
        <v>658</v>
      </c>
      <c r="S23" s="11">
        <f t="shared" si="1"/>
        <v>5.019787806197777</v>
      </c>
      <c r="T23" s="71">
        <v>256</v>
      </c>
      <c r="U23" s="71">
        <v>63750</v>
      </c>
      <c r="V23" s="71">
        <v>5600</v>
      </c>
      <c r="W23" s="11">
        <v>11.66667</v>
      </c>
      <c r="X23" s="71">
        <v>884.6</v>
      </c>
    </row>
    <row r="24" spans="1:24" x14ac:dyDescent="0.3">
      <c r="A24">
        <v>1.01</v>
      </c>
      <c r="B24" t="s">
        <v>15</v>
      </c>
      <c r="C24" t="s">
        <v>39</v>
      </c>
      <c r="D24" t="s">
        <v>38</v>
      </c>
      <c r="E24">
        <v>47.282513999999999</v>
      </c>
      <c r="F24">
        <v>7.3719489999999999</v>
      </c>
      <c r="G24" s="1">
        <v>-32</v>
      </c>
      <c r="H24" s="1">
        <v>-33.1</v>
      </c>
      <c r="I24" s="1">
        <v>-34.200000000000003</v>
      </c>
      <c r="J24" s="1">
        <v>-35.799999999999997</v>
      </c>
      <c r="K24" s="71">
        <v>613.56949999999995</v>
      </c>
      <c r="L24" s="11">
        <v>28.68365</v>
      </c>
      <c r="M24" s="71">
        <v>16846</v>
      </c>
      <c r="N24" s="68">
        <v>0.85355899999999996</v>
      </c>
      <c r="O24" s="11">
        <v>4.7721390000000001</v>
      </c>
      <c r="P24" s="11">
        <v>13.29522</v>
      </c>
      <c r="Q24" s="71">
        <v>280</v>
      </c>
      <c r="R24" s="71">
        <v>656</v>
      </c>
      <c r="S24" s="11">
        <f t="shared" si="1"/>
        <v>5.590871867088274</v>
      </c>
      <c r="T24" s="71">
        <v>276</v>
      </c>
      <c r="U24" s="71">
        <v>60430</v>
      </c>
      <c r="V24" s="71">
        <v>4800</v>
      </c>
      <c r="W24" s="11">
        <v>10.12222</v>
      </c>
      <c r="X24" s="71">
        <v>970.9</v>
      </c>
    </row>
    <row r="25" spans="1:24" x14ac:dyDescent="0.3">
      <c r="A25">
        <v>1.02</v>
      </c>
      <c r="B25" t="s">
        <v>15</v>
      </c>
      <c r="C25" t="s">
        <v>39</v>
      </c>
      <c r="D25" t="s">
        <v>38</v>
      </c>
      <c r="E25">
        <v>47.288724999999999</v>
      </c>
      <c r="F25">
        <v>7.3809690000000003</v>
      </c>
      <c r="G25" s="1">
        <v>-31.3</v>
      </c>
      <c r="H25" s="1">
        <v>-32.9</v>
      </c>
      <c r="I25" s="1">
        <v>-34.1</v>
      </c>
      <c r="J25" s="1">
        <v>-35.200000000000003</v>
      </c>
      <c r="K25" s="71">
        <v>513.08370000000002</v>
      </c>
      <c r="L25" s="11">
        <v>12.866669999999999</v>
      </c>
      <c r="M25" s="71">
        <v>16900</v>
      </c>
      <c r="N25" s="68">
        <v>0.96603600000000001</v>
      </c>
      <c r="O25" s="11">
        <v>4.0652369999999998</v>
      </c>
      <c r="P25" s="11">
        <v>37.702129999999997</v>
      </c>
      <c r="Q25" s="71">
        <v>308</v>
      </c>
      <c r="R25" s="71">
        <v>661</v>
      </c>
      <c r="S25" s="11">
        <f t="shared" si="1"/>
        <v>4.20816304982423</v>
      </c>
      <c r="T25" s="71">
        <v>300</v>
      </c>
      <c r="U25" s="71">
        <v>38570</v>
      </c>
      <c r="V25" s="71">
        <v>2900</v>
      </c>
      <c r="W25" s="11">
        <v>9.944445</v>
      </c>
      <c r="X25" s="71">
        <v>990.5</v>
      </c>
    </row>
    <row r="26" spans="1:24" x14ac:dyDescent="0.3">
      <c r="A26">
        <v>3.01</v>
      </c>
      <c r="B26" t="s">
        <v>15</v>
      </c>
      <c r="C26" t="s">
        <v>39</v>
      </c>
      <c r="D26" t="s">
        <v>38</v>
      </c>
      <c r="E26">
        <v>47.537104999999997</v>
      </c>
      <c r="F26">
        <v>8.2074499999999997</v>
      </c>
      <c r="G26" s="1">
        <v>-31.7</v>
      </c>
      <c r="H26" s="1">
        <v>-32.9</v>
      </c>
      <c r="I26" s="1">
        <v>-34.200000000000003</v>
      </c>
      <c r="J26" s="1">
        <v>-35.700000000000003</v>
      </c>
      <c r="K26" s="71">
        <v>482.84370000000001</v>
      </c>
      <c r="L26" s="11">
        <v>9.5033650000000005</v>
      </c>
      <c r="M26" s="71">
        <v>17031</v>
      </c>
      <c r="N26" s="68">
        <v>0.81421399999999999</v>
      </c>
      <c r="O26" s="11">
        <v>4.4175420000000001</v>
      </c>
      <c r="P26" s="11">
        <v>13.087669999999999</v>
      </c>
      <c r="Q26" s="71">
        <v>285</v>
      </c>
      <c r="R26" s="71">
        <v>646</v>
      </c>
      <c r="S26" s="11">
        <f t="shared" si="1"/>
        <v>5.425529406274026</v>
      </c>
      <c r="T26" s="71">
        <v>305</v>
      </c>
      <c r="U26" s="71">
        <v>55020</v>
      </c>
      <c r="V26" s="71">
        <v>5000</v>
      </c>
      <c r="W26" s="11">
        <v>11.644439999999999</v>
      </c>
      <c r="X26" s="71">
        <v>838.1</v>
      </c>
    </row>
    <row r="27" spans="1:24" x14ac:dyDescent="0.3">
      <c r="A27">
        <v>4.0199999999999996</v>
      </c>
      <c r="B27" t="s">
        <v>15</v>
      </c>
      <c r="C27" t="s">
        <v>39</v>
      </c>
      <c r="D27" t="s">
        <v>38</v>
      </c>
      <c r="E27">
        <v>47.472706000000002</v>
      </c>
      <c r="F27">
        <v>8.2666389999999996</v>
      </c>
      <c r="G27" s="1">
        <v>-31.8</v>
      </c>
      <c r="H27" s="1">
        <v>-33.1</v>
      </c>
      <c r="I27" s="1">
        <v>-34.4</v>
      </c>
      <c r="J27" s="1">
        <v>-35.799999999999997</v>
      </c>
      <c r="K27" s="71">
        <v>539.96969999999999</v>
      </c>
      <c r="L27" s="11">
        <v>8.5180880000000005</v>
      </c>
      <c r="M27" s="71">
        <v>17154</v>
      </c>
      <c r="N27" s="68">
        <v>0.70824600000000004</v>
      </c>
      <c r="O27" s="11">
        <v>3.9645489999999999</v>
      </c>
      <c r="P27" s="11">
        <v>17.448360000000001</v>
      </c>
      <c r="Q27" s="71">
        <v>300</v>
      </c>
      <c r="R27" s="71">
        <v>609</v>
      </c>
      <c r="S27" s="11">
        <f t="shared" si="1"/>
        <v>5.5977005164872091</v>
      </c>
      <c r="T27" s="71">
        <v>342</v>
      </c>
      <c r="U27" s="71">
        <v>57450</v>
      </c>
      <c r="V27" s="71">
        <v>5400</v>
      </c>
      <c r="W27" s="11">
        <v>11.83333</v>
      </c>
      <c r="X27" s="71">
        <v>825.1</v>
      </c>
    </row>
    <row r="28" spans="1:24" x14ac:dyDescent="0.3">
      <c r="A28">
        <v>9.01</v>
      </c>
      <c r="B28" t="s">
        <v>15</v>
      </c>
      <c r="C28" t="s">
        <v>39</v>
      </c>
      <c r="D28" t="s">
        <v>38</v>
      </c>
      <c r="E28">
        <v>47.460521999999997</v>
      </c>
      <c r="F28">
        <v>7.9660849999999996</v>
      </c>
      <c r="G28" s="1">
        <v>-32.700000000000003</v>
      </c>
      <c r="H28" s="1">
        <v>-33.200000000000003</v>
      </c>
      <c r="I28" s="1">
        <v>-33.799999999999997</v>
      </c>
      <c r="J28" s="1">
        <v>-34.9</v>
      </c>
      <c r="K28" s="71">
        <v>458.89710000000002</v>
      </c>
      <c r="L28" s="11">
        <v>20.186119999999999</v>
      </c>
      <c r="M28" s="71">
        <v>17208</v>
      </c>
      <c r="N28" s="68">
        <v>0.89163199999999998</v>
      </c>
      <c r="O28" s="11">
        <v>3.8946390000000002</v>
      </c>
      <c r="P28" s="11">
        <v>35.355919999999998</v>
      </c>
      <c r="Q28" s="71">
        <v>331</v>
      </c>
      <c r="R28" s="71">
        <v>637</v>
      </c>
      <c r="S28" s="11">
        <f t="shared" si="1"/>
        <v>4.3679892601431982</v>
      </c>
      <c r="T28" s="71">
        <v>320</v>
      </c>
      <c r="U28" s="71">
        <v>51710</v>
      </c>
      <c r="V28" s="71">
        <v>4600</v>
      </c>
      <c r="W28" s="11">
        <v>11.755559999999999</v>
      </c>
      <c r="X28" s="71">
        <v>884.7</v>
      </c>
    </row>
    <row r="29" spans="1:24" x14ac:dyDescent="0.3">
      <c r="A29" t="s">
        <v>40</v>
      </c>
      <c r="B29" t="s">
        <v>18</v>
      </c>
      <c r="C29" t="s">
        <v>39</v>
      </c>
      <c r="D29" t="s">
        <v>38</v>
      </c>
      <c r="E29">
        <v>47.112994</v>
      </c>
      <c r="F29">
        <v>7.975263</v>
      </c>
      <c r="G29" s="11">
        <v>-31.37</v>
      </c>
      <c r="H29" s="11">
        <v>-34.1</v>
      </c>
      <c r="I29" s="11">
        <v>-34.299999999999997</v>
      </c>
      <c r="J29" s="11">
        <v>-33.587633333333336</v>
      </c>
      <c r="K29" s="71">
        <v>584.36620000000005</v>
      </c>
      <c r="L29" s="11">
        <v>12.203900000000001</v>
      </c>
      <c r="M29" s="71">
        <v>17469</v>
      </c>
      <c r="N29" s="68">
        <v>0.78767500000000001</v>
      </c>
      <c r="O29" s="11">
        <v>3.863842</v>
      </c>
      <c r="P29" s="11">
        <v>20.205960000000001</v>
      </c>
      <c r="Q29" s="71">
        <v>343</v>
      </c>
      <c r="R29" s="71">
        <v>621</v>
      </c>
      <c r="S29" s="11">
        <f t="shared" si="1"/>
        <v>4.9053759482019865</v>
      </c>
      <c r="T29" s="71">
        <v>313</v>
      </c>
      <c r="U29" s="71">
        <v>55680</v>
      </c>
      <c r="V29" s="71">
        <v>4600</v>
      </c>
      <c r="W29" s="11">
        <v>10.93333</v>
      </c>
      <c r="X29" s="71">
        <v>958.9</v>
      </c>
    </row>
    <row r="30" spans="1:24" x14ac:dyDescent="0.3">
      <c r="A30" t="s">
        <v>41</v>
      </c>
      <c r="B30" t="s">
        <v>18</v>
      </c>
      <c r="C30" t="s">
        <v>39</v>
      </c>
      <c r="D30" t="s">
        <v>38</v>
      </c>
      <c r="E30">
        <v>47.093209999999999</v>
      </c>
      <c r="F30">
        <v>7.9653900000000002</v>
      </c>
      <c r="G30" s="11">
        <v>-33.42</v>
      </c>
      <c r="H30" s="11">
        <v>-34</v>
      </c>
      <c r="I30" s="11">
        <v>-33.9</v>
      </c>
      <c r="J30" s="11">
        <v>-34.848300000000002</v>
      </c>
      <c r="K30" s="71">
        <v>628.50750000000005</v>
      </c>
      <c r="L30" s="11">
        <v>22.71772</v>
      </c>
      <c r="M30" s="71">
        <v>17754</v>
      </c>
      <c r="N30" s="68">
        <v>0.77371299999999998</v>
      </c>
      <c r="O30" s="11">
        <v>4.5656819999999998</v>
      </c>
      <c r="P30" s="11">
        <v>45.646929999999998</v>
      </c>
      <c r="Q30" s="71">
        <v>323</v>
      </c>
      <c r="R30" s="71">
        <v>623</v>
      </c>
      <c r="S30" s="11">
        <f t="shared" si="1"/>
        <v>5.9010020511481649</v>
      </c>
      <c r="T30" s="71">
        <v>308</v>
      </c>
      <c r="U30" s="71">
        <v>53580</v>
      </c>
      <c r="V30" s="71">
        <v>4200</v>
      </c>
      <c r="W30" s="11">
        <v>10.76667</v>
      </c>
      <c r="X30" s="71">
        <v>988.7</v>
      </c>
    </row>
    <row r="31" spans="1:24" x14ac:dyDescent="0.3">
      <c r="G31" s="1"/>
      <c r="H31" s="1"/>
      <c r="I31" s="1"/>
      <c r="J31" s="1"/>
      <c r="K31" s="71"/>
      <c r="L31" s="11"/>
      <c r="M31" s="71">
        <v>17769</v>
      </c>
      <c r="N31" s="68"/>
      <c r="O31" s="11"/>
      <c r="P31" s="11"/>
      <c r="Q31" s="71"/>
      <c r="R31" s="71">
        <v>614</v>
      </c>
      <c r="S31" s="11"/>
      <c r="T31" s="71">
        <v>307</v>
      </c>
      <c r="U31" s="71"/>
      <c r="V31" s="71">
        <v>3600</v>
      </c>
      <c r="W31" s="11">
        <v>10.01111</v>
      </c>
      <c r="X31" s="71">
        <v>1146.7</v>
      </c>
    </row>
    <row r="32" spans="1:24" x14ac:dyDescent="0.3">
      <c r="G32" s="1"/>
      <c r="H32" s="1"/>
      <c r="I32" s="1"/>
      <c r="J32" s="1"/>
      <c r="K32" s="71"/>
      <c r="L32" s="11"/>
      <c r="M32" s="71">
        <v>17892</v>
      </c>
      <c r="N32" s="68"/>
      <c r="O32" s="11"/>
      <c r="P32" s="11"/>
      <c r="Q32" s="71"/>
      <c r="R32" s="71">
        <v>604</v>
      </c>
      <c r="S32" s="11"/>
      <c r="T32" s="71">
        <v>322</v>
      </c>
      <c r="U32" s="71"/>
      <c r="V32" s="71">
        <v>3400</v>
      </c>
      <c r="W32" s="11">
        <v>9.3333329999999997</v>
      </c>
      <c r="X32" s="71">
        <v>1220.9000000000001</v>
      </c>
    </row>
    <row r="33" spans="1:24" x14ac:dyDescent="0.3">
      <c r="G33" s="1"/>
      <c r="H33" s="1"/>
      <c r="I33" s="1"/>
      <c r="J33" s="1"/>
      <c r="K33" s="71"/>
      <c r="L33" s="11"/>
      <c r="M33" s="71">
        <v>17915</v>
      </c>
      <c r="N33" s="68"/>
      <c r="O33" s="11"/>
      <c r="P33" s="11"/>
      <c r="Q33" s="71"/>
      <c r="R33" s="71">
        <v>583</v>
      </c>
      <c r="S33" s="11"/>
      <c r="T33" s="71">
        <v>322</v>
      </c>
      <c r="U33" s="71"/>
      <c r="V33" s="71">
        <v>2900</v>
      </c>
      <c r="W33" s="11">
        <v>8.7666660000000007</v>
      </c>
      <c r="X33" s="71">
        <v>1248.7</v>
      </c>
    </row>
    <row r="34" spans="1:24" x14ac:dyDescent="0.3">
      <c r="A34" t="s">
        <v>42</v>
      </c>
      <c r="B34" t="s">
        <v>19</v>
      </c>
      <c r="C34" t="s">
        <v>39</v>
      </c>
      <c r="D34" t="s">
        <v>38</v>
      </c>
      <c r="E34">
        <v>47.188533</v>
      </c>
      <c r="F34">
        <v>8.2546700000000008</v>
      </c>
      <c r="G34" s="1">
        <v>-32.6</v>
      </c>
      <c r="H34" s="1">
        <v>-34.299999999999997</v>
      </c>
      <c r="I34" s="1">
        <v>-35.299999999999997</v>
      </c>
      <c r="J34" s="1">
        <v>-36.200000000000003</v>
      </c>
      <c r="K34" s="71">
        <v>513.51070000000004</v>
      </c>
      <c r="L34" s="11">
        <v>18.128769999999999</v>
      </c>
      <c r="M34" s="71">
        <v>17962</v>
      </c>
      <c r="N34" s="68">
        <v>0.74655400000000005</v>
      </c>
      <c r="O34" s="11">
        <v>3.830768</v>
      </c>
      <c r="P34" s="11">
        <v>31.113440000000001</v>
      </c>
      <c r="Q34" s="71">
        <v>334</v>
      </c>
      <c r="R34" s="71">
        <v>632</v>
      </c>
      <c r="S34" s="11">
        <f t="shared" ref="S34:S46" si="2">O34/N34</f>
        <v>5.1312671287006699</v>
      </c>
      <c r="T34" s="71">
        <v>311</v>
      </c>
      <c r="U34" s="71">
        <v>57680</v>
      </c>
      <c r="V34" s="71">
        <v>5000</v>
      </c>
      <c r="W34" s="11">
        <v>11.477779999999999</v>
      </c>
      <c r="X34" s="71">
        <v>915.9</v>
      </c>
    </row>
    <row r="35" spans="1:24" x14ac:dyDescent="0.3">
      <c r="A35" t="s">
        <v>43</v>
      </c>
      <c r="B35" t="s">
        <v>19</v>
      </c>
      <c r="C35" t="s">
        <v>39</v>
      </c>
      <c r="D35" t="s">
        <v>38</v>
      </c>
      <c r="E35">
        <v>47.199143999999997</v>
      </c>
      <c r="F35">
        <v>8.2417289999999994</v>
      </c>
      <c r="G35" s="1">
        <v>-34</v>
      </c>
      <c r="H35" s="1">
        <v>-34.5</v>
      </c>
      <c r="I35" s="1">
        <v>-34.1</v>
      </c>
      <c r="J35" s="1">
        <v>-36</v>
      </c>
      <c r="K35" s="71">
        <v>566.21280000000002</v>
      </c>
      <c r="L35" s="11">
        <v>15.36741</v>
      </c>
      <c r="M35" s="71">
        <v>18108</v>
      </c>
      <c r="N35" s="68">
        <v>0.735927</v>
      </c>
      <c r="O35" s="11">
        <v>4.3585849999999997</v>
      </c>
      <c r="P35" s="11">
        <v>23.25882</v>
      </c>
      <c r="Q35" s="71">
        <v>333</v>
      </c>
      <c r="R35" s="71">
        <v>628</v>
      </c>
      <c r="S35" s="11">
        <f t="shared" si="2"/>
        <v>5.9225779187337873</v>
      </c>
      <c r="T35" s="71">
        <v>316</v>
      </c>
      <c r="U35" s="71">
        <v>52340</v>
      </c>
      <c r="V35" s="71">
        <v>4600</v>
      </c>
      <c r="W35" s="11">
        <v>11.37778</v>
      </c>
      <c r="X35" s="71">
        <v>923.3</v>
      </c>
    </row>
    <row r="36" spans="1:24" x14ac:dyDescent="0.3">
      <c r="A36" t="s">
        <v>44</v>
      </c>
      <c r="B36" t="s">
        <v>19</v>
      </c>
      <c r="C36" t="s">
        <v>39</v>
      </c>
      <c r="D36" t="s">
        <v>38</v>
      </c>
      <c r="E36">
        <v>47.203707999999999</v>
      </c>
      <c r="F36">
        <v>8.2316570000000002</v>
      </c>
      <c r="G36" s="1">
        <v>-32.6</v>
      </c>
      <c r="H36" s="1">
        <v>-33.4</v>
      </c>
      <c r="I36" s="1">
        <v>-34.4</v>
      </c>
      <c r="J36" s="1">
        <v>-35.6</v>
      </c>
      <c r="K36" s="71">
        <v>649.02639999999997</v>
      </c>
      <c r="L36" s="11">
        <v>21.675660000000001</v>
      </c>
      <c r="M36" s="71">
        <v>18123</v>
      </c>
      <c r="N36" s="68">
        <v>0.83044600000000002</v>
      </c>
      <c r="O36" s="11">
        <v>4.5411739999999998</v>
      </c>
      <c r="P36" s="11">
        <v>43.466940000000001</v>
      </c>
      <c r="Q36" s="71">
        <v>325</v>
      </c>
      <c r="R36" s="71">
        <v>628</v>
      </c>
      <c r="S36" s="11">
        <f t="shared" si="2"/>
        <v>5.4683555583385308</v>
      </c>
      <c r="T36" s="71">
        <v>309</v>
      </c>
      <c r="U36" s="71">
        <v>45200</v>
      </c>
      <c r="V36" s="71">
        <v>3800</v>
      </c>
      <c r="W36" s="11">
        <v>10.922219999999999</v>
      </c>
      <c r="X36" s="71">
        <v>930.4</v>
      </c>
    </row>
    <row r="37" spans="1:24" x14ac:dyDescent="0.3">
      <c r="A37" t="s">
        <v>45</v>
      </c>
      <c r="B37" t="s">
        <v>19</v>
      </c>
      <c r="C37" t="s">
        <v>39</v>
      </c>
      <c r="D37" t="s">
        <v>38</v>
      </c>
      <c r="E37">
        <v>47.191136</v>
      </c>
      <c r="F37">
        <v>8.2486940000000004</v>
      </c>
      <c r="G37" s="1">
        <v>-32.5</v>
      </c>
      <c r="H37" s="1">
        <v>-33.1</v>
      </c>
      <c r="I37" s="1">
        <v>-33.9</v>
      </c>
      <c r="J37" s="1">
        <v>-35</v>
      </c>
      <c r="K37" s="71">
        <v>562.20680000000004</v>
      </c>
      <c r="L37" s="11">
        <v>16.603300000000001</v>
      </c>
      <c r="M37" s="71">
        <v>18123</v>
      </c>
      <c r="N37" s="68">
        <v>0.67814099999999999</v>
      </c>
      <c r="O37" s="11">
        <v>3.6192980000000001</v>
      </c>
      <c r="P37" s="11">
        <v>16.853649999999998</v>
      </c>
      <c r="Q37" s="71">
        <v>322</v>
      </c>
      <c r="R37" s="71">
        <v>629</v>
      </c>
      <c r="S37" s="11">
        <f t="shared" si="2"/>
        <v>5.3370877147967759</v>
      </c>
      <c r="T37" s="71">
        <v>319</v>
      </c>
      <c r="U37" s="71">
        <v>44370</v>
      </c>
      <c r="V37" s="71">
        <v>3900</v>
      </c>
      <c r="W37" s="11">
        <v>11.28889</v>
      </c>
      <c r="X37" s="71">
        <v>917.1</v>
      </c>
    </row>
    <row r="38" spans="1:24" x14ac:dyDescent="0.3">
      <c r="A38" t="s">
        <v>46</v>
      </c>
      <c r="B38" t="s">
        <v>19</v>
      </c>
      <c r="C38" t="s">
        <v>39</v>
      </c>
      <c r="D38" t="s">
        <v>38</v>
      </c>
      <c r="E38">
        <v>47.16536</v>
      </c>
      <c r="F38">
        <v>8.2616709999999998</v>
      </c>
      <c r="G38" s="1">
        <v>-33.1</v>
      </c>
      <c r="H38" s="1">
        <v>-33.9</v>
      </c>
      <c r="I38" s="1">
        <v>-34.6</v>
      </c>
      <c r="J38" s="1">
        <v>-35.700000000000003</v>
      </c>
      <c r="K38" s="71">
        <v>582.99929999999995</v>
      </c>
      <c r="L38" s="11">
        <v>5.0945559999999999</v>
      </c>
      <c r="M38" s="71">
        <v>18138</v>
      </c>
      <c r="N38" s="68">
        <v>0.70641699999999996</v>
      </c>
      <c r="O38" s="11">
        <v>4.133521</v>
      </c>
      <c r="P38" s="11">
        <v>36.912790000000001</v>
      </c>
      <c r="Q38" s="71">
        <v>300</v>
      </c>
      <c r="R38" s="71">
        <v>622</v>
      </c>
      <c r="S38" s="11">
        <f t="shared" si="2"/>
        <v>5.8513894767538153</v>
      </c>
      <c r="T38" s="71">
        <v>335</v>
      </c>
      <c r="U38" s="71">
        <v>47670</v>
      </c>
      <c r="V38" s="71">
        <v>4100</v>
      </c>
      <c r="W38" s="11">
        <v>11.16667</v>
      </c>
      <c r="X38" s="71">
        <v>936.6</v>
      </c>
    </row>
    <row r="39" spans="1:24" x14ac:dyDescent="0.3">
      <c r="A39" t="s">
        <v>47</v>
      </c>
      <c r="B39" t="s">
        <v>19</v>
      </c>
      <c r="C39" t="s">
        <v>39</v>
      </c>
      <c r="D39" t="s">
        <v>38</v>
      </c>
      <c r="E39">
        <v>47.168056</v>
      </c>
      <c r="F39">
        <v>8.2591669999999997</v>
      </c>
      <c r="G39" s="1">
        <v>-33.200000000000003</v>
      </c>
      <c r="H39" s="1">
        <v>-33.299999999999997</v>
      </c>
      <c r="I39" s="1">
        <v>-34.1</v>
      </c>
      <c r="J39" s="1">
        <v>-36</v>
      </c>
      <c r="K39" s="71">
        <v>612.52449999999999</v>
      </c>
      <c r="L39" s="11">
        <v>3.2806039999999999</v>
      </c>
      <c r="M39" s="71">
        <v>18185</v>
      </c>
      <c r="N39" s="68">
        <v>0.59784599999999999</v>
      </c>
      <c r="O39" s="11">
        <v>4.9154720000000003</v>
      </c>
      <c r="P39" s="11">
        <v>29.039269999999998</v>
      </c>
      <c r="Q39" s="71">
        <v>316</v>
      </c>
      <c r="R39" s="71">
        <v>629</v>
      </c>
      <c r="S39" s="11">
        <f t="shared" si="2"/>
        <v>8.2219702063742179</v>
      </c>
      <c r="T39" s="71">
        <v>311</v>
      </c>
      <c r="U39" s="71">
        <v>57900</v>
      </c>
      <c r="V39" s="71">
        <v>4900</v>
      </c>
      <c r="W39" s="11">
        <v>11.11111</v>
      </c>
      <c r="X39" s="71">
        <v>937.1</v>
      </c>
    </row>
    <row r="40" spans="1:24" x14ac:dyDescent="0.3">
      <c r="A40" t="s">
        <v>47</v>
      </c>
      <c r="B40" t="s">
        <v>19</v>
      </c>
      <c r="C40" t="s">
        <v>39</v>
      </c>
      <c r="D40" t="s">
        <v>38</v>
      </c>
      <c r="E40">
        <v>47.166389000000002</v>
      </c>
      <c r="F40">
        <v>8.2624999999999993</v>
      </c>
      <c r="G40" s="1">
        <v>-32.799999999999997</v>
      </c>
      <c r="H40" s="1">
        <v>-33.1</v>
      </c>
      <c r="I40" s="1">
        <v>-34.1</v>
      </c>
      <c r="J40" s="1">
        <v>-36</v>
      </c>
      <c r="K40" s="71">
        <v>579.351</v>
      </c>
      <c r="L40" s="11">
        <v>7.6362110000000003</v>
      </c>
      <c r="M40" s="71">
        <v>18477</v>
      </c>
      <c r="N40" s="68">
        <v>0.64119400000000004</v>
      </c>
      <c r="O40" s="11">
        <v>4.346991</v>
      </c>
      <c r="P40" s="11">
        <v>34.438009999999998</v>
      </c>
      <c r="Q40" s="71">
        <v>310</v>
      </c>
      <c r="R40" s="71">
        <v>624</v>
      </c>
      <c r="S40" s="11">
        <f t="shared" si="2"/>
        <v>6.7795253854527644</v>
      </c>
      <c r="T40" s="71">
        <v>331</v>
      </c>
      <c r="U40" s="71">
        <v>57340</v>
      </c>
      <c r="V40" s="71">
        <v>4900</v>
      </c>
      <c r="W40" s="11">
        <v>11.28889</v>
      </c>
      <c r="X40" s="71">
        <v>934.1</v>
      </c>
    </row>
    <row r="41" spans="1:24" x14ac:dyDescent="0.3">
      <c r="K41" s="70"/>
      <c r="L41" s="38"/>
      <c r="M41" s="70"/>
      <c r="N41" s="2"/>
      <c r="O41" s="38"/>
      <c r="P41" s="38"/>
      <c r="Q41" s="70"/>
      <c r="R41" s="70"/>
      <c r="S41" s="38"/>
      <c r="T41" s="70"/>
      <c r="U41" s="70"/>
      <c r="V41" s="70"/>
      <c r="W41" s="38"/>
      <c r="X41" s="70"/>
    </row>
    <row r="42" spans="1:24" x14ac:dyDescent="0.3">
      <c r="A42">
        <v>1.04</v>
      </c>
      <c r="B42" t="s">
        <v>15</v>
      </c>
      <c r="C42" t="s">
        <v>16</v>
      </c>
      <c r="D42" t="s">
        <v>16</v>
      </c>
      <c r="E42">
        <v>47.285753999999997</v>
      </c>
      <c r="F42">
        <v>7.4089429999999998</v>
      </c>
      <c r="G42" s="13">
        <v>-33.910243055555554</v>
      </c>
      <c r="H42" s="13">
        <v>-35.293557692307694</v>
      </c>
      <c r="I42" s="13">
        <v>-36.401232142857147</v>
      </c>
      <c r="J42" s="13">
        <v>-37.34097222222222</v>
      </c>
      <c r="K42" s="72">
        <v>643.43240000000003</v>
      </c>
      <c r="L42" s="13">
        <v>9.4528850000000002</v>
      </c>
      <c r="M42" s="72">
        <v>18546</v>
      </c>
      <c r="N42" s="12">
        <v>0.76207599999999998</v>
      </c>
      <c r="O42" s="13">
        <v>4.4563050000000004</v>
      </c>
      <c r="P42" s="13">
        <v>22.314139999999998</v>
      </c>
      <c r="Q42" s="72">
        <v>289</v>
      </c>
      <c r="R42" s="72">
        <v>652</v>
      </c>
      <c r="S42" s="13">
        <f t="shared" si="2"/>
        <v>5.8475860675313234</v>
      </c>
      <c r="T42" s="72">
        <v>268</v>
      </c>
      <c r="U42" s="72">
        <v>56040</v>
      </c>
      <c r="V42" s="72">
        <v>3800</v>
      </c>
      <c r="W42" s="13">
        <v>10.05556</v>
      </c>
      <c r="X42" s="72">
        <v>1115</v>
      </c>
    </row>
    <row r="43" spans="1:24" x14ac:dyDescent="0.3">
      <c r="A43">
        <v>2.0299999999999998</v>
      </c>
      <c r="B43" t="s">
        <v>15</v>
      </c>
      <c r="C43" t="s">
        <v>16</v>
      </c>
      <c r="D43" t="s">
        <v>16</v>
      </c>
      <c r="E43">
        <v>47.460805999999998</v>
      </c>
      <c r="F43">
        <v>7.5754270000000004</v>
      </c>
      <c r="G43" s="13">
        <v>-33.870399305555559</v>
      </c>
      <c r="H43" s="13">
        <v>-35.318913461538465</v>
      </c>
      <c r="I43" s="13">
        <v>-36.330889880952384</v>
      </c>
      <c r="J43" s="13">
        <v>-37.143002777777781</v>
      </c>
      <c r="K43" s="72">
        <v>461.64620000000002</v>
      </c>
      <c r="L43" s="13">
        <v>14.66797</v>
      </c>
      <c r="M43" s="72">
        <v>18585</v>
      </c>
      <c r="N43" s="12">
        <v>0.83953</v>
      </c>
      <c r="O43" s="13">
        <v>3.604565</v>
      </c>
      <c r="P43" s="13">
        <v>11.68465</v>
      </c>
      <c r="Q43" s="72">
        <v>321</v>
      </c>
      <c r="R43" s="72">
        <v>631</v>
      </c>
      <c r="S43" s="13">
        <f t="shared" si="2"/>
        <v>4.2935511536216691</v>
      </c>
      <c r="T43" s="72">
        <v>308</v>
      </c>
      <c r="U43" s="72">
        <v>51070</v>
      </c>
      <c r="V43" s="72">
        <v>4900</v>
      </c>
      <c r="W43" s="13">
        <v>12.06667</v>
      </c>
      <c r="X43" s="72">
        <v>821</v>
      </c>
    </row>
    <row r="44" spans="1:24" x14ac:dyDescent="0.3">
      <c r="A44">
        <v>3.04</v>
      </c>
      <c r="B44" t="s">
        <v>15</v>
      </c>
      <c r="C44" t="s">
        <v>16</v>
      </c>
      <c r="D44" t="s">
        <v>16</v>
      </c>
      <c r="E44">
        <v>47.541083999999998</v>
      </c>
      <c r="F44">
        <v>8.2021139999999999</v>
      </c>
      <c r="G44" s="13">
        <v>-34.411458333333336</v>
      </c>
      <c r="H44" s="13">
        <v>-35.267076923076921</v>
      </c>
      <c r="I44" s="13">
        <v>-36.494619047619047</v>
      </c>
      <c r="J44" s="13">
        <v>-37.11346666666666</v>
      </c>
      <c r="K44" s="72">
        <v>534.94259999999997</v>
      </c>
      <c r="L44" s="13">
        <v>5.9371539999999996</v>
      </c>
      <c r="M44" s="72">
        <v>18615</v>
      </c>
      <c r="N44" s="12">
        <v>0.77408200000000005</v>
      </c>
      <c r="O44" s="13">
        <v>3.6374029999999999</v>
      </c>
      <c r="P44" s="13">
        <v>28.104030000000002</v>
      </c>
      <c r="Q44" s="72">
        <v>300</v>
      </c>
      <c r="R44" s="72">
        <v>647</v>
      </c>
      <c r="S44" s="13">
        <f t="shared" si="2"/>
        <v>4.6989892543684002</v>
      </c>
      <c r="T44" s="72">
        <v>256</v>
      </c>
      <c r="U44" s="72">
        <v>56920</v>
      </c>
      <c r="V44" s="72">
        <v>5100</v>
      </c>
      <c r="W44" s="13">
        <v>11.522220000000001</v>
      </c>
      <c r="X44" s="72">
        <v>851.4</v>
      </c>
    </row>
    <row r="45" spans="1:24" x14ac:dyDescent="0.3">
      <c r="A45">
        <v>9.0399999999999991</v>
      </c>
      <c r="B45" t="s">
        <v>15</v>
      </c>
      <c r="C45" t="s">
        <v>16</v>
      </c>
      <c r="D45" t="s">
        <v>16</v>
      </c>
      <c r="E45">
        <v>47.462561000000001</v>
      </c>
      <c r="F45">
        <v>7.9694799999999999</v>
      </c>
      <c r="G45" s="13">
        <v>-34.891536458333334</v>
      </c>
      <c r="H45" s="13">
        <v>-36.141331730769224</v>
      </c>
      <c r="I45" s="13">
        <v>-36.931906249999997</v>
      </c>
      <c r="J45" s="13">
        <v>-38.209704166666668</v>
      </c>
      <c r="K45" s="72">
        <v>458.0634</v>
      </c>
      <c r="L45" s="13">
        <v>16.606940000000002</v>
      </c>
      <c r="M45" s="72">
        <v>18708</v>
      </c>
      <c r="N45" s="12">
        <v>0.83674499999999996</v>
      </c>
      <c r="O45" s="13">
        <v>4.1284809999999998</v>
      </c>
      <c r="P45" s="13">
        <v>10.68544</v>
      </c>
      <c r="Q45" s="72">
        <v>319</v>
      </c>
      <c r="R45" s="72">
        <v>640</v>
      </c>
      <c r="S45" s="13">
        <f t="shared" si="2"/>
        <v>4.93397749613084</v>
      </c>
      <c r="T45" s="72">
        <v>310</v>
      </c>
      <c r="U45" s="72">
        <v>53590</v>
      </c>
      <c r="V45" s="72">
        <v>4700</v>
      </c>
      <c r="W45" s="13">
        <v>11.844440000000001</v>
      </c>
      <c r="X45" s="72">
        <v>883.5</v>
      </c>
    </row>
    <row r="46" spans="1:24" x14ac:dyDescent="0.3">
      <c r="A46" t="s">
        <v>17</v>
      </c>
      <c r="B46" t="s">
        <v>18</v>
      </c>
      <c r="C46" t="s">
        <v>16</v>
      </c>
      <c r="D46" t="s">
        <v>16</v>
      </c>
      <c r="E46">
        <v>47.110120999999999</v>
      </c>
      <c r="F46">
        <v>7.9733159999999996</v>
      </c>
      <c r="G46" s="13">
        <v>-35.4</v>
      </c>
      <c r="H46" s="13">
        <v>-36.5</v>
      </c>
      <c r="I46" s="13">
        <v>-36.799999999999997</v>
      </c>
      <c r="J46" s="13">
        <v>-37.18</v>
      </c>
      <c r="K46" s="72">
        <v>612.06489999999997</v>
      </c>
      <c r="L46" s="13">
        <v>18.654630000000001</v>
      </c>
      <c r="M46" s="72">
        <v>18792</v>
      </c>
      <c r="N46" s="12">
        <v>0.68857999999999997</v>
      </c>
      <c r="O46" s="13">
        <v>3.6887530000000002</v>
      </c>
      <c r="P46" s="13">
        <v>32.017400000000002</v>
      </c>
      <c r="Q46" s="72">
        <v>302</v>
      </c>
      <c r="R46" s="72">
        <v>610</v>
      </c>
      <c r="S46" s="13">
        <f t="shared" si="2"/>
        <v>5.3570434807865466</v>
      </c>
      <c r="T46" s="72">
        <v>321</v>
      </c>
      <c r="U46" s="72">
        <v>56100</v>
      </c>
      <c r="V46" s="72">
        <v>4500</v>
      </c>
      <c r="W46" s="13">
        <v>10.9</v>
      </c>
      <c r="X46" s="72">
        <v>963.1</v>
      </c>
    </row>
    <row r="47" spans="1:24" x14ac:dyDescent="0.3">
      <c r="G47" s="8"/>
      <c r="H47" s="8"/>
      <c r="I47" s="8"/>
      <c r="J47" s="8"/>
      <c r="K47" s="72"/>
      <c r="L47" s="13"/>
      <c r="M47" s="72"/>
      <c r="N47" s="12"/>
      <c r="O47" s="13"/>
      <c r="P47" s="13"/>
      <c r="Q47" s="72"/>
      <c r="R47" s="72"/>
      <c r="S47" s="13"/>
      <c r="T47" s="72"/>
      <c r="U47" s="72"/>
      <c r="V47" s="72"/>
      <c r="W47" s="13"/>
      <c r="X47" s="72"/>
    </row>
    <row r="48" spans="1:24" x14ac:dyDescent="0.3">
      <c r="G48" s="8"/>
      <c r="H48" s="8"/>
      <c r="I48" s="8"/>
      <c r="J48" s="8"/>
      <c r="K48" s="72"/>
      <c r="L48" s="13"/>
      <c r="M48" s="72"/>
      <c r="N48" s="12"/>
      <c r="O48" s="13"/>
      <c r="P48" s="13"/>
      <c r="Q48" s="72"/>
      <c r="R48" s="72"/>
      <c r="S48" s="13"/>
      <c r="T48" s="72"/>
      <c r="U48" s="72"/>
      <c r="V48" s="72"/>
      <c r="W48" s="13"/>
      <c r="X48" s="72"/>
    </row>
    <row r="49" spans="1:30" x14ac:dyDescent="0.3">
      <c r="G49" s="8"/>
      <c r="H49" s="8"/>
      <c r="I49" s="8"/>
      <c r="J49" s="8"/>
      <c r="K49" s="72"/>
      <c r="L49" s="13"/>
      <c r="M49" s="72"/>
      <c r="N49" s="12"/>
      <c r="O49" s="13"/>
      <c r="P49" s="13"/>
      <c r="Q49" s="72"/>
      <c r="R49" s="72"/>
      <c r="S49" s="13"/>
      <c r="T49" s="72"/>
      <c r="U49" s="72"/>
      <c r="V49" s="72"/>
      <c r="W49" s="13"/>
      <c r="X49" s="72"/>
    </row>
    <row r="50" spans="1:30" x14ac:dyDescent="0.3">
      <c r="A50" t="s">
        <v>20</v>
      </c>
      <c r="B50" t="s">
        <v>19</v>
      </c>
      <c r="C50" t="s">
        <v>16</v>
      </c>
      <c r="D50" t="s">
        <v>16</v>
      </c>
      <c r="E50">
        <v>47.192748000000002</v>
      </c>
      <c r="F50">
        <v>8.243131</v>
      </c>
      <c r="G50" s="8">
        <v>-34.1</v>
      </c>
      <c r="H50" s="8">
        <v>-35.200000000000003</v>
      </c>
      <c r="I50" s="8">
        <v>-36.299999999999997</v>
      </c>
      <c r="J50" s="8">
        <v>-36.9</v>
      </c>
      <c r="K50" s="72">
        <v>624.47280000000001</v>
      </c>
      <c r="L50" s="13">
        <v>8.0345680000000002</v>
      </c>
      <c r="M50" s="72">
        <v>19923</v>
      </c>
      <c r="N50" s="12">
        <v>0.76837599999999995</v>
      </c>
      <c r="O50" s="13">
        <v>4.1663860000000001</v>
      </c>
      <c r="P50" s="13">
        <v>38.098849999999999</v>
      </c>
      <c r="Q50" s="72">
        <v>330</v>
      </c>
      <c r="R50" s="72">
        <v>627</v>
      </c>
      <c r="S50" s="13">
        <f t="shared" ref="S50:S57" si="3">O50/N50</f>
        <v>5.4223270898622555</v>
      </c>
      <c r="T50" s="72">
        <v>313</v>
      </c>
      <c r="U50" s="72">
        <v>54070</v>
      </c>
      <c r="V50" s="72">
        <v>4700</v>
      </c>
      <c r="W50" s="13">
        <v>11.133330000000001</v>
      </c>
      <c r="X50" s="72">
        <v>927.6</v>
      </c>
    </row>
    <row r="51" spans="1:30" x14ac:dyDescent="0.3">
      <c r="A51" t="s">
        <v>21</v>
      </c>
      <c r="B51" t="s">
        <v>19</v>
      </c>
      <c r="C51" t="s">
        <v>16</v>
      </c>
      <c r="D51" t="s">
        <v>16</v>
      </c>
      <c r="E51">
        <v>47.201748000000002</v>
      </c>
      <c r="F51">
        <v>8.2228519999999996</v>
      </c>
      <c r="G51" s="8">
        <v>-35</v>
      </c>
      <c r="H51" s="8">
        <v>-35.700000000000003</v>
      </c>
      <c r="I51" s="8">
        <v>-37.1</v>
      </c>
      <c r="J51" s="8">
        <v>-37.9</v>
      </c>
      <c r="K51" s="72">
        <v>802.14300000000003</v>
      </c>
      <c r="L51" s="13">
        <v>5.6098619999999997</v>
      </c>
      <c r="M51" s="72">
        <v>20046</v>
      </c>
      <c r="N51" s="12">
        <v>0.75878900000000005</v>
      </c>
      <c r="O51" s="13">
        <v>4.5057549999999997</v>
      </c>
      <c r="P51" s="13">
        <v>30.218599999999999</v>
      </c>
      <c r="Q51" s="72">
        <v>332</v>
      </c>
      <c r="R51" s="72">
        <v>619</v>
      </c>
      <c r="S51" s="13">
        <f t="shared" si="3"/>
        <v>5.9380868726352114</v>
      </c>
      <c r="T51" s="72">
        <v>313</v>
      </c>
      <c r="U51" s="72">
        <v>55320</v>
      </c>
      <c r="V51" s="72">
        <v>4700</v>
      </c>
      <c r="W51" s="13">
        <v>10.577780000000001</v>
      </c>
      <c r="X51" s="72">
        <v>942.8</v>
      </c>
    </row>
    <row r="52" spans="1:30" x14ac:dyDescent="0.3">
      <c r="A52" t="s">
        <v>22</v>
      </c>
      <c r="B52" t="s">
        <v>19</v>
      </c>
      <c r="C52" t="s">
        <v>16</v>
      </c>
      <c r="D52" t="s">
        <v>16</v>
      </c>
      <c r="E52">
        <v>47.188710999999998</v>
      </c>
      <c r="F52">
        <v>8.2896909999999995</v>
      </c>
      <c r="G52" s="8">
        <v>-34.5</v>
      </c>
      <c r="H52" s="8">
        <v>-35.6</v>
      </c>
      <c r="I52" s="8">
        <v>-36.1</v>
      </c>
      <c r="J52" s="8">
        <v>-36.6</v>
      </c>
      <c r="K52" s="72">
        <v>496.40600000000001</v>
      </c>
      <c r="L52" s="13">
        <v>5.7386160000000004</v>
      </c>
      <c r="M52" s="72">
        <v>20100</v>
      </c>
      <c r="N52" s="12">
        <v>0.73941800000000002</v>
      </c>
      <c r="O52" s="13">
        <v>4.4156060000000004</v>
      </c>
      <c r="P52" s="13">
        <v>46.799340000000001</v>
      </c>
      <c r="Q52" s="72">
        <v>341</v>
      </c>
      <c r="R52" s="72">
        <v>627</v>
      </c>
      <c r="S52" s="13">
        <f t="shared" si="3"/>
        <v>5.9717318215136777</v>
      </c>
      <c r="T52" s="72">
        <v>331</v>
      </c>
      <c r="U52" s="72">
        <v>60670</v>
      </c>
      <c r="V52" s="72">
        <v>5200</v>
      </c>
      <c r="W52" s="13">
        <v>11.98889</v>
      </c>
      <c r="X52" s="72">
        <v>949.6</v>
      </c>
    </row>
    <row r="53" spans="1:30" x14ac:dyDescent="0.3">
      <c r="A53" t="s">
        <v>23</v>
      </c>
      <c r="B53" t="s">
        <v>19</v>
      </c>
      <c r="C53" t="s">
        <v>16</v>
      </c>
      <c r="D53" t="s">
        <v>16</v>
      </c>
      <c r="E53">
        <v>47.189214</v>
      </c>
      <c r="F53">
        <v>8.2560599999999997</v>
      </c>
      <c r="G53" s="8">
        <v>-34.299999999999997</v>
      </c>
      <c r="H53" s="8">
        <v>-35.6</v>
      </c>
      <c r="I53" s="8">
        <v>-36.700000000000003</v>
      </c>
      <c r="J53" s="8">
        <v>-37.1</v>
      </c>
      <c r="K53" s="72">
        <v>487.02809999999999</v>
      </c>
      <c r="L53" s="13">
        <v>7.0485009999999999</v>
      </c>
      <c r="M53" s="72">
        <v>20315</v>
      </c>
      <c r="N53" s="12">
        <v>0.67184999999999995</v>
      </c>
      <c r="O53" s="13">
        <v>4.208456</v>
      </c>
      <c r="P53" s="13">
        <v>48.267049999999998</v>
      </c>
      <c r="Q53" s="72">
        <v>317</v>
      </c>
      <c r="R53" s="72">
        <v>633</v>
      </c>
      <c r="S53" s="13">
        <f t="shared" si="3"/>
        <v>6.2639815434992938</v>
      </c>
      <c r="T53" s="72">
        <v>341</v>
      </c>
      <c r="U53" s="72">
        <v>57410</v>
      </c>
      <c r="V53" s="72">
        <v>5000</v>
      </c>
      <c r="W53" s="13">
        <v>11.655559999999999</v>
      </c>
      <c r="X53" s="72">
        <v>915.2</v>
      </c>
    </row>
    <row r="54" spans="1:30" x14ac:dyDescent="0.3">
      <c r="A54" t="s">
        <v>24</v>
      </c>
      <c r="B54" t="s">
        <v>19</v>
      </c>
      <c r="C54" t="s">
        <v>16</v>
      </c>
      <c r="D54" t="s">
        <v>16</v>
      </c>
      <c r="E54">
        <v>47.194153999999997</v>
      </c>
      <c r="F54">
        <v>8.2542570000000008</v>
      </c>
      <c r="G54" s="8">
        <v>-33.700000000000003</v>
      </c>
      <c r="H54" s="8">
        <v>-35.1</v>
      </c>
      <c r="I54" s="8">
        <v>-36.6</v>
      </c>
      <c r="J54" s="8">
        <v>-37.299999999999997</v>
      </c>
      <c r="K54" s="72">
        <v>471.84710000000001</v>
      </c>
      <c r="L54" s="13">
        <v>3.721784</v>
      </c>
      <c r="M54" s="72">
        <v>20354</v>
      </c>
      <c r="N54" s="12">
        <v>0.78548799999999996</v>
      </c>
      <c r="O54" s="13">
        <v>4.0433820000000003</v>
      </c>
      <c r="P54" s="13">
        <v>29.951419999999999</v>
      </c>
      <c r="Q54" s="72">
        <v>339</v>
      </c>
      <c r="R54" s="72">
        <v>635</v>
      </c>
      <c r="S54" s="13">
        <f t="shared" si="3"/>
        <v>5.1476050557105903</v>
      </c>
      <c r="T54" s="72">
        <v>352</v>
      </c>
      <c r="U54" s="72">
        <v>58210</v>
      </c>
      <c r="V54" s="72">
        <v>5100</v>
      </c>
      <c r="W54" s="13">
        <v>11.844440000000001</v>
      </c>
      <c r="X54" s="72">
        <v>913.8</v>
      </c>
    </row>
    <row r="55" spans="1:30" x14ac:dyDescent="0.3">
      <c r="A55" t="s">
        <v>25</v>
      </c>
      <c r="B55" t="s">
        <v>19</v>
      </c>
      <c r="C55" t="s">
        <v>16</v>
      </c>
      <c r="D55" t="s">
        <v>16</v>
      </c>
      <c r="E55">
        <v>47.182501000000002</v>
      </c>
      <c r="F55">
        <v>8.2598299999999991</v>
      </c>
      <c r="G55" s="8">
        <v>-34.799999999999997</v>
      </c>
      <c r="H55" s="8">
        <v>-35.700000000000003</v>
      </c>
      <c r="I55" s="8">
        <v>-36.299999999999997</v>
      </c>
      <c r="J55" s="8">
        <v>-37.5</v>
      </c>
      <c r="K55" s="72">
        <v>519.36850000000004</v>
      </c>
      <c r="L55" s="13">
        <v>17.686509999999998</v>
      </c>
      <c r="M55" s="72">
        <v>20438</v>
      </c>
      <c r="N55" s="12">
        <v>0.68294900000000003</v>
      </c>
      <c r="O55" s="13">
        <v>3.76492</v>
      </c>
      <c r="P55" s="13">
        <v>26.24945</v>
      </c>
      <c r="Q55" s="72">
        <v>339</v>
      </c>
      <c r="R55" s="72">
        <v>632</v>
      </c>
      <c r="S55" s="13">
        <f t="shared" si="3"/>
        <v>5.5127396042749899</v>
      </c>
      <c r="T55" s="72">
        <v>306</v>
      </c>
      <c r="U55" s="72">
        <v>53200</v>
      </c>
      <c r="V55" s="72">
        <v>4600</v>
      </c>
      <c r="W55" s="13">
        <v>11.477779999999999</v>
      </c>
      <c r="X55" s="72">
        <v>920.8</v>
      </c>
    </row>
    <row r="56" spans="1:30" x14ac:dyDescent="0.3">
      <c r="A56" t="s">
        <v>26</v>
      </c>
      <c r="B56" t="s">
        <v>19</v>
      </c>
      <c r="C56" t="s">
        <v>16</v>
      </c>
      <c r="D56" t="s">
        <v>16</v>
      </c>
      <c r="E56">
        <v>47.203854999999997</v>
      </c>
      <c r="F56">
        <v>8.2961150000000004</v>
      </c>
      <c r="G56" s="8">
        <v>-33.200000000000003</v>
      </c>
      <c r="H56" s="8">
        <v>-34.9</v>
      </c>
      <c r="I56" s="8">
        <v>-36.299999999999997</v>
      </c>
      <c r="J56" s="8">
        <v>-36.6</v>
      </c>
      <c r="K56" s="72">
        <v>602.16729999999995</v>
      </c>
      <c r="L56" s="13">
        <v>7.7679119999999999</v>
      </c>
      <c r="M56" s="72">
        <v>20838</v>
      </c>
      <c r="N56" s="12">
        <v>0.72111099999999995</v>
      </c>
      <c r="O56" s="13">
        <v>4.7107809999999999</v>
      </c>
      <c r="P56" s="13">
        <v>35.159579999999998</v>
      </c>
      <c r="Q56" s="72">
        <v>336</v>
      </c>
      <c r="R56" s="72">
        <v>629</v>
      </c>
      <c r="S56" s="13">
        <f t="shared" si="3"/>
        <v>6.5326711144331462</v>
      </c>
      <c r="T56" s="72">
        <v>317</v>
      </c>
      <c r="U56" s="72">
        <v>60420</v>
      </c>
      <c r="V56" s="72">
        <v>5000</v>
      </c>
      <c r="W56" s="13">
        <v>11.477779999999999</v>
      </c>
      <c r="X56" s="72">
        <v>985.5</v>
      </c>
    </row>
    <row r="57" spans="1:30" x14ac:dyDescent="0.3">
      <c r="A57" t="s">
        <v>27</v>
      </c>
      <c r="B57" t="s">
        <v>28</v>
      </c>
      <c r="C57" t="s">
        <v>16</v>
      </c>
      <c r="D57" t="s">
        <v>16</v>
      </c>
      <c r="E57">
        <v>47.091897000000003</v>
      </c>
      <c r="F57">
        <v>7.9638600000000004</v>
      </c>
      <c r="G57" s="8">
        <v>-35.82</v>
      </c>
      <c r="H57" s="8">
        <v>-36.9</v>
      </c>
      <c r="I57" s="8">
        <v>-38.6</v>
      </c>
      <c r="J57" s="8">
        <v>-38.770000000000003</v>
      </c>
      <c r="K57" s="72">
        <v>631.79280000000006</v>
      </c>
      <c r="L57" s="13">
        <v>1.5651139999999999</v>
      </c>
      <c r="M57" s="72">
        <v>22392</v>
      </c>
      <c r="N57" s="12">
        <v>0.72075699999999998</v>
      </c>
      <c r="O57" s="13">
        <v>4.1470419999999999</v>
      </c>
      <c r="P57" s="13">
        <v>52.62462</v>
      </c>
      <c r="Q57" s="72">
        <v>327</v>
      </c>
      <c r="R57" s="72">
        <v>622</v>
      </c>
      <c r="S57" s="13">
        <f t="shared" si="3"/>
        <v>5.75373114655841</v>
      </c>
      <c r="T57" s="72">
        <v>318</v>
      </c>
      <c r="U57" s="72">
        <v>55460</v>
      </c>
      <c r="V57" s="72">
        <v>4400</v>
      </c>
      <c r="W57" s="13">
        <v>10.72222</v>
      </c>
      <c r="X57" s="72">
        <v>990.5</v>
      </c>
    </row>
    <row r="58" spans="1:30" ht="15" thickBot="1" x14ac:dyDescent="0.35"/>
    <row r="59" spans="1:30" ht="46.2" x14ac:dyDescent="0.85">
      <c r="I59" s="79" t="s">
        <v>61</v>
      </c>
      <c r="J59" s="80"/>
      <c r="K59" s="81" t="s">
        <v>55</v>
      </c>
      <c r="L59" s="81"/>
      <c r="M59" s="81"/>
      <c r="N59" s="81" t="s">
        <v>57</v>
      </c>
      <c r="O59" s="81"/>
      <c r="P59" s="81"/>
      <c r="Q59" s="81"/>
      <c r="R59" s="81"/>
      <c r="S59" s="81"/>
      <c r="T59" s="81"/>
      <c r="U59" s="81" t="s">
        <v>58</v>
      </c>
      <c r="V59" s="81"/>
      <c r="W59" s="81"/>
      <c r="X59" s="81"/>
      <c r="Y59" s="37"/>
      <c r="Z59" s="37"/>
      <c r="AA59" s="37"/>
      <c r="AB59" s="37"/>
      <c r="AC59" s="37"/>
      <c r="AD59" s="37"/>
    </row>
    <row r="60" spans="1:30" ht="21" x14ac:dyDescent="0.4">
      <c r="I60" s="25"/>
      <c r="J60" s="26"/>
      <c r="K60" s="3" t="s">
        <v>10</v>
      </c>
      <c r="L60" s="3" t="s">
        <v>14</v>
      </c>
      <c r="M60" s="3" t="s">
        <v>56</v>
      </c>
      <c r="N60" s="3" t="s">
        <v>11</v>
      </c>
      <c r="O60" s="3" t="s">
        <v>12</v>
      </c>
      <c r="P60" s="3" t="s">
        <v>13</v>
      </c>
      <c r="Q60" s="3" t="s">
        <v>79</v>
      </c>
      <c r="R60" s="3" t="s">
        <v>50</v>
      </c>
      <c r="S60" s="3" t="s">
        <v>59</v>
      </c>
      <c r="T60" s="3" t="s">
        <v>64</v>
      </c>
      <c r="U60" s="3" t="s">
        <v>48</v>
      </c>
      <c r="V60" s="3" t="s">
        <v>51</v>
      </c>
      <c r="W60" s="3" t="s">
        <v>60</v>
      </c>
      <c r="X60" s="3" t="s">
        <v>52</v>
      </c>
    </row>
    <row r="61" spans="1:30" ht="23.4" x14ac:dyDescent="0.45">
      <c r="I61" s="28" t="s">
        <v>30</v>
      </c>
      <c r="J61" s="26">
        <v>24</v>
      </c>
      <c r="K61" s="17">
        <f t="shared" ref="K61:X61" si="4">CORREL($G5:$G16,K5:K16)</f>
        <v>-0.46734928537028209</v>
      </c>
      <c r="L61" s="17">
        <f t="shared" si="4"/>
        <v>0.12120232732422483</v>
      </c>
      <c r="M61" s="17">
        <f t="shared" si="4"/>
        <v>2.5073222162520704E-2</v>
      </c>
      <c r="N61" s="17">
        <f t="shared" si="4"/>
        <v>0.76963572064463537</v>
      </c>
      <c r="O61" s="17">
        <f t="shared" si="4"/>
        <v>-0.16578184066447996</v>
      </c>
      <c r="P61" s="17">
        <f t="shared" si="4"/>
        <v>-6.26890150765749E-2</v>
      </c>
      <c r="Q61" s="17">
        <f t="shared" si="4"/>
        <v>2.0540107839956835E-2</v>
      </c>
      <c r="R61" s="17">
        <f t="shared" si="4"/>
        <v>0.15138353636691115</v>
      </c>
      <c r="S61" s="17">
        <f>CORREL($G5:$G16,S5:S16)</f>
        <v>-0.61781113206759886</v>
      </c>
      <c r="T61" s="17">
        <f t="shared" si="4"/>
        <v>-0.31156994740702093</v>
      </c>
      <c r="U61" s="17">
        <f t="shared" si="4"/>
        <v>0.52109329196413523</v>
      </c>
      <c r="V61" s="17">
        <f t="shared" si="4"/>
        <v>0.40612097559151705</v>
      </c>
      <c r="W61" s="17">
        <f t="shared" si="4"/>
        <v>0.48703536465272501</v>
      </c>
      <c r="X61" s="17">
        <f t="shared" si="4"/>
        <v>-0.25560520549260624</v>
      </c>
    </row>
    <row r="62" spans="1:30" x14ac:dyDescent="0.3">
      <c r="I62" s="25"/>
      <c r="J62" s="26">
        <v>26</v>
      </c>
      <c r="K62" s="17">
        <f t="shared" ref="K62:X62" si="5">CORREL($H5:$H16,K5:K16)</f>
        <v>-0.61771413039220324</v>
      </c>
      <c r="L62" s="17">
        <f t="shared" si="5"/>
        <v>0.31143841900570396</v>
      </c>
      <c r="M62" s="17">
        <f t="shared" si="5"/>
        <v>0.13995300171172087</v>
      </c>
      <c r="N62" s="17">
        <f t="shared" si="5"/>
        <v>0.94799339670381522</v>
      </c>
      <c r="O62" s="17">
        <f t="shared" si="5"/>
        <v>-7.5658984892575569E-3</v>
      </c>
      <c r="P62" s="17">
        <f t="shared" si="5"/>
        <v>-3.8973555166111055E-2</v>
      </c>
      <c r="Q62" s="17">
        <f t="shared" si="5"/>
        <v>4.5304843278673242E-2</v>
      </c>
      <c r="R62" s="17">
        <f t="shared" si="5"/>
        <v>0.26959353938464392</v>
      </c>
      <c r="S62" s="17">
        <f t="shared" si="5"/>
        <v>-0.60672292467624667</v>
      </c>
      <c r="T62" s="17">
        <f t="shared" si="5"/>
        <v>-0.16575217894947922</v>
      </c>
      <c r="U62" s="17">
        <f t="shared" si="5"/>
        <v>0.54573973485611882</v>
      </c>
      <c r="V62" s="17">
        <f t="shared" si="5"/>
        <v>0.51552993656082224</v>
      </c>
      <c r="W62" s="17">
        <f t="shared" si="5"/>
        <v>0.61626752118372996</v>
      </c>
      <c r="X62" s="17">
        <f t="shared" si="5"/>
        <v>-0.36497937315906742</v>
      </c>
    </row>
    <row r="63" spans="1:30" x14ac:dyDescent="0.3">
      <c r="I63" s="25"/>
      <c r="J63" s="26">
        <v>28</v>
      </c>
      <c r="K63" s="17">
        <f t="shared" ref="K63:X63" si="6">CORREL($I5:$I16,K5:K16)</f>
        <v>-0.62369851503425033</v>
      </c>
      <c r="L63" s="17">
        <f t="shared" si="6"/>
        <v>0.33328816293288627</v>
      </c>
      <c r="M63" s="17">
        <f t="shared" si="6"/>
        <v>0.15813933515775586</v>
      </c>
      <c r="N63" s="17">
        <f t="shared" si="6"/>
        <v>0.92122625384307533</v>
      </c>
      <c r="O63" s="17">
        <f t="shared" si="6"/>
        <v>4.1291747615135342E-2</v>
      </c>
      <c r="P63" s="17">
        <f t="shared" si="6"/>
        <v>-5.2321415262868161E-2</v>
      </c>
      <c r="Q63" s="17">
        <f t="shared" si="6"/>
        <v>1.8501200951619025E-3</v>
      </c>
      <c r="R63" s="17">
        <f t="shared" si="6"/>
        <v>0.28194738903472732</v>
      </c>
      <c r="S63" s="17">
        <f t="shared" si="6"/>
        <v>-0.55132145751844386</v>
      </c>
      <c r="T63" s="17">
        <f t="shared" si="6"/>
        <v>-0.16654234151511113</v>
      </c>
      <c r="U63" s="17">
        <f t="shared" si="6"/>
        <v>0.47789132037399679</v>
      </c>
      <c r="V63" s="17">
        <f t="shared" si="6"/>
        <v>0.53752267327477965</v>
      </c>
      <c r="W63" s="17">
        <f t="shared" si="6"/>
        <v>0.61211334473985268</v>
      </c>
      <c r="X63" s="17">
        <f t="shared" si="6"/>
        <v>-0.42185276737640542</v>
      </c>
    </row>
    <row r="64" spans="1:30" x14ac:dyDescent="0.3">
      <c r="I64" s="25"/>
      <c r="J64" s="26">
        <v>30</v>
      </c>
      <c r="K64" s="17">
        <f>CORREL($J5:$J16,K5:K16)</f>
        <v>-0.49159153056350635</v>
      </c>
      <c r="L64" s="17">
        <f t="shared" ref="L64:X64" si="7">CORREL($J5:$J16,L5:L16)</f>
        <v>0.30169441568834759</v>
      </c>
      <c r="M64" s="17">
        <f t="shared" si="7"/>
        <v>0.32965149664447713</v>
      </c>
      <c r="N64" s="17">
        <f t="shared" si="7"/>
        <v>0.93105492439622828</v>
      </c>
      <c r="O64" s="17">
        <f t="shared" si="7"/>
        <v>0.15230038289191111</v>
      </c>
      <c r="P64" s="17">
        <f t="shared" si="7"/>
        <v>0.10113266800439197</v>
      </c>
      <c r="Q64" s="17">
        <f t="shared" si="7"/>
        <v>0.17857556401841962</v>
      </c>
      <c r="R64" s="17">
        <f t="shared" si="7"/>
        <v>7.5115314953769177E-2</v>
      </c>
      <c r="S64" s="17">
        <f t="shared" si="7"/>
        <v>-0.46322562490462033</v>
      </c>
      <c r="T64" s="17">
        <f t="shared" si="7"/>
        <v>3.8427167287161485E-3</v>
      </c>
      <c r="U64" s="17">
        <f t="shared" si="7"/>
        <v>0.53205221632293731</v>
      </c>
      <c r="V64" s="17">
        <f t="shared" si="7"/>
        <v>0.52010725220229992</v>
      </c>
      <c r="W64" s="17">
        <f t="shared" si="7"/>
        <v>0.60111180744338577</v>
      </c>
      <c r="X64" s="17">
        <f t="shared" si="7"/>
        <v>-0.35377300614823015</v>
      </c>
    </row>
    <row r="65" spans="9:25" x14ac:dyDescent="0.3">
      <c r="I65" s="25"/>
      <c r="J65" s="26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10"/>
    </row>
    <row r="66" spans="9:25" x14ac:dyDescent="0.3">
      <c r="I66" s="2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9:25" x14ac:dyDescent="0.3">
      <c r="I67" s="25"/>
      <c r="J67" s="26"/>
      <c r="K67" s="17">
        <f>K61*SQRT((12-2)/(1-K61^2))</f>
        <v>-1.6716816432156063</v>
      </c>
      <c r="L67" s="17">
        <f t="shared" ref="L67:X67" si="8">L61*SQRT((12-2)/(1-L61^2))</f>
        <v>0.38612197140784543</v>
      </c>
      <c r="M67" s="17">
        <f t="shared" si="8"/>
        <v>7.9313425077974981E-2</v>
      </c>
      <c r="N67" s="17">
        <f t="shared" si="8"/>
        <v>3.8118491830212875</v>
      </c>
      <c r="O67" s="17">
        <f t="shared" si="8"/>
        <v>-0.53160431148765941</v>
      </c>
      <c r="P67" s="17">
        <f t="shared" si="8"/>
        <v>-0.19863075689016585</v>
      </c>
      <c r="Q67" s="17">
        <f t="shared" si="8"/>
        <v>6.4967230313817639E-2</v>
      </c>
      <c r="R67" s="17">
        <f t="shared" si="8"/>
        <v>0.48429826384007069</v>
      </c>
      <c r="S67" s="17">
        <f t="shared" si="8"/>
        <v>-2.4845789594656194</v>
      </c>
      <c r="T67" s="17">
        <f t="shared" si="8"/>
        <v>-1.0368834011866919</v>
      </c>
      <c r="U67" s="17">
        <f t="shared" si="8"/>
        <v>1.9306879981502343</v>
      </c>
      <c r="V67" s="17">
        <f t="shared" si="8"/>
        <v>1.4053842565798156</v>
      </c>
      <c r="W67" s="17">
        <f t="shared" si="8"/>
        <v>1.7634215195015028</v>
      </c>
      <c r="X67" s="17">
        <f t="shared" si="8"/>
        <v>-0.83606775982758363</v>
      </c>
    </row>
    <row r="68" spans="9:25" x14ac:dyDescent="0.3">
      <c r="I68" s="25"/>
      <c r="J68" s="26"/>
      <c r="K68" s="17">
        <f t="shared" ref="K68:X70" si="9">K62*SQRT((12-2)/(1-K62^2))</f>
        <v>-2.4839481367474994</v>
      </c>
      <c r="L68" s="17">
        <f>L62*SQRT((12-2)/(1-L62^2))</f>
        <v>1.0363986564927337</v>
      </c>
      <c r="M68" s="17">
        <f t="shared" si="9"/>
        <v>0.44696925622154093</v>
      </c>
      <c r="N68" s="17">
        <f t="shared" si="9"/>
        <v>9.4185126894215898</v>
      </c>
      <c r="O68" s="17">
        <f t="shared" si="9"/>
        <v>-2.3926156581817772E-2</v>
      </c>
      <c r="P68" s="17">
        <f t="shared" si="9"/>
        <v>-0.12333891051586504</v>
      </c>
      <c r="Q68" s="17">
        <f t="shared" si="9"/>
        <v>0.14341374982587565</v>
      </c>
      <c r="R68" s="17">
        <f t="shared" si="9"/>
        <v>0.88530889056454343</v>
      </c>
      <c r="S68" s="17">
        <f t="shared" si="9"/>
        <v>-2.413629437162669</v>
      </c>
      <c r="T68" s="17">
        <f t="shared" si="9"/>
        <v>-0.53150650952370515</v>
      </c>
      <c r="U68" s="17">
        <f t="shared" si="9"/>
        <v>2.0595152636985934</v>
      </c>
      <c r="V68" s="17">
        <f t="shared" si="9"/>
        <v>1.902559102089967</v>
      </c>
      <c r="W68" s="17">
        <f t="shared" si="9"/>
        <v>2.4745622162002507</v>
      </c>
      <c r="X68" s="17">
        <f t="shared" si="9"/>
        <v>-1.2396850403887167</v>
      </c>
    </row>
    <row r="69" spans="9:25" x14ac:dyDescent="0.3">
      <c r="I69" s="25"/>
      <c r="J69" s="26"/>
      <c r="K69" s="17">
        <f t="shared" si="9"/>
        <v>-2.5232137766444906</v>
      </c>
      <c r="L69" s="17">
        <f t="shared" si="9"/>
        <v>1.1178635486852126</v>
      </c>
      <c r="M69" s="17">
        <f t="shared" si="9"/>
        <v>0.50645328622734043</v>
      </c>
      <c r="N69" s="17">
        <f t="shared" si="9"/>
        <v>7.4883528547178253</v>
      </c>
      <c r="O69" s="17">
        <f t="shared" si="9"/>
        <v>0.13068743014707113</v>
      </c>
      <c r="P69" s="17">
        <f t="shared" si="9"/>
        <v>-0.165681777510093</v>
      </c>
      <c r="Q69" s="17">
        <f t="shared" si="9"/>
        <v>5.8506034587127234E-3</v>
      </c>
      <c r="R69" s="17">
        <f t="shared" si="9"/>
        <v>0.92929765925960151</v>
      </c>
      <c r="S69" s="17">
        <f t="shared" si="9"/>
        <v>-2.0897115620935089</v>
      </c>
      <c r="T69" s="17">
        <f t="shared" si="9"/>
        <v>-0.53411237718428162</v>
      </c>
      <c r="U69" s="17">
        <f t="shared" si="9"/>
        <v>1.7203920895880991</v>
      </c>
      <c r="V69" s="17">
        <f t="shared" si="9"/>
        <v>2.0157691787981151</v>
      </c>
      <c r="W69" s="17">
        <f t="shared" si="9"/>
        <v>2.4478321917190153</v>
      </c>
      <c r="X69" s="17">
        <f t="shared" si="9"/>
        <v>-1.4713444759222851</v>
      </c>
    </row>
    <row r="70" spans="9:25" x14ac:dyDescent="0.3">
      <c r="I70" s="25"/>
      <c r="J70" s="26"/>
      <c r="K70" s="17">
        <f t="shared" si="9"/>
        <v>-1.7851431561554343</v>
      </c>
      <c r="L70" s="17">
        <f t="shared" si="9"/>
        <v>1.0006679568503898</v>
      </c>
      <c r="M70" s="17">
        <f t="shared" si="9"/>
        <v>1.1041696773533953</v>
      </c>
      <c r="N70" s="17">
        <f t="shared" si="9"/>
        <v>8.0691234931505917</v>
      </c>
      <c r="O70" s="17">
        <f t="shared" si="9"/>
        <v>0.48730082717954365</v>
      </c>
      <c r="P70" s="17">
        <f t="shared" si="9"/>
        <v>0.32145770699380988</v>
      </c>
      <c r="Q70" s="17">
        <f t="shared" si="9"/>
        <v>0.57393076481561145</v>
      </c>
      <c r="R70" s="17">
        <f t="shared" si="9"/>
        <v>0.23820845608054653</v>
      </c>
      <c r="S70" s="17">
        <f t="shared" si="9"/>
        <v>-1.6528789137220823</v>
      </c>
      <c r="T70" s="17">
        <f t="shared" si="9"/>
        <v>1.2151826985711205E-2</v>
      </c>
      <c r="U70" s="17">
        <f t="shared" si="9"/>
        <v>1.9870956634732777</v>
      </c>
      <c r="V70" s="17">
        <f t="shared" si="9"/>
        <v>1.9256781407481574</v>
      </c>
      <c r="W70" s="17">
        <f t="shared" si="9"/>
        <v>2.3785858891980998</v>
      </c>
      <c r="X70" s="17">
        <f t="shared" si="9"/>
        <v>-1.1960772206959074</v>
      </c>
    </row>
    <row r="71" spans="9:25" x14ac:dyDescent="0.3">
      <c r="I71" s="25"/>
      <c r="J71" s="26"/>
      <c r="K71" s="17"/>
      <c r="L71" s="17"/>
      <c r="M71" s="17"/>
      <c r="N71" s="17"/>
      <c r="O71" s="17"/>
      <c r="P71" s="17"/>
      <c r="Q71" s="17"/>
      <c r="R71" s="17"/>
      <c r="S71" s="17"/>
      <c r="T71" s="26"/>
      <c r="U71" s="17"/>
      <c r="V71" s="17"/>
      <c r="W71" s="17"/>
      <c r="X71" s="26"/>
    </row>
    <row r="72" spans="9:25" x14ac:dyDescent="0.3">
      <c r="I72" s="25"/>
      <c r="J72" s="14" t="s">
        <v>53</v>
      </c>
      <c r="K72" s="15">
        <f>_xlfn.T.DIST.2T(ABS(K67),10)</f>
        <v>0.12553737219894576</v>
      </c>
      <c r="L72" s="15">
        <f t="shared" ref="L72:X72" si="10">_xlfn.T.DIST.2T(ABS(L67),10)</f>
        <v>0.70749409057103496</v>
      </c>
      <c r="M72" s="15">
        <f t="shared" si="10"/>
        <v>0.93834805941913635</v>
      </c>
      <c r="N72" s="15">
        <f t="shared" si="10"/>
        <v>3.4188427394400626E-3</v>
      </c>
      <c r="O72" s="15">
        <f t="shared" si="10"/>
        <v>0.60660657541684726</v>
      </c>
      <c r="P72" s="15">
        <f t="shared" si="10"/>
        <v>0.84653177460654438</v>
      </c>
      <c r="Q72" s="15">
        <f t="shared" si="10"/>
        <v>0.9494805021912559</v>
      </c>
      <c r="R72" s="15">
        <f t="shared" si="10"/>
        <v>0.63860582722942927</v>
      </c>
      <c r="S72" s="15">
        <f t="shared" si="10"/>
        <v>3.2288621660612103E-2</v>
      </c>
      <c r="T72" s="15">
        <f t="shared" si="10"/>
        <v>0.32421267776281071</v>
      </c>
      <c r="U72" s="15">
        <f t="shared" si="10"/>
        <v>8.234061082154695E-2</v>
      </c>
      <c r="V72" s="15">
        <f t="shared" si="10"/>
        <v>0.19020508506867068</v>
      </c>
      <c r="W72" s="15">
        <f t="shared" si="10"/>
        <v>0.1083015636143438</v>
      </c>
      <c r="X72" s="15">
        <f t="shared" si="10"/>
        <v>0.42264444069248808</v>
      </c>
    </row>
    <row r="73" spans="9:25" x14ac:dyDescent="0.3">
      <c r="I73" s="25"/>
      <c r="J73" s="16"/>
      <c r="K73" s="15">
        <f t="shared" ref="K73:X75" si="11">_xlfn.T.DIST.2T(ABS(K68),10)</f>
        <v>3.2323525370840579E-2</v>
      </c>
      <c r="L73" s="15">
        <f t="shared" si="11"/>
        <v>0.32442785883581993</v>
      </c>
      <c r="M73" s="15">
        <f t="shared" si="11"/>
        <v>0.66442200868891765</v>
      </c>
      <c r="N73" s="15">
        <f t="shared" si="11"/>
        <v>2.7448724005325927E-6</v>
      </c>
      <c r="O73" s="15">
        <f t="shared" si="11"/>
        <v>0.98138221770098621</v>
      </c>
      <c r="P73" s="15">
        <f t="shared" si="11"/>
        <v>0.90428249603020938</v>
      </c>
      <c r="Q73" s="15">
        <f t="shared" si="11"/>
        <v>0.88881217093654785</v>
      </c>
      <c r="R73" s="15">
        <f t="shared" si="11"/>
        <v>0.39677863811763836</v>
      </c>
      <c r="S73" s="15">
        <f t="shared" si="11"/>
        <v>3.6456496894372005E-2</v>
      </c>
      <c r="T73" s="15">
        <f t="shared" si="11"/>
        <v>0.6066718724316229</v>
      </c>
      <c r="U73" s="15">
        <f t="shared" si="11"/>
        <v>6.6441123331745219E-2</v>
      </c>
      <c r="V73" s="15">
        <f t="shared" si="11"/>
        <v>8.6257606759822719E-2</v>
      </c>
      <c r="W73" s="15">
        <f t="shared" si="11"/>
        <v>3.2847270569654821E-2</v>
      </c>
      <c r="X73" s="15">
        <f t="shared" si="11"/>
        <v>0.24339510870043718</v>
      </c>
    </row>
    <row r="74" spans="9:25" ht="19.2" customHeight="1" x14ac:dyDescent="0.3">
      <c r="I74" s="25"/>
      <c r="J74" s="16"/>
      <c r="K74" s="15">
        <f t="shared" si="11"/>
        <v>3.0220410072015074E-2</v>
      </c>
      <c r="L74" s="15">
        <f t="shared" si="11"/>
        <v>0.28976101435042612</v>
      </c>
      <c r="M74" s="15">
        <f t="shared" si="11"/>
        <v>0.62351691891056782</v>
      </c>
      <c r="N74" s="15">
        <f t="shared" si="11"/>
        <v>2.0905911678380094E-5</v>
      </c>
      <c r="O74" s="15">
        <f t="shared" si="11"/>
        <v>0.89861424476922103</v>
      </c>
      <c r="P74" s="15">
        <f t="shared" si="11"/>
        <v>0.87170908897372235</v>
      </c>
      <c r="Q74" s="15">
        <f t="shared" si="11"/>
        <v>0.99544699085793931</v>
      </c>
      <c r="R74" s="15">
        <f t="shared" si="11"/>
        <v>0.37462291668308234</v>
      </c>
      <c r="S74" s="15">
        <f t="shared" si="11"/>
        <v>6.3159630181255366E-2</v>
      </c>
      <c r="T74" s="15">
        <f t="shared" si="11"/>
        <v>0.60493331923752425</v>
      </c>
      <c r="U74" s="15">
        <f t="shared" si="11"/>
        <v>0.11609900583721107</v>
      </c>
      <c r="V74" s="15">
        <f t="shared" si="11"/>
        <v>7.1483321339351549E-2</v>
      </c>
      <c r="W74" s="15">
        <f t="shared" si="11"/>
        <v>3.4385096351035017E-2</v>
      </c>
      <c r="X74" s="15">
        <f t="shared" si="11"/>
        <v>0.17195352114096848</v>
      </c>
    </row>
    <row r="75" spans="9:25" x14ac:dyDescent="0.3">
      <c r="I75" s="25"/>
      <c r="J75" s="18"/>
      <c r="K75" s="15">
        <f t="shared" si="11"/>
        <v>0.10454953831675108</v>
      </c>
      <c r="L75" s="15">
        <f t="shared" si="11"/>
        <v>0.34058549134011062</v>
      </c>
      <c r="M75" s="15">
        <f t="shared" si="11"/>
        <v>0.29537941677377916</v>
      </c>
      <c r="N75" s="15">
        <f t="shared" si="11"/>
        <v>1.0919361993026569E-5</v>
      </c>
      <c r="O75" s="15">
        <f t="shared" si="11"/>
        <v>0.63655052433093018</v>
      </c>
      <c r="P75" s="15">
        <f t="shared" si="11"/>
        <v>0.75448174933346346</v>
      </c>
      <c r="Q75" s="15">
        <f t="shared" si="11"/>
        <v>0.57869404019346504</v>
      </c>
      <c r="R75" s="15">
        <f t="shared" si="11"/>
        <v>0.81652953389611371</v>
      </c>
      <c r="S75" s="15">
        <f t="shared" si="11"/>
        <v>0.12936172869082066</v>
      </c>
      <c r="T75" s="15">
        <f t="shared" si="11"/>
        <v>0.99054350048712836</v>
      </c>
      <c r="U75" s="15">
        <f t="shared" si="11"/>
        <v>7.4982219989788573E-2</v>
      </c>
      <c r="V75" s="15">
        <f t="shared" si="11"/>
        <v>8.3025857025224734E-2</v>
      </c>
      <c r="W75" s="15">
        <f t="shared" si="11"/>
        <v>3.8705751554847623E-2</v>
      </c>
      <c r="X75" s="15">
        <f t="shared" si="11"/>
        <v>0.2592562365398805</v>
      </c>
    </row>
    <row r="76" spans="9:25" x14ac:dyDescent="0.3">
      <c r="I76" s="2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9:25" x14ac:dyDescent="0.3">
      <c r="I77" s="2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9:25" x14ac:dyDescent="0.3">
      <c r="I78" s="29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9:25" ht="21" x14ac:dyDescent="0.4">
      <c r="I79" s="25"/>
      <c r="J79" s="26"/>
      <c r="K79" s="3" t="s">
        <v>10</v>
      </c>
      <c r="L79" s="3" t="s">
        <v>14</v>
      </c>
      <c r="M79" s="3" t="s">
        <v>56</v>
      </c>
      <c r="N79" s="3" t="s">
        <v>11</v>
      </c>
      <c r="O79" s="3" t="s">
        <v>12</v>
      </c>
      <c r="P79" s="3" t="s">
        <v>13</v>
      </c>
      <c r="Q79" s="3" t="s">
        <v>79</v>
      </c>
      <c r="R79" s="3" t="s">
        <v>50</v>
      </c>
      <c r="S79" s="3" t="s">
        <v>59</v>
      </c>
      <c r="T79" s="3" t="s">
        <v>64</v>
      </c>
      <c r="U79" s="3" t="s">
        <v>48</v>
      </c>
      <c r="V79" s="3" t="s">
        <v>51</v>
      </c>
      <c r="W79" s="3" t="s">
        <v>60</v>
      </c>
      <c r="X79" s="3" t="s">
        <v>52</v>
      </c>
    </row>
    <row r="80" spans="9:25" ht="28.8" x14ac:dyDescent="0.55000000000000004">
      <c r="I80" s="30" t="s">
        <v>38</v>
      </c>
      <c r="J80" s="26">
        <v>24</v>
      </c>
      <c r="K80" s="17">
        <f t="shared" ref="K80:X80" si="12">CORREL($G19:$G40,K19:K40)</f>
        <v>-0.33591245673681275</v>
      </c>
      <c r="L80" s="17">
        <f t="shared" si="12"/>
        <v>-0.18798851150228552</v>
      </c>
      <c r="M80" s="17">
        <f t="shared" si="12"/>
        <v>-0.71494602043933053</v>
      </c>
      <c r="N80" s="17">
        <f t="shared" si="12"/>
        <v>0.31729888767847503</v>
      </c>
      <c r="O80" s="17">
        <f t="shared" si="12"/>
        <v>-3.3735141045940102E-2</v>
      </c>
      <c r="P80" s="17">
        <f t="shared" si="12"/>
        <v>-0.27914906354351965</v>
      </c>
      <c r="Q80" s="17">
        <f t="shared" si="12"/>
        <v>-0.58780522959546633</v>
      </c>
      <c r="R80" s="17">
        <f t="shared" si="12"/>
        <v>0.20334460843905328</v>
      </c>
      <c r="S80" s="17">
        <f t="shared" si="12"/>
        <v>-0.23622305548123829</v>
      </c>
      <c r="T80" s="17">
        <f t="shared" si="12"/>
        <v>-0.37908771483258807</v>
      </c>
      <c r="U80" s="17">
        <f t="shared" si="12"/>
        <v>0.33642904363452836</v>
      </c>
      <c r="V80" s="17">
        <f t="shared" si="12"/>
        <v>0.40133524684494876</v>
      </c>
      <c r="W80" s="17">
        <f t="shared" si="12"/>
        <v>0.18296221870887164</v>
      </c>
      <c r="X80" s="17">
        <f t="shared" si="12"/>
        <v>-0.45611771967965764</v>
      </c>
    </row>
    <row r="81" spans="3:25" x14ac:dyDescent="0.3">
      <c r="I81" s="25"/>
      <c r="J81" s="26">
        <v>26</v>
      </c>
      <c r="K81" s="17">
        <f t="shared" ref="K81:X81" si="13">CORREL($H19:$H40,K19:K40)</f>
        <v>-0.30414098442267895</v>
      </c>
      <c r="L81" s="17">
        <f t="shared" si="13"/>
        <v>-0.23572650745152729</v>
      </c>
      <c r="M81" s="17">
        <f t="shared" si="13"/>
        <v>-0.58624781713674612</v>
      </c>
      <c r="N81" s="17">
        <f t="shared" si="13"/>
        <v>6.8629615953321774E-2</v>
      </c>
      <c r="O81" s="17">
        <f t="shared" si="13"/>
        <v>0.19576946096110417</v>
      </c>
      <c r="P81" s="17">
        <f t="shared" si="13"/>
        <v>-0.24658423349043615</v>
      </c>
      <c r="Q81" s="17">
        <f t="shared" si="13"/>
        <v>-0.66463652396688289</v>
      </c>
      <c r="R81" s="17">
        <f t="shared" si="13"/>
        <v>0.12656358817805738</v>
      </c>
      <c r="S81" s="17">
        <f t="shared" si="13"/>
        <v>0.10620869712693369</v>
      </c>
      <c r="T81" s="17">
        <f t="shared" si="13"/>
        <v>-0.12094602423959169</v>
      </c>
      <c r="U81" s="17">
        <f t="shared" si="13"/>
        <v>0.17536500783472617</v>
      </c>
      <c r="V81" s="17">
        <f t="shared" si="13"/>
        <v>0.29438165150571438</v>
      </c>
      <c r="W81" s="17">
        <f t="shared" si="13"/>
        <v>0.22018827378366856</v>
      </c>
      <c r="X81" s="17">
        <f t="shared" si="13"/>
        <v>-0.51918985429571884</v>
      </c>
    </row>
    <row r="82" spans="3:25" x14ac:dyDescent="0.3">
      <c r="I82" s="25"/>
      <c r="J82" s="26">
        <v>28</v>
      </c>
      <c r="K82" s="17">
        <f t="shared" ref="K82:X82" si="14">CORREL($I19:$I40,K19:K40)</f>
        <v>3.7299764131891476E-2</v>
      </c>
      <c r="L82" s="17">
        <f t="shared" si="14"/>
        <v>0.11422177211695292</v>
      </c>
      <c r="M82" s="17">
        <f t="shared" si="14"/>
        <v>-6.0106095995211876E-2</v>
      </c>
      <c r="N82" s="17">
        <f t="shared" si="14"/>
        <v>-1.4410713138059019E-2</v>
      </c>
      <c r="O82" s="17">
        <f t="shared" si="14"/>
        <v>0.14851908699626568</v>
      </c>
      <c r="P82" s="17">
        <f t="shared" si="14"/>
        <v>-5.3108404200354405E-2</v>
      </c>
      <c r="Q82" s="17">
        <f t="shared" si="14"/>
        <v>-0.10387917693232809</v>
      </c>
      <c r="R82" s="17">
        <f t="shared" si="14"/>
        <v>7.0780596136001492E-3</v>
      </c>
      <c r="S82" s="17">
        <f t="shared" si="14"/>
        <v>0.13385302445832256</v>
      </c>
      <c r="T82" s="17">
        <f t="shared" si="14"/>
        <v>2.4699183233049572E-2</v>
      </c>
      <c r="U82" s="17">
        <f t="shared" si="14"/>
        <v>-9.3558767395384698E-2</v>
      </c>
      <c r="V82" s="17">
        <f t="shared" si="14"/>
        <v>-0.100949080869114</v>
      </c>
      <c r="W82" s="17">
        <f t="shared" si="14"/>
        <v>-6.3631511920159339E-2</v>
      </c>
      <c r="X82" s="17">
        <f t="shared" si="14"/>
        <v>6.0784632146716852E-2</v>
      </c>
    </row>
    <row r="83" spans="3:25" x14ac:dyDescent="0.3">
      <c r="C83" s="9"/>
      <c r="D83" s="9"/>
      <c r="E83" s="9"/>
      <c r="F83" s="9"/>
      <c r="I83" s="25"/>
      <c r="J83" s="26">
        <v>30</v>
      </c>
      <c r="K83" s="17">
        <f t="shared" ref="K83:X83" si="15">CORREL($J19:$J40,K19:K40)</f>
        <v>-1.5067439820102613E-2</v>
      </c>
      <c r="L83" s="17">
        <f t="shared" si="15"/>
        <v>-7.3087077901613368E-2</v>
      </c>
      <c r="M83" s="17">
        <f t="shared" si="15"/>
        <v>-0.2117165092916421</v>
      </c>
      <c r="N83" s="17">
        <f t="shared" si="15"/>
        <v>0.20561734702726386</v>
      </c>
      <c r="O83" s="17">
        <f t="shared" si="15"/>
        <v>-0.11126488365754658</v>
      </c>
      <c r="P83" s="17">
        <f t="shared" si="15"/>
        <v>8.7861901270329029E-2</v>
      </c>
      <c r="Q83" s="17">
        <f t="shared" si="15"/>
        <v>0.34275507156216645</v>
      </c>
      <c r="R83" s="17">
        <f t="shared" si="15"/>
        <v>-0.32516522935977199</v>
      </c>
      <c r="S83" s="17">
        <f t="shared" si="15"/>
        <v>-0.20982030641663857</v>
      </c>
      <c r="T83" s="17">
        <f t="shared" si="15"/>
        <v>0.21516396046357006</v>
      </c>
      <c r="U83" s="17">
        <f t="shared" si="15"/>
        <v>-0.16027148649513281</v>
      </c>
      <c r="V83" s="17">
        <f t="shared" si="15"/>
        <v>-0.1304545516778467</v>
      </c>
      <c r="W83" s="17">
        <f t="shared" si="15"/>
        <v>-3.6805715124910293E-2</v>
      </c>
      <c r="X83" s="17">
        <f t="shared" si="15"/>
        <v>3.4571864196285523E-2</v>
      </c>
    </row>
    <row r="84" spans="3:25" x14ac:dyDescent="0.3">
      <c r="C84" s="9"/>
      <c r="D84" s="9"/>
      <c r="E84" s="9"/>
      <c r="F84" s="9"/>
      <c r="I84" s="2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10"/>
    </row>
    <row r="85" spans="3:25" x14ac:dyDescent="0.3">
      <c r="C85" s="9"/>
      <c r="D85" s="9"/>
      <c r="E85" s="9"/>
      <c r="F85" s="9"/>
      <c r="I85" s="2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3:25" x14ac:dyDescent="0.3">
      <c r="I86" s="25"/>
      <c r="J86" s="26"/>
      <c r="K86" s="17">
        <f>K80*SQRT((78-2)/(1-K80^2))</f>
        <v>-3.109075286444956</v>
      </c>
      <c r="L86" s="17">
        <f t="shared" ref="L86:X86" si="16">L80*SQRT((78-2)/(1-L80^2))</f>
        <v>-1.6685948467857268</v>
      </c>
      <c r="M86" s="17">
        <f t="shared" si="16"/>
        <v>-8.9143825556554361</v>
      </c>
      <c r="N86" s="17">
        <f t="shared" si="16"/>
        <v>2.9168754014804419</v>
      </c>
      <c r="O86" s="17">
        <f t="shared" si="16"/>
        <v>-0.2942636337958508</v>
      </c>
      <c r="P86" s="17">
        <f t="shared" si="16"/>
        <v>-2.5343095451761295</v>
      </c>
      <c r="Q86" s="17">
        <f t="shared" si="16"/>
        <v>-6.3341798295556817</v>
      </c>
      <c r="R86" s="17">
        <f t="shared" si="16"/>
        <v>1.8105444851003518</v>
      </c>
      <c r="S86" s="17">
        <f t="shared" si="16"/>
        <v>-2.1193241504943043</v>
      </c>
      <c r="T86" s="17">
        <f t="shared" si="16"/>
        <v>-3.5713748446916838</v>
      </c>
      <c r="U86" s="17">
        <f t="shared" si="16"/>
        <v>3.1144663281596476</v>
      </c>
      <c r="V86" s="17">
        <f t="shared" si="16"/>
        <v>3.8198932945247348</v>
      </c>
      <c r="W86" s="17">
        <f t="shared" si="16"/>
        <v>1.6224140823981685</v>
      </c>
      <c r="X86" s="17">
        <f t="shared" si="16"/>
        <v>-4.468204506752353</v>
      </c>
    </row>
    <row r="87" spans="3:25" x14ac:dyDescent="0.3">
      <c r="I87" s="25"/>
      <c r="J87" s="26"/>
      <c r="K87" s="17">
        <f t="shared" ref="K87:X89" si="17">K81*SQRT((78-2)/(1-K81^2))</f>
        <v>-2.7832924565899555</v>
      </c>
      <c r="L87" s="17">
        <f t="shared" si="17"/>
        <v>-2.1146068654185504</v>
      </c>
      <c r="M87" s="17">
        <f t="shared" si="17"/>
        <v>-6.308590927469254</v>
      </c>
      <c r="N87" s="17">
        <f t="shared" si="17"/>
        <v>0.59971311955500284</v>
      </c>
      <c r="O87" s="17">
        <f t="shared" si="17"/>
        <v>1.7403545461806365</v>
      </c>
      <c r="P87" s="17">
        <f t="shared" si="17"/>
        <v>-2.2181654354899454</v>
      </c>
      <c r="Q87" s="17">
        <f t="shared" si="17"/>
        <v>-7.7548501248381374</v>
      </c>
      <c r="R87" s="17">
        <f t="shared" si="17"/>
        <v>1.1123003491042767</v>
      </c>
      <c r="S87" s="17">
        <f t="shared" si="17"/>
        <v>0.93117279877279036</v>
      </c>
      <c r="T87" s="17">
        <f t="shared" si="17"/>
        <v>-1.0621803702793222</v>
      </c>
      <c r="U87" s="17">
        <f t="shared" si="17"/>
        <v>1.5528606210600244</v>
      </c>
      <c r="V87" s="17">
        <f t="shared" si="17"/>
        <v>2.6853532681765513</v>
      </c>
      <c r="W87" s="17">
        <f t="shared" si="17"/>
        <v>1.9678531150712266</v>
      </c>
      <c r="X87" s="17">
        <f t="shared" si="17"/>
        <v>-5.2959046344119169</v>
      </c>
    </row>
    <row r="88" spans="3:25" x14ac:dyDescent="0.3">
      <c r="I88" s="25"/>
      <c r="J88" s="26"/>
      <c r="K88" s="17">
        <f t="shared" si="17"/>
        <v>0.32539824252175281</v>
      </c>
      <c r="L88" s="17">
        <f t="shared" si="17"/>
        <v>1.00232224538779</v>
      </c>
      <c r="M88" s="17">
        <f t="shared" si="17"/>
        <v>-0.52494189467397645</v>
      </c>
      <c r="N88" s="17">
        <f t="shared" si="17"/>
        <v>-0.12564273125207789</v>
      </c>
      <c r="O88" s="17">
        <f t="shared" si="17"/>
        <v>1.3092798974876856</v>
      </c>
      <c r="P88" s="17">
        <f t="shared" si="17"/>
        <v>-0.46364264827042184</v>
      </c>
      <c r="Q88" s="17">
        <f t="shared" si="17"/>
        <v>-0.91052367158306657</v>
      </c>
      <c r="R88" s="17">
        <f t="shared" si="17"/>
        <v>6.1706638881665339E-2</v>
      </c>
      <c r="S88" s="17">
        <f t="shared" si="17"/>
        <v>1.1774997044148137</v>
      </c>
      <c r="T88" s="17">
        <f t="shared" si="17"/>
        <v>0.2153881961717472</v>
      </c>
      <c r="U88" s="17">
        <f t="shared" si="17"/>
        <v>-0.81921971986813646</v>
      </c>
      <c r="V88" s="17">
        <f t="shared" si="17"/>
        <v>-0.88457243938942975</v>
      </c>
      <c r="W88" s="17">
        <f t="shared" si="17"/>
        <v>-0.55585311768084866</v>
      </c>
      <c r="X88" s="17">
        <f t="shared" si="17"/>
        <v>0.53088980355182536</v>
      </c>
    </row>
    <row r="89" spans="3:25" x14ac:dyDescent="0.3">
      <c r="I89" s="25"/>
      <c r="J89" s="26"/>
      <c r="K89" s="17">
        <f t="shared" si="17"/>
        <v>-0.13136980816939414</v>
      </c>
      <c r="L89" s="17">
        <f t="shared" si="17"/>
        <v>-0.63886698266224839</v>
      </c>
      <c r="M89" s="17">
        <f t="shared" si="17"/>
        <v>-1.8885121921045951</v>
      </c>
      <c r="N89" s="17">
        <f t="shared" si="17"/>
        <v>1.831668714092866</v>
      </c>
      <c r="O89" s="17">
        <f t="shared" si="17"/>
        <v>-0.97604524176682006</v>
      </c>
      <c r="P89" s="17">
        <f t="shared" si="17"/>
        <v>0.76893603046308423</v>
      </c>
      <c r="Q89" s="17">
        <f t="shared" si="17"/>
        <v>3.1807436086275969</v>
      </c>
      <c r="R89" s="17">
        <f t="shared" si="17"/>
        <v>-2.9976239762640597</v>
      </c>
      <c r="S89" s="17">
        <f t="shared" si="17"/>
        <v>-1.8708154412840392</v>
      </c>
      <c r="T89" s="17">
        <f t="shared" si="17"/>
        <v>1.9207436967461029</v>
      </c>
      <c r="U89" s="17">
        <f t="shared" si="17"/>
        <v>-1.4155128009689839</v>
      </c>
      <c r="V89" s="17">
        <f t="shared" si="17"/>
        <v>-1.1470790191668203</v>
      </c>
      <c r="W89" s="17">
        <f t="shared" si="17"/>
        <v>-0.32108233805782066</v>
      </c>
      <c r="X89" s="17">
        <f t="shared" si="17"/>
        <v>0.30157079931524577</v>
      </c>
    </row>
    <row r="90" spans="3:25" x14ac:dyDescent="0.3">
      <c r="I90" s="25"/>
      <c r="J90" s="14"/>
      <c r="K90" s="15"/>
      <c r="L90" s="15"/>
      <c r="M90" s="15"/>
      <c r="N90" s="15"/>
      <c r="O90" s="15"/>
      <c r="P90" s="15"/>
      <c r="Q90" s="15"/>
      <c r="R90" s="15"/>
      <c r="S90" s="15"/>
      <c r="T90" s="19"/>
      <c r="U90" s="15"/>
      <c r="V90" s="15"/>
      <c r="W90" s="15"/>
      <c r="X90" s="19"/>
    </row>
    <row r="91" spans="3:25" x14ac:dyDescent="0.3">
      <c r="I91" s="25"/>
      <c r="J91" s="16" t="s">
        <v>53</v>
      </c>
      <c r="K91" s="15">
        <f>_xlfn.T.DIST.2T(ABS(K86),76)</f>
        <v>2.6411181798451323E-3</v>
      </c>
      <c r="L91" s="15">
        <f t="shared" ref="L91:X91" si="18">_xlfn.T.DIST.2T(ABS(L86),76)</f>
        <v>9.9312702232281377E-2</v>
      </c>
      <c r="M91" s="15">
        <f t="shared" si="18"/>
        <v>1.9471695922606626E-13</v>
      </c>
      <c r="N91" s="15">
        <f t="shared" si="18"/>
        <v>4.6460414380421608E-3</v>
      </c>
      <c r="O91" s="15">
        <f t="shared" si="18"/>
        <v>0.76935867497152466</v>
      </c>
      <c r="P91" s="15">
        <f t="shared" si="18"/>
        <v>1.332410103816465E-2</v>
      </c>
      <c r="Q91" s="15">
        <f t="shared" si="18"/>
        <v>1.5313461987001387E-8</v>
      </c>
      <c r="R91" s="15">
        <f t="shared" si="18"/>
        <v>7.416370157247143E-2</v>
      </c>
      <c r="S91" s="15">
        <f t="shared" si="18"/>
        <v>3.7328897027242805E-2</v>
      </c>
      <c r="T91" s="15">
        <f t="shared" si="18"/>
        <v>6.2012481178282412E-4</v>
      </c>
      <c r="U91" s="15">
        <f t="shared" si="18"/>
        <v>2.5987496160918121E-3</v>
      </c>
      <c r="V91" s="15">
        <f t="shared" si="18"/>
        <v>2.7091448663883538E-4</v>
      </c>
      <c r="W91" s="15">
        <f t="shared" si="18"/>
        <v>0.10885605397123187</v>
      </c>
      <c r="X91" s="15">
        <f t="shared" si="18"/>
        <v>2.7074204227390907E-5</v>
      </c>
    </row>
    <row r="92" spans="3:25" x14ac:dyDescent="0.3">
      <c r="I92" s="25"/>
      <c r="J92" s="16"/>
      <c r="K92" s="15">
        <f t="shared" ref="K92:X94" si="19">_xlfn.T.DIST.2T(ABS(K87),76)</f>
        <v>6.7856187779238722E-3</v>
      </c>
      <c r="L92" s="15">
        <f t="shared" si="19"/>
        <v>3.7742154695701399E-2</v>
      </c>
      <c r="M92" s="15">
        <f t="shared" si="19"/>
        <v>1.7068309291146622E-8</v>
      </c>
      <c r="N92" s="15">
        <f t="shared" si="19"/>
        <v>0.55048128665999196</v>
      </c>
      <c r="O92" s="15">
        <f t="shared" si="19"/>
        <v>8.5844328833561565E-2</v>
      </c>
      <c r="P92" s="15">
        <f t="shared" si="19"/>
        <v>2.9529986490560996E-2</v>
      </c>
      <c r="Q92" s="15">
        <f t="shared" si="19"/>
        <v>3.239503456070933E-11</v>
      </c>
      <c r="R92" s="15">
        <f t="shared" si="19"/>
        <v>0.26951510289277197</v>
      </c>
      <c r="S92" s="15">
        <f t="shared" si="19"/>
        <v>0.35471276205964164</v>
      </c>
      <c r="T92" s="15">
        <f t="shared" si="19"/>
        <v>0.29151741253774521</v>
      </c>
      <c r="U92" s="15">
        <f t="shared" si="19"/>
        <v>0.12461103993854912</v>
      </c>
      <c r="V92" s="15">
        <f t="shared" si="19"/>
        <v>8.8919951762874289E-3</v>
      </c>
      <c r="W92" s="15">
        <f t="shared" si="19"/>
        <v>5.2733208426850628E-2</v>
      </c>
      <c r="X92" s="15">
        <f t="shared" si="19"/>
        <v>1.1144188731968257E-6</v>
      </c>
    </row>
    <row r="93" spans="3:25" x14ac:dyDescent="0.3">
      <c r="I93" s="25"/>
      <c r="J93" s="16"/>
      <c r="K93" s="15">
        <f t="shared" si="19"/>
        <v>0.74577383747399506</v>
      </c>
      <c r="L93" s="15">
        <f t="shared" si="19"/>
        <v>0.31936865597988912</v>
      </c>
      <c r="M93" s="15">
        <f t="shared" si="19"/>
        <v>0.60115159763477921</v>
      </c>
      <c r="N93" s="15">
        <f t="shared" si="19"/>
        <v>0.90034651150895906</v>
      </c>
      <c r="O93" s="15">
        <f t="shared" si="19"/>
        <v>0.1943841871079097</v>
      </c>
      <c r="P93" s="15">
        <f t="shared" si="19"/>
        <v>0.64422895163722116</v>
      </c>
      <c r="Q93" s="15">
        <f t="shared" si="19"/>
        <v>0.36542524091212902</v>
      </c>
      <c r="R93" s="15">
        <f t="shared" si="19"/>
        <v>0.95095844501554472</v>
      </c>
      <c r="S93" s="15">
        <f t="shared" si="19"/>
        <v>0.2426704058968723</v>
      </c>
      <c r="T93" s="15">
        <f t="shared" si="19"/>
        <v>0.83004164874886543</v>
      </c>
      <c r="U93" s="15">
        <f t="shared" si="19"/>
        <v>0.41522265647274259</v>
      </c>
      <c r="V93" s="15">
        <f t="shared" si="19"/>
        <v>0.37917725177243311</v>
      </c>
      <c r="W93" s="15">
        <f t="shared" si="19"/>
        <v>0.57994403011864604</v>
      </c>
      <c r="X93" s="15">
        <f t="shared" si="19"/>
        <v>0.59704319190258659</v>
      </c>
    </row>
    <row r="94" spans="3:25" x14ac:dyDescent="0.3">
      <c r="I94" s="25"/>
      <c r="J94" s="16"/>
      <c r="K94" s="15">
        <f t="shared" si="19"/>
        <v>0.8958299159902996</v>
      </c>
      <c r="L94" s="15">
        <f t="shared" si="19"/>
        <v>0.52483022829595982</v>
      </c>
      <c r="M94" s="15">
        <f t="shared" si="19"/>
        <v>6.2773111127503375E-2</v>
      </c>
      <c r="N94" s="15">
        <f t="shared" si="19"/>
        <v>7.0919167939223482E-2</v>
      </c>
      <c r="O94" s="15">
        <f t="shared" si="19"/>
        <v>0.33213864335774657</v>
      </c>
      <c r="P94" s="15">
        <f t="shared" si="19"/>
        <v>0.44431434635699774</v>
      </c>
      <c r="Q94" s="15">
        <f t="shared" si="19"/>
        <v>2.1271248162533615E-3</v>
      </c>
      <c r="R94" s="15">
        <f t="shared" si="19"/>
        <v>3.6749067327573981E-3</v>
      </c>
      <c r="S94" s="15">
        <f t="shared" si="19"/>
        <v>6.5220144958038392E-2</v>
      </c>
      <c r="T94" s="15">
        <f t="shared" si="19"/>
        <v>5.8515054590080259E-2</v>
      </c>
      <c r="U94" s="15">
        <f t="shared" si="19"/>
        <v>0.16100312479890067</v>
      </c>
      <c r="V94" s="15">
        <f t="shared" si="19"/>
        <v>0.25494733522503693</v>
      </c>
      <c r="W94" s="15">
        <f t="shared" si="19"/>
        <v>0.74902929325690981</v>
      </c>
      <c r="X94" s="15">
        <f t="shared" si="19"/>
        <v>0.76380290147835439</v>
      </c>
    </row>
    <row r="95" spans="3:25" x14ac:dyDescent="0.3">
      <c r="I95" s="25"/>
      <c r="J95" s="18"/>
      <c r="K95" s="20"/>
      <c r="L95" s="20"/>
      <c r="M95" s="20"/>
      <c r="N95" s="20"/>
      <c r="O95" s="20"/>
      <c r="P95" s="20"/>
      <c r="Q95" s="20"/>
      <c r="R95" s="20"/>
      <c r="S95" s="20"/>
      <c r="T95" s="21"/>
      <c r="U95" s="20"/>
      <c r="V95" s="20"/>
      <c r="W95" s="20"/>
      <c r="X95" s="21"/>
    </row>
    <row r="96" spans="3:25" x14ac:dyDescent="0.3">
      <c r="I96" s="2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9:25" ht="21" x14ac:dyDescent="0.4">
      <c r="I97" s="25"/>
      <c r="J97" s="26"/>
      <c r="K97" s="31"/>
      <c r="L97" s="26"/>
      <c r="M97" s="26"/>
      <c r="N97" s="26"/>
      <c r="O97" s="26"/>
      <c r="P97" s="26"/>
      <c r="Q97" s="26"/>
      <c r="R97" s="26"/>
      <c r="S97" s="26"/>
      <c r="T97" s="3"/>
      <c r="U97" s="26"/>
      <c r="V97" s="26"/>
      <c r="W97" s="26"/>
      <c r="X97" s="26"/>
    </row>
    <row r="98" spans="9:25" ht="21" x14ac:dyDescent="0.4">
      <c r="I98" s="25"/>
      <c r="J98" s="26"/>
      <c r="K98" s="3" t="s">
        <v>10</v>
      </c>
      <c r="L98" s="3" t="s">
        <v>14</v>
      </c>
      <c r="M98" s="3" t="s">
        <v>56</v>
      </c>
      <c r="N98" s="3" t="s">
        <v>11</v>
      </c>
      <c r="O98" s="3" t="s">
        <v>12</v>
      </c>
      <c r="P98" s="3" t="s">
        <v>13</v>
      </c>
      <c r="Q98" s="3" t="s">
        <v>79</v>
      </c>
      <c r="R98" s="3" t="s">
        <v>50</v>
      </c>
      <c r="S98" s="3" t="s">
        <v>59</v>
      </c>
      <c r="T98" s="3" t="s">
        <v>64</v>
      </c>
      <c r="U98" s="3" t="s">
        <v>48</v>
      </c>
      <c r="V98" s="3" t="s">
        <v>51</v>
      </c>
      <c r="W98" s="3" t="s">
        <v>60</v>
      </c>
      <c r="X98" s="3" t="s">
        <v>52</v>
      </c>
    </row>
    <row r="99" spans="9:25" ht="23.4" x14ac:dyDescent="0.45">
      <c r="I99" s="28" t="s">
        <v>16</v>
      </c>
      <c r="J99" s="26">
        <v>24</v>
      </c>
      <c r="K99" s="17">
        <f t="shared" ref="K99:X99" si="20">CORREL($G42:$G57,K42:K57)</f>
        <v>-0.26965061325206191</v>
      </c>
      <c r="L99" s="17">
        <f t="shared" si="20"/>
        <v>-0.12411741158443604</v>
      </c>
      <c r="M99" s="17">
        <f t="shared" si="20"/>
        <v>-0.20954956452842613</v>
      </c>
      <c r="N99" s="17">
        <f t="shared" si="20"/>
        <v>0.26707458883241864</v>
      </c>
      <c r="O99" s="17">
        <f t="shared" si="20"/>
        <v>0.27117474896726451</v>
      </c>
      <c r="P99" s="17">
        <f t="shared" si="20"/>
        <v>-0.24037116238311279</v>
      </c>
      <c r="Q99" s="17">
        <f t="shared" si="20"/>
        <v>9.7769511320922708E-2</v>
      </c>
      <c r="R99" s="17">
        <f t="shared" si="20"/>
        <v>0.4741869542138416</v>
      </c>
      <c r="S99" s="17">
        <f t="shared" si="20"/>
        <v>6.1957245638689262E-2</v>
      </c>
      <c r="T99" s="17">
        <f t="shared" si="20"/>
        <v>-1.1400382443192959E-2</v>
      </c>
      <c r="U99" s="17">
        <f t="shared" si="20"/>
        <v>0.28112648495128978</v>
      </c>
      <c r="V99" s="17">
        <f t="shared" si="20"/>
        <v>0.29807240167672866</v>
      </c>
      <c r="W99" s="17">
        <f t="shared" si="20"/>
        <v>0.30884127227063385</v>
      </c>
      <c r="X99" s="17">
        <f t="shared" si="20"/>
        <v>-1.6558111077440988E-2</v>
      </c>
    </row>
    <row r="100" spans="9:25" x14ac:dyDescent="0.3">
      <c r="I100" s="25"/>
      <c r="J100" s="26">
        <v>26</v>
      </c>
      <c r="K100" s="17">
        <f t="shared" ref="K100:X100" si="21">CORREL($H42:$H57,K42:K57)</f>
        <v>-0.14877491320673927</v>
      </c>
      <c r="L100" s="17">
        <f t="shared" si="21"/>
        <v>-0.17199471231169411</v>
      </c>
      <c r="M100" s="17">
        <f t="shared" si="21"/>
        <v>-0.25615384931196372</v>
      </c>
      <c r="N100" s="17">
        <f t="shared" si="21"/>
        <v>0.25474595807645362</v>
      </c>
      <c r="O100" s="17">
        <f t="shared" si="21"/>
        <v>0.2166410809916553</v>
      </c>
      <c r="P100" s="17">
        <f t="shared" si="21"/>
        <v>-0.23707404038552132</v>
      </c>
      <c r="Q100" s="17">
        <f t="shared" si="21"/>
        <v>0.12505007898953638</v>
      </c>
      <c r="R100" s="17">
        <f t="shared" si="21"/>
        <v>0.48657915927048467</v>
      </c>
      <c r="S100" s="17">
        <f t="shared" si="21"/>
        <v>1.8744262507047839E-2</v>
      </c>
      <c r="T100" s="17">
        <f t="shared" si="21"/>
        <v>-0.13234665378878258</v>
      </c>
      <c r="U100" s="17">
        <f t="shared" si="21"/>
        <v>0.24305915754291565</v>
      </c>
      <c r="V100" s="17">
        <f t="shared" si="21"/>
        <v>0.35342959418045572</v>
      </c>
      <c r="W100" s="17">
        <f t="shared" si="21"/>
        <v>0.26545946804286541</v>
      </c>
      <c r="X100" s="17">
        <f t="shared" si="21"/>
        <v>-0.10207579378496823</v>
      </c>
    </row>
    <row r="101" spans="9:25" x14ac:dyDescent="0.3">
      <c r="I101" s="25"/>
      <c r="J101" s="26">
        <v>28</v>
      </c>
      <c r="K101" s="17">
        <f t="shared" ref="K101:X101" si="22">CORREL($I42:$I57,K42:K57)</f>
        <v>-0.32979261490355039</v>
      </c>
      <c r="L101" s="17">
        <f t="shared" si="22"/>
        <v>0.33319987126523698</v>
      </c>
      <c r="M101" s="17">
        <f t="shared" si="22"/>
        <v>-0.54439195459218293</v>
      </c>
      <c r="N101" s="17">
        <f t="shared" si="22"/>
        <v>0.11156669582202544</v>
      </c>
      <c r="O101" s="17">
        <f t="shared" si="22"/>
        <v>-2.547193620885151E-2</v>
      </c>
      <c r="P101" s="17">
        <f t="shared" si="22"/>
        <v>-0.35030942276409682</v>
      </c>
      <c r="Q101" s="17">
        <f t="shared" si="22"/>
        <v>2.4021130541658529E-2</v>
      </c>
      <c r="R101" s="17">
        <f t="shared" si="22"/>
        <v>0.31860784073435433</v>
      </c>
      <c r="S101" s="17">
        <f t="shared" si="22"/>
        <v>-7.8801706598657192E-2</v>
      </c>
      <c r="T101" s="17">
        <f t="shared" si="22"/>
        <v>-0.11474135073321522</v>
      </c>
      <c r="U101" s="17">
        <f t="shared" si="22"/>
        <v>0.14669939343246693</v>
      </c>
      <c r="V101" s="17">
        <f t="shared" si="22"/>
        <v>0.30589506357756086</v>
      </c>
      <c r="W101" s="17">
        <f t="shared" si="22"/>
        <v>0.38169621845714791</v>
      </c>
      <c r="X101" s="17">
        <f t="shared" si="22"/>
        <v>-0.15602209185093552</v>
      </c>
    </row>
    <row r="102" spans="9:25" x14ac:dyDescent="0.3">
      <c r="I102" s="25"/>
      <c r="J102" s="26">
        <v>30</v>
      </c>
      <c r="K102" s="17">
        <f t="shared" ref="K102:X102" si="23">CORREL($J42:$J57,K42:K57)</f>
        <v>-0.22648093652016346</v>
      </c>
      <c r="L102" s="17">
        <f t="shared" si="23"/>
        <v>5.1898751400139977E-2</v>
      </c>
      <c r="M102" s="17">
        <f t="shared" si="23"/>
        <v>-0.29160006472828615</v>
      </c>
      <c r="N102" s="17">
        <f>CORREL($J42:$J57,N42:N57)</f>
        <v>-0.13386010616703869</v>
      </c>
      <c r="O102" s="17">
        <f t="shared" si="23"/>
        <v>7.8363999458454403E-2</v>
      </c>
      <c r="P102" s="17">
        <f t="shared" si="23"/>
        <v>6.1061057352084155E-2</v>
      </c>
      <c r="Q102" s="17">
        <f t="shared" si="23"/>
        <v>5.1070008081035824E-2</v>
      </c>
      <c r="R102" s="17">
        <f t="shared" si="23"/>
        <v>7.5881135036633962E-2</v>
      </c>
      <c r="S102" s="17">
        <f t="shared" si="23"/>
        <v>0.14686967547270841</v>
      </c>
      <c r="T102" s="17">
        <f t="shared" si="23"/>
        <v>4.302705769534676E-2</v>
      </c>
      <c r="U102" s="17">
        <f t="shared" si="23"/>
        <v>0.45154149726348142</v>
      </c>
      <c r="V102" s="17">
        <f t="shared" si="23"/>
        <v>0.43999100777439187</v>
      </c>
      <c r="W102" s="17">
        <f t="shared" si="23"/>
        <v>0.34141076785448898</v>
      </c>
      <c r="X102" s="17">
        <f t="shared" si="23"/>
        <v>-6.3223387841126674E-2</v>
      </c>
    </row>
    <row r="103" spans="9:25" x14ac:dyDescent="0.3">
      <c r="I103" s="2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10"/>
    </row>
    <row r="104" spans="9:25" x14ac:dyDescent="0.3">
      <c r="I104" s="2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9:25" x14ac:dyDescent="0.3">
      <c r="I105" s="25"/>
      <c r="J105" s="26"/>
      <c r="K105" s="17">
        <f>K99*SQRT((13-2)/(1-K99^2))</f>
        <v>-0.92873178052232108</v>
      </c>
      <c r="L105" s="17">
        <f t="shared" ref="L105:X105" si="24">L99*SQRT((13-2)/(1-L99^2))</f>
        <v>-0.41485876355503093</v>
      </c>
      <c r="M105" s="17">
        <f t="shared" si="24"/>
        <v>-0.71077795404917476</v>
      </c>
      <c r="N105" s="17">
        <f t="shared" si="24"/>
        <v>0.91917442218449752</v>
      </c>
      <c r="O105" s="17">
        <f t="shared" si="24"/>
        <v>0.93439661242049366</v>
      </c>
      <c r="P105" s="17">
        <f t="shared" si="24"/>
        <v>-0.82130062658613467</v>
      </c>
      <c r="Q105" s="17">
        <f t="shared" si="24"/>
        <v>0.3258257886807357</v>
      </c>
      <c r="R105" s="17">
        <f t="shared" si="24"/>
        <v>1.7862982953805424</v>
      </c>
      <c r="S105" s="17">
        <f t="shared" si="24"/>
        <v>0.20588448119501274</v>
      </c>
      <c r="T105" s="17">
        <f t="shared" si="24"/>
        <v>-3.7813248380216165E-2</v>
      </c>
      <c r="U105" s="17">
        <f t="shared" si="24"/>
        <v>0.97157394240867512</v>
      </c>
      <c r="V105" s="17">
        <f t="shared" si="24"/>
        <v>1.0356726129960443</v>
      </c>
      <c r="W105" s="17">
        <f t="shared" si="24"/>
        <v>1.0769592890312913</v>
      </c>
      <c r="X105" s="17">
        <f t="shared" si="24"/>
        <v>-5.4924571560573787E-2</v>
      </c>
    </row>
    <row r="106" spans="9:25" x14ac:dyDescent="0.3">
      <c r="I106" s="25"/>
      <c r="J106" s="26"/>
      <c r="K106" s="17">
        <f t="shared" ref="K106:X108" si="25">K100*SQRT((13-2)/(1-K100^2))</f>
        <v>-0.49898371202348879</v>
      </c>
      <c r="L106" s="17">
        <f t="shared" si="25"/>
        <v>-0.57907132116602367</v>
      </c>
      <c r="M106" s="17">
        <f t="shared" si="25"/>
        <v>-0.87888945218580228</v>
      </c>
      <c r="N106" s="17">
        <f t="shared" si="25"/>
        <v>0.87372260478152608</v>
      </c>
      <c r="O106" s="17">
        <f t="shared" si="25"/>
        <v>0.73599611520893271</v>
      </c>
      <c r="P106" s="17">
        <f t="shared" si="25"/>
        <v>-0.80935918723202471</v>
      </c>
      <c r="Q106" s="17">
        <f t="shared" si="25"/>
        <v>0.41802551211131062</v>
      </c>
      <c r="R106" s="17">
        <f t="shared" si="25"/>
        <v>1.8472219454921124</v>
      </c>
      <c r="S106" s="17">
        <f t="shared" si="25"/>
        <v>6.2178609813156961E-2</v>
      </c>
      <c r="T106" s="17">
        <f t="shared" si="25"/>
        <v>-0.44283963511805613</v>
      </c>
      <c r="U106" s="17">
        <f t="shared" si="25"/>
        <v>0.83105824511406501</v>
      </c>
      <c r="V106" s="17">
        <f t="shared" si="25"/>
        <v>1.2530647384976172</v>
      </c>
      <c r="W106" s="17">
        <f t="shared" si="25"/>
        <v>0.91319297104442065</v>
      </c>
      <c r="X106" s="17">
        <f t="shared" si="25"/>
        <v>-0.34032475219125313</v>
      </c>
    </row>
    <row r="107" spans="9:25" x14ac:dyDescent="0.3">
      <c r="I107" s="25"/>
      <c r="J107" s="26"/>
      <c r="K107" s="17">
        <f t="shared" si="25"/>
        <v>-1.1586191593388229</v>
      </c>
      <c r="L107" s="17">
        <f t="shared" si="25"/>
        <v>1.172075798353365</v>
      </c>
      <c r="M107" s="17">
        <f t="shared" si="25"/>
        <v>-2.1524525348930306</v>
      </c>
      <c r="N107" s="17">
        <f t="shared" si="25"/>
        <v>0.37234946609200842</v>
      </c>
      <c r="O107" s="17">
        <f t="shared" si="25"/>
        <v>-8.4508274846730805E-2</v>
      </c>
      <c r="P107" s="17">
        <f t="shared" si="25"/>
        <v>-1.2404470446140563</v>
      </c>
      <c r="Q107" s="17">
        <f t="shared" si="25"/>
        <v>7.9692072113469015E-2</v>
      </c>
      <c r="R107" s="17">
        <f t="shared" si="25"/>
        <v>1.1147985856220011</v>
      </c>
      <c r="S107" s="17">
        <f t="shared" si="25"/>
        <v>-0.26217096393849443</v>
      </c>
      <c r="T107" s="17">
        <f t="shared" si="25"/>
        <v>-0.38308412540931946</v>
      </c>
      <c r="U107" s="17">
        <f t="shared" si="25"/>
        <v>0.49186830925101427</v>
      </c>
      <c r="V107" s="17">
        <f t="shared" si="25"/>
        <v>1.0656193658971873</v>
      </c>
      <c r="W107" s="17">
        <f t="shared" si="25"/>
        <v>1.3696416812718826</v>
      </c>
      <c r="X107" s="17">
        <f t="shared" si="25"/>
        <v>-0.52388242934792739</v>
      </c>
    </row>
    <row r="108" spans="9:25" x14ac:dyDescent="0.3">
      <c r="I108" s="25"/>
      <c r="J108" s="26"/>
      <c r="K108" s="17">
        <f t="shared" si="25"/>
        <v>-0.77119123148624602</v>
      </c>
      <c r="L108" s="17">
        <f t="shared" si="25"/>
        <v>0.17236096744288676</v>
      </c>
      <c r="M108" s="17">
        <f t="shared" si="25"/>
        <v>-1.011068716673015</v>
      </c>
      <c r="N108" s="17">
        <f t="shared" si="25"/>
        <v>-0.44799560027374713</v>
      </c>
      <c r="O108" s="17">
        <f t="shared" si="25"/>
        <v>0.26070570195437587</v>
      </c>
      <c r="P108" s="17">
        <f t="shared" si="25"/>
        <v>0.20289521236666258</v>
      </c>
      <c r="Q108" s="17">
        <f t="shared" si="25"/>
        <v>0.16960137179257384</v>
      </c>
      <c r="R108" s="17">
        <f t="shared" si="25"/>
        <v>0.25239694667689111</v>
      </c>
      <c r="S108" s="17">
        <f t="shared" si="25"/>
        <v>0.49245182740207893</v>
      </c>
      <c r="T108" s="17">
        <f t="shared" si="25"/>
        <v>0.14283688640205267</v>
      </c>
      <c r="U108" s="17">
        <f t="shared" si="25"/>
        <v>1.6784460887110706</v>
      </c>
      <c r="V108" s="17">
        <f t="shared" si="25"/>
        <v>1.6250351262120322</v>
      </c>
      <c r="W108" s="17">
        <f t="shared" si="25"/>
        <v>1.2047178630411675</v>
      </c>
      <c r="X108" s="17">
        <f t="shared" si="25"/>
        <v>-0.21010859861921205</v>
      </c>
    </row>
    <row r="109" spans="9:25" x14ac:dyDescent="0.3">
      <c r="I109" s="25"/>
      <c r="J109" s="26"/>
      <c r="K109" s="17"/>
      <c r="L109" s="17"/>
      <c r="M109" s="17"/>
      <c r="N109" s="17"/>
      <c r="O109" s="17"/>
      <c r="P109" s="17"/>
      <c r="Q109" s="17"/>
      <c r="R109" s="17"/>
      <c r="S109" s="17"/>
      <c r="T109" s="26"/>
      <c r="U109" s="17"/>
      <c r="V109" s="17"/>
      <c r="W109" s="17"/>
      <c r="X109" s="26"/>
    </row>
    <row r="110" spans="9:25" x14ac:dyDescent="0.3">
      <c r="I110" s="25"/>
      <c r="J110" s="14" t="s">
        <v>53</v>
      </c>
      <c r="K110" s="15">
        <f>_xlfn.T.DIST.2T(ABS(K105),11)</f>
        <v>0.37295934152508803</v>
      </c>
      <c r="L110" s="15">
        <f t="shared" ref="L110:X110" si="26">_xlfn.T.DIST.2T(ABS(L105),11)</f>
        <v>0.68622122962352172</v>
      </c>
      <c r="M110" s="15">
        <f t="shared" si="26"/>
        <v>0.49201776394844421</v>
      </c>
      <c r="N110" s="15">
        <f t="shared" si="26"/>
        <v>0.37771987852830946</v>
      </c>
      <c r="O110" s="15">
        <f t="shared" si="26"/>
        <v>0.37015776536820322</v>
      </c>
      <c r="P110" s="15">
        <f t="shared" si="26"/>
        <v>0.42891631713497025</v>
      </c>
      <c r="Q110" s="15">
        <f t="shared" si="26"/>
        <v>0.75067036440000967</v>
      </c>
      <c r="R110" s="15">
        <f t="shared" si="26"/>
        <v>0.10161029016634941</v>
      </c>
      <c r="S110" s="15">
        <f t="shared" si="26"/>
        <v>0.84064201155548801</v>
      </c>
      <c r="T110" s="15">
        <f t="shared" si="26"/>
        <v>0.97051410628565105</v>
      </c>
      <c r="U110" s="15">
        <f t="shared" si="26"/>
        <v>0.3521422512939415</v>
      </c>
      <c r="V110" s="15">
        <f t="shared" si="26"/>
        <v>0.32258678222203652</v>
      </c>
      <c r="W110" s="15">
        <f t="shared" si="26"/>
        <v>0.30455059393022965</v>
      </c>
      <c r="X110" s="15">
        <f t="shared" si="26"/>
        <v>0.95718344327530569</v>
      </c>
    </row>
    <row r="111" spans="9:25" x14ac:dyDescent="0.3">
      <c r="I111" s="25"/>
      <c r="J111" s="16"/>
      <c r="K111" s="15">
        <f>_xlfn.T.DIST.2T(ABS(K106),11)</f>
        <v>0.62761910008013344</v>
      </c>
      <c r="L111" s="15">
        <f t="shared" ref="K111:X113" si="27">_xlfn.T.DIST.2T(ABS(L106),11)</f>
        <v>0.57420757499026442</v>
      </c>
      <c r="M111" s="15">
        <f t="shared" si="27"/>
        <v>0.39825352168060713</v>
      </c>
      <c r="N111" s="15">
        <f t="shared" si="27"/>
        <v>0.40094176373546853</v>
      </c>
      <c r="O111" s="15">
        <f t="shared" si="27"/>
        <v>0.4771347914659203</v>
      </c>
      <c r="P111" s="15">
        <f t="shared" si="27"/>
        <v>0.43546629697760686</v>
      </c>
      <c r="Q111" s="15">
        <f t="shared" si="27"/>
        <v>0.68397251135938431</v>
      </c>
      <c r="R111" s="15">
        <f t="shared" si="27"/>
        <v>9.1765142535680369E-2</v>
      </c>
      <c r="S111" s="15">
        <f t="shared" si="27"/>
        <v>0.95153602428160111</v>
      </c>
      <c r="T111" s="15">
        <f t="shared" si="27"/>
        <v>0.66646398025828191</v>
      </c>
      <c r="U111" s="15">
        <f t="shared" si="27"/>
        <v>0.42361294722483001</v>
      </c>
      <c r="V111" s="15">
        <f t="shared" si="27"/>
        <v>0.23616377114105813</v>
      </c>
      <c r="W111" s="15">
        <f t="shared" si="27"/>
        <v>0.3807209016123152</v>
      </c>
      <c r="X111" s="15">
        <f t="shared" si="27"/>
        <v>0.74002236253886566</v>
      </c>
    </row>
    <row r="112" spans="9:25" x14ac:dyDescent="0.3">
      <c r="I112" s="25"/>
      <c r="J112" s="16"/>
      <c r="K112" s="15">
        <f t="shared" si="27"/>
        <v>0.27114659803854912</v>
      </c>
      <c r="L112" s="15">
        <f t="shared" si="27"/>
        <v>0.26592647005384146</v>
      </c>
      <c r="M112" s="15">
        <f t="shared" si="27"/>
        <v>5.4414311090436304E-2</v>
      </c>
      <c r="N112" s="15">
        <f>_xlfn.T.DIST.2T(ABS(N107),11)</f>
        <v>0.71670685845146931</v>
      </c>
      <c r="O112" s="15">
        <f t="shared" si="27"/>
        <v>0.93417074934983546</v>
      </c>
      <c r="P112" s="15">
        <f t="shared" si="27"/>
        <v>0.24061669727014254</v>
      </c>
      <c r="Q112" s="15">
        <f t="shared" si="27"/>
        <v>0.93791350317663025</v>
      </c>
      <c r="R112" s="15">
        <f t="shared" si="27"/>
        <v>0.2887005682208163</v>
      </c>
      <c r="S112" s="15">
        <f t="shared" si="27"/>
        <v>0.79803437144850897</v>
      </c>
      <c r="T112" s="15">
        <f t="shared" si="27"/>
        <v>0.70895706508471412</v>
      </c>
      <c r="U112" s="15">
        <f t="shared" si="27"/>
        <v>0.63248068408320957</v>
      </c>
      <c r="V112" s="15">
        <f t="shared" si="27"/>
        <v>0.30942693658321313</v>
      </c>
      <c r="W112" s="15">
        <f t="shared" si="27"/>
        <v>0.19810905926707251</v>
      </c>
      <c r="X112" s="15">
        <f t="shared" si="27"/>
        <v>0.61075294812199932</v>
      </c>
    </row>
    <row r="113" spans="8:24" ht="21" x14ac:dyDescent="0.4">
      <c r="H113" s="3"/>
      <c r="I113" s="25"/>
      <c r="J113" s="16"/>
      <c r="K113" s="15">
        <f t="shared" si="27"/>
        <v>0.45683991020293058</v>
      </c>
      <c r="L113" s="15">
        <f t="shared" si="27"/>
        <v>0.86628404720632735</v>
      </c>
      <c r="M113" s="15">
        <f t="shared" si="27"/>
        <v>0.33370691343990899</v>
      </c>
      <c r="N113" s="15">
        <f t="shared" si="27"/>
        <v>0.66285143107723443</v>
      </c>
      <c r="O113" s="15">
        <f t="shared" si="27"/>
        <v>0.7991355487417332</v>
      </c>
      <c r="P113" s="15">
        <f t="shared" si="27"/>
        <v>0.84292114999281287</v>
      </c>
      <c r="Q113" s="15">
        <f t="shared" si="27"/>
        <v>0.8684024687109555</v>
      </c>
      <c r="R113" s="15">
        <f t="shared" si="27"/>
        <v>0.80538832311018371</v>
      </c>
      <c r="S113" s="15">
        <f t="shared" si="27"/>
        <v>0.63208130911727634</v>
      </c>
      <c r="T113" s="15">
        <f t="shared" si="27"/>
        <v>0.88900182807582406</v>
      </c>
      <c r="U113" s="15">
        <f t="shared" si="27"/>
        <v>0.12140976205695243</v>
      </c>
      <c r="V113" s="15">
        <f t="shared" si="27"/>
        <v>0.13243681866711868</v>
      </c>
      <c r="W113" s="15">
        <f t="shared" si="27"/>
        <v>0.25359209583417419</v>
      </c>
      <c r="X113" s="15">
        <f t="shared" si="27"/>
        <v>0.83742397798370272</v>
      </c>
    </row>
    <row r="114" spans="8:24" x14ac:dyDescent="0.3">
      <c r="I114" s="25"/>
      <c r="J114" s="18"/>
      <c r="K114" s="20"/>
      <c r="L114" s="20"/>
      <c r="M114" s="20"/>
      <c r="N114" s="20"/>
      <c r="O114" s="20"/>
      <c r="P114" s="20"/>
      <c r="Q114" s="20"/>
      <c r="R114" s="20"/>
      <c r="S114" s="20"/>
      <c r="T114" s="21"/>
      <c r="U114" s="20"/>
      <c r="V114" s="20"/>
      <c r="W114" s="20"/>
      <c r="X114" s="21"/>
    </row>
    <row r="115" spans="8:24" ht="15" thickBot="1" x14ac:dyDescent="0.35">
      <c r="I115" s="32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</row>
    <row r="117" spans="8:24" ht="28.8" x14ac:dyDescent="0.55000000000000004">
      <c r="I117" s="39" t="s">
        <v>78</v>
      </c>
    </row>
    <row r="119" spans="8:24" ht="15" thickBot="1" x14ac:dyDescent="0.35"/>
    <row r="120" spans="8:24" ht="21" x14ac:dyDescent="0.4">
      <c r="I120" s="22"/>
      <c r="J120" s="23"/>
      <c r="K120" s="3" t="s">
        <v>10</v>
      </c>
      <c r="L120" s="3" t="s">
        <v>14</v>
      </c>
      <c r="M120" s="3" t="s">
        <v>56</v>
      </c>
      <c r="N120" s="3" t="s">
        <v>11</v>
      </c>
      <c r="O120" s="3" t="s">
        <v>12</v>
      </c>
      <c r="P120" s="3" t="s">
        <v>13</v>
      </c>
      <c r="Q120" s="3" t="s">
        <v>79</v>
      </c>
      <c r="R120" s="3" t="s">
        <v>50</v>
      </c>
      <c r="S120" s="3" t="s">
        <v>59</v>
      </c>
      <c r="T120" s="3" t="s">
        <v>64</v>
      </c>
      <c r="U120" s="3" t="s">
        <v>48</v>
      </c>
      <c r="V120" s="3" t="s">
        <v>51</v>
      </c>
      <c r="W120" s="3" t="s">
        <v>60</v>
      </c>
      <c r="X120" s="3" t="s">
        <v>52</v>
      </c>
    </row>
    <row r="121" spans="8:24" x14ac:dyDescent="0.3">
      <c r="I121" s="29" t="s">
        <v>77</v>
      </c>
      <c r="J121" s="26" t="s">
        <v>30</v>
      </c>
      <c r="K121" s="17">
        <f>CORREL($I147:$I197,K147:K197)</f>
        <v>-0.55008836534006056</v>
      </c>
      <c r="L121" s="17">
        <f>CORREL($I147:$I197,L147:L197)</f>
        <v>0.26690583123779066</v>
      </c>
      <c r="M121" s="17">
        <f t="shared" ref="M121:X121" si="28">CORREL($I147:$I197,M147:M197)</f>
        <v>0.16320426391911866</v>
      </c>
      <c r="N121" s="17">
        <f t="shared" si="28"/>
        <v>0.89247757389693827</v>
      </c>
      <c r="O121" s="17">
        <f t="shared" si="28"/>
        <v>5.0610978383272666E-3</v>
      </c>
      <c r="P121" s="17">
        <f t="shared" si="28"/>
        <v>-1.3212829375290579E-2</v>
      </c>
      <c r="Q121" s="17">
        <f t="shared" si="28"/>
        <v>6.1567658808052893E-2</v>
      </c>
      <c r="R121" s="17">
        <f t="shared" si="28"/>
        <v>0.19450994493501297</v>
      </c>
      <c r="S121" s="17">
        <f>CORREL($I147:$I197,S147:S197)</f>
        <v>-0.5597702847917273</v>
      </c>
      <c r="T121" s="17">
        <f t="shared" si="28"/>
        <v>-0.16000543778572379</v>
      </c>
      <c r="U121" s="17">
        <f t="shared" si="28"/>
        <v>0.51919414087929727</v>
      </c>
      <c r="V121" s="17">
        <f t="shared" si="28"/>
        <v>0.49482020940735472</v>
      </c>
      <c r="W121" s="17">
        <f t="shared" si="28"/>
        <v>0.57990316918905471</v>
      </c>
      <c r="X121" s="17">
        <f t="shared" si="28"/>
        <v>-0.34905258804407741</v>
      </c>
    </row>
    <row r="122" spans="8:24" x14ac:dyDescent="0.3">
      <c r="I122" s="25"/>
      <c r="J122" s="26" t="s">
        <v>38</v>
      </c>
      <c r="K122" s="17">
        <f>CORREL($I202:$I292,K202:K292)</f>
        <v>-0.1350890567174706</v>
      </c>
      <c r="L122" s="17">
        <f t="shared" ref="L122:X122" si="29">CORREL($I202:$I292,L202:L292)</f>
        <v>-6.8529612333089768E-2</v>
      </c>
      <c r="M122" s="17">
        <f t="shared" si="29"/>
        <v>-0.38517986445495539</v>
      </c>
      <c r="N122" s="17">
        <f>CORREL($I202:$I292,N202:N292)</f>
        <v>0.14268916248973007</v>
      </c>
      <c r="O122" s="17">
        <f t="shared" si="29"/>
        <v>7.8835533415705289E-2</v>
      </c>
      <c r="P122" s="17">
        <f t="shared" si="29"/>
        <v>-7.9556306071158128E-2</v>
      </c>
      <c r="Q122" s="17">
        <f t="shared" si="29"/>
        <v>-0.26585978275407329</v>
      </c>
      <c r="R122" s="17">
        <f t="shared" si="29"/>
        <v>1.7993579689178241E-3</v>
      </c>
      <c r="S122" s="17">
        <f t="shared" si="29"/>
        <v>-3.4720144299546778E-2</v>
      </c>
      <c r="T122" s="17">
        <f t="shared" si="29"/>
        <v>-6.8698832005906624E-2</v>
      </c>
      <c r="U122" s="17">
        <f t="shared" si="29"/>
        <v>5.9475070974093242E-2</v>
      </c>
      <c r="V122" s="17">
        <f t="shared" si="29"/>
        <v>0.10428259254027437</v>
      </c>
      <c r="W122" s="17">
        <f t="shared" si="29"/>
        <v>7.0371591964074803E-2</v>
      </c>
      <c r="X122" s="17">
        <f t="shared" si="29"/>
        <v>-0.20468700665463926</v>
      </c>
    </row>
    <row r="123" spans="8:24" x14ac:dyDescent="0.3">
      <c r="I123" s="25"/>
      <c r="J123" s="26" t="s">
        <v>16</v>
      </c>
      <c r="K123" s="17">
        <f t="shared" ref="K123:X123" si="30">CORREL($I300:$I366,K300:K366)</f>
        <v>-0.24367476947062872</v>
      </c>
      <c r="L123" s="17">
        <f t="shared" si="30"/>
        <v>2.224662469231169E-2</v>
      </c>
      <c r="M123" s="17">
        <f t="shared" si="30"/>
        <v>-0.32542385829021475</v>
      </c>
      <c r="N123" s="17">
        <f>CORREL($I300:$I366,N300:N366)</f>
        <v>0.12488178414096475</v>
      </c>
      <c r="O123" s="17">
        <f t="shared" si="30"/>
        <v>0.13517697330213066</v>
      </c>
      <c r="P123" s="17">
        <f t="shared" si="30"/>
        <v>-0.19167339204516171</v>
      </c>
      <c r="Q123" s="17">
        <f t="shared" si="30"/>
        <v>7.4477682233288406E-2</v>
      </c>
      <c r="R123" s="17">
        <f t="shared" si="30"/>
        <v>0.33881377231382881</v>
      </c>
      <c r="S123" s="17">
        <f t="shared" si="30"/>
        <v>3.7192369254947073E-2</v>
      </c>
      <c r="T123" s="17">
        <f t="shared" si="30"/>
        <v>-5.3865332317461059E-2</v>
      </c>
      <c r="U123" s="17">
        <f t="shared" si="30"/>
        <v>0.28060663329753832</v>
      </c>
      <c r="V123" s="17">
        <f t="shared" si="30"/>
        <v>0.34934701680228436</v>
      </c>
      <c r="W123" s="17">
        <f>CORREL($I300:$I366,W300:W366)</f>
        <v>0.33295627224183377</v>
      </c>
      <c r="X123" s="17">
        <f t="shared" si="30"/>
        <v>-8.4469846138617896E-2</v>
      </c>
    </row>
    <row r="124" spans="8:24" x14ac:dyDescent="0.3">
      <c r="I124" s="25"/>
      <c r="J124" s="26"/>
      <c r="K124" s="26"/>
      <c r="L124" s="17"/>
      <c r="M124" s="17"/>
      <c r="N124" s="17"/>
      <c r="O124" s="17"/>
      <c r="P124" s="17"/>
      <c r="Q124" s="17"/>
      <c r="R124" s="17"/>
      <c r="S124" s="17"/>
      <c r="T124" s="26"/>
      <c r="U124" s="17"/>
      <c r="V124" s="17"/>
      <c r="W124" s="17"/>
      <c r="X124" s="26"/>
    </row>
    <row r="125" spans="8:24" x14ac:dyDescent="0.3">
      <c r="I125" s="25"/>
      <c r="J125" s="26"/>
      <c r="K125" s="26"/>
      <c r="L125" s="17"/>
      <c r="M125" s="17"/>
      <c r="N125" s="17"/>
      <c r="O125" s="17"/>
      <c r="P125" s="17"/>
      <c r="Q125" s="17"/>
      <c r="R125" s="17"/>
      <c r="S125" s="17"/>
      <c r="T125" s="26"/>
      <c r="U125" s="17"/>
      <c r="V125" s="17"/>
      <c r="W125" s="17"/>
      <c r="X125" s="26"/>
    </row>
    <row r="126" spans="8:24" ht="23.4" x14ac:dyDescent="0.45">
      <c r="I126" s="36"/>
      <c r="K126" s="3" t="s">
        <v>10</v>
      </c>
      <c r="L126" s="3" t="s">
        <v>14</v>
      </c>
      <c r="M126" s="3" t="s">
        <v>56</v>
      </c>
      <c r="N126" s="3" t="s">
        <v>11</v>
      </c>
      <c r="O126" s="3" t="s">
        <v>12</v>
      </c>
      <c r="P126" s="3" t="s">
        <v>13</v>
      </c>
      <c r="Q126" s="3" t="s">
        <v>79</v>
      </c>
      <c r="R126" s="3" t="s">
        <v>50</v>
      </c>
      <c r="S126" s="3" t="s">
        <v>59</v>
      </c>
      <c r="T126" s="3" t="s">
        <v>64</v>
      </c>
      <c r="U126" s="3" t="s">
        <v>48</v>
      </c>
      <c r="V126" s="3" t="s">
        <v>51</v>
      </c>
      <c r="W126" s="3" t="s">
        <v>60</v>
      </c>
      <c r="X126" s="3" t="s">
        <v>52</v>
      </c>
    </row>
    <row r="127" spans="8:24" x14ac:dyDescent="0.3">
      <c r="I127" s="6" t="s">
        <v>62</v>
      </c>
      <c r="J127" s="26" t="s">
        <v>30</v>
      </c>
      <c r="K127" s="17">
        <f>RSQ($I147:$I197,K147:K197)</f>
        <v>0.30259720968249992</v>
      </c>
      <c r="L127" s="17">
        <f t="shared" ref="L127:X127" si="31">RSQ($I147:$I197,L147:L197)</f>
        <v>7.1238722748735994E-2</v>
      </c>
      <c r="M127" s="17">
        <f t="shared" si="31"/>
        <v>2.6635631761381354E-2</v>
      </c>
      <c r="N127" s="17">
        <f t="shared" si="31"/>
        <v>0.79651621990896526</v>
      </c>
      <c r="O127" s="17">
        <f t="shared" si="31"/>
        <v>2.5614711329120941E-5</v>
      </c>
      <c r="P127" s="17">
        <f t="shared" si="31"/>
        <v>1.7457886010054159E-4</v>
      </c>
      <c r="Q127" s="17">
        <f t="shared" si="31"/>
        <v>3.7905766111048129E-3</v>
      </c>
      <c r="R127" s="17">
        <f t="shared" si="31"/>
        <v>3.7834118678621791E-2</v>
      </c>
      <c r="S127" s="17">
        <f t="shared" si="31"/>
        <v>0.31334277173581149</v>
      </c>
      <c r="T127" s="17">
        <f t="shared" si="31"/>
        <v>2.5601740121001137E-2</v>
      </c>
      <c r="U127" s="17">
        <f t="shared" si="31"/>
        <v>0.26956255592339157</v>
      </c>
      <c r="V127" s="17">
        <f t="shared" si="31"/>
        <v>0.24484703963793844</v>
      </c>
      <c r="W127" s="17">
        <f t="shared" si="31"/>
        <v>0.33628768563550954</v>
      </c>
      <c r="X127" s="17">
        <f t="shared" si="31"/>
        <v>0.1218377092202684</v>
      </c>
    </row>
    <row r="128" spans="8:24" x14ac:dyDescent="0.3">
      <c r="J128" s="26" t="s">
        <v>38</v>
      </c>
      <c r="K128" s="17">
        <f>RSQ($I202:$I292,K202:K292)</f>
        <v>1.8249053244815981E-2</v>
      </c>
      <c r="L128" s="17">
        <f t="shared" ref="L128:X128" si="32">RSQ($I202:$I292,L202:L292)</f>
        <v>4.6963077665235714E-3</v>
      </c>
      <c r="M128" s="17">
        <f t="shared" si="32"/>
        <v>0.14836352798153785</v>
      </c>
      <c r="N128" s="17">
        <f t="shared" si="32"/>
        <v>2.0360197092020593E-2</v>
      </c>
      <c r="O128" s="17">
        <f t="shared" si="32"/>
        <v>6.2150413289387878E-3</v>
      </c>
      <c r="P128" s="17">
        <f t="shared" si="32"/>
        <v>6.3292058356877916E-3</v>
      </c>
      <c r="Q128" s="17">
        <f t="shared" si="32"/>
        <v>7.0681424086043082E-2</v>
      </c>
      <c r="R128" s="17">
        <f t="shared" si="32"/>
        <v>3.2376891003080779E-6</v>
      </c>
      <c r="S128" s="17">
        <f t="shared" si="32"/>
        <v>1.2054884201813507E-3</v>
      </c>
      <c r="T128" s="17">
        <f t="shared" si="32"/>
        <v>4.71952951897578E-3</v>
      </c>
      <c r="U128" s="17">
        <f t="shared" si="32"/>
        <v>3.5372840673734284E-3</v>
      </c>
      <c r="V128" s="17">
        <f t="shared" si="32"/>
        <v>1.0874859106920895E-2</v>
      </c>
      <c r="W128" s="17">
        <f t="shared" si="32"/>
        <v>4.9521609555582373E-3</v>
      </c>
      <c r="X128" s="17">
        <f t="shared" si="32"/>
        <v>4.1896770693236336E-2</v>
      </c>
    </row>
    <row r="129" spans="8:24" x14ac:dyDescent="0.3">
      <c r="J129" s="26" t="s">
        <v>16</v>
      </c>
      <c r="K129" s="17">
        <f>RSQ($I315:$I368,K315:K368)</f>
        <v>6.5361639345722727E-2</v>
      </c>
      <c r="L129" s="17">
        <f>RSQ($I315:$I368,L315:L368)</f>
        <v>1.7603367918381012E-2</v>
      </c>
      <c r="M129" s="17">
        <f>RSQ($I315:$I368,M315:M368)</f>
        <v>0.18412591226014238</v>
      </c>
      <c r="N129" s="17">
        <f>RSQ($I315:$I368,N315:N368)</f>
        <v>1.0064498059427921E-2</v>
      </c>
      <c r="O129" s="17">
        <f>RSQ($I315:$I368,O315:O368)</f>
        <v>6.5995087507020409E-3</v>
      </c>
      <c r="P129" s="17">
        <f>RSQ($I315:$I368,P315:P368)</f>
        <v>5.6969405512745576E-2</v>
      </c>
      <c r="Q129" s="17">
        <f>RSQ($I315:$I368,Q315:Q368)</f>
        <v>2.5382976320044966E-3</v>
      </c>
      <c r="R129" s="17">
        <f>RSQ($I315:$I368,R315:R368)</f>
        <v>0.10065351646244243</v>
      </c>
      <c r="S129" s="17">
        <f>RSQ($I315:$I368,S315:S368)</f>
        <v>8.3187459098161629E-5</v>
      </c>
      <c r="T129" s="17">
        <f>RSQ($I315:$I368,T315:T368)</f>
        <v>5.8485916813308531E-3</v>
      </c>
      <c r="U129" s="17">
        <f>RSQ($I315:$I368,U315:U368)</f>
        <v>7.7209055014314035E-2</v>
      </c>
      <c r="V129" s="17">
        <f>RSQ($I315:$I368,V315:V368)</f>
        <v>0.15229851513842479</v>
      </c>
      <c r="W129" s="17">
        <f>RSQ($I315:$I368,W315:W368)</f>
        <v>0.13498537094025762</v>
      </c>
      <c r="X129" s="17">
        <f>RSQ($I315:$I368,X315:X368)</f>
        <v>1.8880963459304206E-2</v>
      </c>
    </row>
    <row r="130" spans="8:24" x14ac:dyDescent="0.3">
      <c r="I130" s="25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8:24" ht="15" thickBot="1" x14ac:dyDescent="0.35">
      <c r="I131" s="32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</row>
    <row r="132" spans="8:24" x14ac:dyDescent="0.3">
      <c r="J132" s="26" t="s">
        <v>54</v>
      </c>
      <c r="K132" s="17">
        <f>K121*SQRT((49-2)/(1-K121^2))</f>
        <v>-4.5158504191060018</v>
      </c>
      <c r="L132" s="17">
        <f t="shared" ref="L132:X132" si="33">L121*SQRT((49-2)/(1-L121^2))</f>
        <v>1.8986938385682153</v>
      </c>
      <c r="M132" s="17">
        <f t="shared" si="33"/>
        <v>1.1340774316772211</v>
      </c>
      <c r="N132" s="17">
        <f t="shared" si="33"/>
        <v>13.563798910517443</v>
      </c>
      <c r="O132" s="17">
        <f t="shared" si="33"/>
        <v>3.4697583065540855E-2</v>
      </c>
      <c r="P132" s="17">
        <f t="shared" si="33"/>
        <v>-9.0590502429504741E-2</v>
      </c>
      <c r="Q132" s="17">
        <f t="shared" si="33"/>
        <v>0.422888860631701</v>
      </c>
      <c r="R132" s="17">
        <f t="shared" si="33"/>
        <v>1.3594579023650923</v>
      </c>
      <c r="S132" s="17">
        <f t="shared" si="33"/>
        <v>-4.6311491846067172</v>
      </c>
      <c r="T132" s="17">
        <f t="shared" si="33"/>
        <v>-1.1112593331804477</v>
      </c>
      <c r="U132" s="17">
        <f t="shared" si="33"/>
        <v>4.1647333219394387</v>
      </c>
      <c r="V132" s="17">
        <f t="shared" si="33"/>
        <v>3.9037220976699105</v>
      </c>
      <c r="W132" s="17">
        <f t="shared" si="33"/>
        <v>4.8799399001519657</v>
      </c>
      <c r="X132" s="17">
        <f t="shared" si="33"/>
        <v>-2.5535972345087323</v>
      </c>
    </row>
    <row r="133" spans="8:24" x14ac:dyDescent="0.3">
      <c r="J133" s="26"/>
      <c r="K133" s="17">
        <f>K122*SQRT((76-2)/(1-K122^2))</f>
        <v>-1.1728308056254866</v>
      </c>
      <c r="L133" s="17">
        <f t="shared" ref="L133:X133" si="34">L122*SQRT((76-2)/(1-L122^2))</f>
        <v>-0.59090318021625421</v>
      </c>
      <c r="M133" s="17">
        <f t="shared" si="34"/>
        <v>-3.5904783287660496</v>
      </c>
      <c r="N133" s="17">
        <f t="shared" si="34"/>
        <v>1.2401483438175773</v>
      </c>
      <c r="O133" s="17">
        <f t="shared" si="34"/>
        <v>0.68028619936660395</v>
      </c>
      <c r="P133" s="17">
        <f t="shared" si="34"/>
        <v>-0.68654531387110274</v>
      </c>
      <c r="Q133" s="17">
        <f t="shared" si="34"/>
        <v>-2.3723906092730465</v>
      </c>
      <c r="R133" s="17">
        <f t="shared" si="34"/>
        <v>1.5478687578085612E-2</v>
      </c>
      <c r="S133" s="17">
        <f t="shared" si="34"/>
        <v>-0.29885416151856542</v>
      </c>
      <c r="T133" s="17">
        <f t="shared" si="34"/>
        <v>-0.59236920355627587</v>
      </c>
      <c r="U133" s="17">
        <f t="shared" si="34"/>
        <v>0.51253119305517492</v>
      </c>
      <c r="V133" s="17">
        <f t="shared" si="34"/>
        <v>0.90199069856852998</v>
      </c>
      <c r="W133" s="17">
        <f t="shared" si="34"/>
        <v>0.60686383227633611</v>
      </c>
      <c r="X133" s="17">
        <f t="shared" si="34"/>
        <v>-1.7988708438858056</v>
      </c>
    </row>
    <row r="134" spans="8:24" x14ac:dyDescent="0.3">
      <c r="J134" s="26"/>
      <c r="K134" s="17">
        <f>K123*SQRT((52-2)/(1-K123^2))</f>
        <v>-1.776592645328867</v>
      </c>
      <c r="L134" s="17">
        <f t="shared" ref="L134:X134" si="35">L123*SQRT((52-2)/(1-L123^2))</f>
        <v>0.15734633292172914</v>
      </c>
      <c r="M134" s="17">
        <f t="shared" si="35"/>
        <v>-2.4335569361264193</v>
      </c>
      <c r="N134" s="17">
        <f t="shared" si="35"/>
        <v>0.89001493183863767</v>
      </c>
      <c r="O134" s="17">
        <f t="shared" si="35"/>
        <v>0.96470007315284656</v>
      </c>
      <c r="P134" s="17">
        <f t="shared" si="35"/>
        <v>-1.3809398813602844</v>
      </c>
      <c r="Q134" s="17">
        <f t="shared" si="35"/>
        <v>0.52810345346999255</v>
      </c>
      <c r="R134" s="17">
        <f t="shared" si="35"/>
        <v>2.5463850311742919</v>
      </c>
      <c r="S134" s="17">
        <f t="shared" si="35"/>
        <v>0.26317184724203113</v>
      </c>
      <c r="T134" s="17">
        <f t="shared" si="35"/>
        <v>-0.38143918745187749</v>
      </c>
      <c r="U134" s="17">
        <f t="shared" si="35"/>
        <v>2.0672445102395072</v>
      </c>
      <c r="V134" s="17">
        <f t="shared" si="35"/>
        <v>2.6363647846237788</v>
      </c>
      <c r="W134" s="17">
        <f t="shared" si="35"/>
        <v>2.4968192214033902</v>
      </c>
      <c r="X134" s="17">
        <f t="shared" si="35"/>
        <v>-0.5994343669897001</v>
      </c>
    </row>
    <row r="135" spans="8:24" ht="21" x14ac:dyDescent="0.4">
      <c r="J135" s="26"/>
      <c r="K135" s="3" t="s">
        <v>10</v>
      </c>
      <c r="L135" s="3" t="s">
        <v>14</v>
      </c>
      <c r="M135" s="3" t="s">
        <v>56</v>
      </c>
      <c r="N135" s="3" t="s">
        <v>11</v>
      </c>
      <c r="O135" s="3" t="s">
        <v>12</v>
      </c>
      <c r="P135" s="3" t="s">
        <v>13</v>
      </c>
      <c r="Q135" s="3" t="s">
        <v>79</v>
      </c>
      <c r="R135" s="3" t="s">
        <v>50</v>
      </c>
      <c r="S135" s="3" t="s">
        <v>59</v>
      </c>
      <c r="T135" s="3" t="s">
        <v>64</v>
      </c>
      <c r="U135" s="3" t="s">
        <v>48</v>
      </c>
      <c r="V135" s="3" t="s">
        <v>51</v>
      </c>
      <c r="W135" s="3" t="s">
        <v>60</v>
      </c>
      <c r="X135" s="3" t="s">
        <v>52</v>
      </c>
    </row>
    <row r="136" spans="8:24" x14ac:dyDescent="0.3">
      <c r="I136" t="s">
        <v>87</v>
      </c>
      <c r="J136" s="26" t="s">
        <v>30</v>
      </c>
      <c r="K136" s="15">
        <f>_xlfn.T.DIST.2T(ABS(K132),47)</f>
        <v>4.2315280147784064E-5</v>
      </c>
      <c r="L136" s="15">
        <f t="shared" ref="L136:X136" si="36">_xlfn.T.DIST.2T(ABS(L132),47)</f>
        <v>6.3753640126310337E-2</v>
      </c>
      <c r="M136" s="15">
        <f t="shared" si="36"/>
        <v>0.26251343065878285</v>
      </c>
      <c r="N136" s="15">
        <f t="shared" si="36"/>
        <v>7.2643603681714971E-18</v>
      </c>
      <c r="O136" s="15">
        <f t="shared" si="36"/>
        <v>0.97246783308239926</v>
      </c>
      <c r="P136" s="15">
        <f t="shared" si="36"/>
        <v>0.92820295954014287</v>
      </c>
      <c r="Q136" s="15">
        <f t="shared" si="36"/>
        <v>0.67430503004101927</v>
      </c>
      <c r="R136" s="15">
        <f t="shared" si="36"/>
        <v>0.18048856026601809</v>
      </c>
      <c r="S136" s="15">
        <f t="shared" si="36"/>
        <v>2.8925311619675978E-5</v>
      </c>
      <c r="T136" s="15">
        <f t="shared" si="36"/>
        <v>0.27210925842538697</v>
      </c>
      <c r="U136" s="15">
        <f t="shared" si="36"/>
        <v>1.3213095646126476E-4</v>
      </c>
      <c r="V136" s="15">
        <f t="shared" si="36"/>
        <v>3.012087819316818E-4</v>
      </c>
      <c r="W136" s="15">
        <f t="shared" si="36"/>
        <v>1.2609347959421065E-5</v>
      </c>
      <c r="X136" s="15">
        <f t="shared" si="36"/>
        <v>1.3965401758591128E-2</v>
      </c>
    </row>
    <row r="137" spans="8:24" x14ac:dyDescent="0.3">
      <c r="J137" s="26" t="s">
        <v>38</v>
      </c>
      <c r="K137" s="15">
        <f>_xlfn.T.DIST.2T(ABS(K133),74)</f>
        <v>0.24462524179283601</v>
      </c>
      <c r="L137" s="15">
        <f t="shared" ref="L137:X137" si="37">_xlfn.T.DIST.2T(ABS(L133),74)</f>
        <v>0.55638585569251875</v>
      </c>
      <c r="M137" s="15">
        <f t="shared" si="37"/>
        <v>5.9068120206952433E-4</v>
      </c>
      <c r="N137" s="15">
        <f t="shared" si="37"/>
        <v>0.21883852296754802</v>
      </c>
      <c r="O137" s="15">
        <f t="shared" si="37"/>
        <v>0.49844616219504789</v>
      </c>
      <c r="P137" s="15">
        <f t="shared" si="37"/>
        <v>0.49451502910352885</v>
      </c>
      <c r="Q137" s="15">
        <f t="shared" si="37"/>
        <v>2.0273737439109513E-2</v>
      </c>
      <c r="R137" s="15">
        <f t="shared" si="37"/>
        <v>0.98769194428699758</v>
      </c>
      <c r="S137" s="15">
        <f t="shared" si="37"/>
        <v>0.76588898461526034</v>
      </c>
      <c r="T137" s="15">
        <f t="shared" si="37"/>
        <v>0.55540915960085124</v>
      </c>
      <c r="U137" s="15">
        <f t="shared" si="37"/>
        <v>0.6098057834835845</v>
      </c>
      <c r="V137" s="15">
        <f t="shared" si="37"/>
        <v>0.36998834468747455</v>
      </c>
      <c r="W137" s="15">
        <f t="shared" si="37"/>
        <v>0.54579876905512359</v>
      </c>
      <c r="X137" s="15">
        <f t="shared" si="37"/>
        <v>7.6116557807748911E-2</v>
      </c>
    </row>
    <row r="138" spans="8:24" x14ac:dyDescent="0.3">
      <c r="J138" s="26" t="s">
        <v>16</v>
      </c>
      <c r="K138" s="15">
        <f>_xlfn.T.DIST.2T(ABS(K134),50)</f>
        <v>8.1719492169158539E-2</v>
      </c>
      <c r="L138" s="15">
        <f t="shared" ref="L138:X138" si="38">_xlfn.T.DIST.2T(ABS(L134),50)</f>
        <v>0.87560560002745225</v>
      </c>
      <c r="M138" s="15">
        <f t="shared" si="38"/>
        <v>1.8567938074244311E-2</v>
      </c>
      <c r="N138" s="15">
        <f t="shared" si="38"/>
        <v>0.37772033577760677</v>
      </c>
      <c r="O138" s="15">
        <f t="shared" si="38"/>
        <v>0.33933792823883668</v>
      </c>
      <c r="P138" s="15">
        <f t="shared" si="38"/>
        <v>0.17343891193271843</v>
      </c>
      <c r="Q138" s="15">
        <f t="shared" si="38"/>
        <v>0.59976367850166334</v>
      </c>
      <c r="R138" s="15">
        <f t="shared" si="38"/>
        <v>1.4011074535778802E-2</v>
      </c>
      <c r="S138" s="15">
        <f t="shared" si="38"/>
        <v>0.79349961838643268</v>
      </c>
      <c r="T138" s="15">
        <f t="shared" si="38"/>
        <v>0.70449355944245817</v>
      </c>
      <c r="U138" s="15">
        <f t="shared" si="38"/>
        <v>4.3907009758545022E-2</v>
      </c>
      <c r="V138" s="15">
        <f t="shared" si="38"/>
        <v>1.1133662330093105E-2</v>
      </c>
      <c r="W138" s="15">
        <f t="shared" si="38"/>
        <v>1.5870699836403931E-2</v>
      </c>
      <c r="X138" s="15">
        <f t="shared" si="38"/>
        <v>0.55158999790154728</v>
      </c>
    </row>
    <row r="144" spans="8:24" ht="21" x14ac:dyDescent="0.4">
      <c r="H144" s="3" t="s">
        <v>84</v>
      </c>
    </row>
    <row r="146" spans="7:24" ht="23.4" x14ac:dyDescent="0.45">
      <c r="K146" s="4" t="s">
        <v>10</v>
      </c>
      <c r="L146" s="4" t="s">
        <v>14</v>
      </c>
      <c r="M146" s="4" t="s">
        <v>66</v>
      </c>
      <c r="N146" s="4" t="s">
        <v>11</v>
      </c>
      <c r="O146" s="4" t="s">
        <v>12</v>
      </c>
      <c r="P146" s="4" t="s">
        <v>13</v>
      </c>
      <c r="Q146" s="4" t="s">
        <v>79</v>
      </c>
      <c r="R146" s="4" t="s">
        <v>50</v>
      </c>
      <c r="S146" s="4" t="s">
        <v>49</v>
      </c>
      <c r="T146" s="4" t="s">
        <v>63</v>
      </c>
      <c r="U146" s="4" t="s">
        <v>48</v>
      </c>
      <c r="V146" s="4" t="s">
        <v>65</v>
      </c>
      <c r="W146" s="4" t="s">
        <v>60</v>
      </c>
      <c r="X146" s="4" t="s">
        <v>52</v>
      </c>
    </row>
    <row r="147" spans="7:24" x14ac:dyDescent="0.3">
      <c r="G147" s="75">
        <v>1.03</v>
      </c>
      <c r="H147" s="75">
        <v>-33.5</v>
      </c>
      <c r="I147" s="75">
        <f t="shared" ref="I147:I158" si="39">(H147-AVERAGE(G$5:G$16))/STDEVA(G$5:G$16)</f>
        <v>-0.17053802474435983</v>
      </c>
      <c r="J147" s="75"/>
      <c r="K147" s="7">
        <v>642.3297</v>
      </c>
      <c r="L147" s="7">
        <v>6.124441</v>
      </c>
      <c r="M147" s="7">
        <v>7408</v>
      </c>
      <c r="N147" s="7">
        <v>0.74660400000000005</v>
      </c>
      <c r="O147" s="7">
        <v>3.9178630000000001</v>
      </c>
      <c r="P147" s="7">
        <v>31.676010000000002</v>
      </c>
      <c r="Q147" s="7">
        <v>293</v>
      </c>
      <c r="R147" s="7">
        <v>651</v>
      </c>
      <c r="S147" s="7">
        <f t="shared" ref="S147:S158" si="40">O147/N147</f>
        <v>5.2475783681844721</v>
      </c>
      <c r="T147" s="7">
        <v>272</v>
      </c>
      <c r="U147" s="7">
        <v>56750</v>
      </c>
      <c r="V147" s="7">
        <v>3800</v>
      </c>
      <c r="W147" s="7">
        <v>10.05556</v>
      </c>
      <c r="X147" s="7">
        <v>1111.9000000000001</v>
      </c>
    </row>
    <row r="148" spans="7:24" x14ac:dyDescent="0.3">
      <c r="G148" s="75">
        <v>2.02</v>
      </c>
      <c r="H148" s="75">
        <v>-32.700000000000003</v>
      </c>
      <c r="I148" s="75">
        <f>(H148-AVERAGE(G$5:G$16))/STDEVA(G$5:G$16)</f>
        <v>0.41625947975235578</v>
      </c>
      <c r="J148" s="75"/>
      <c r="K148" s="7">
        <v>346.29820000000001</v>
      </c>
      <c r="L148" s="7">
        <v>5.593801</v>
      </c>
      <c r="M148" s="7">
        <v>10092</v>
      </c>
      <c r="N148" s="7">
        <v>0.82426699999999997</v>
      </c>
      <c r="O148" s="7">
        <v>3.5287860000000002</v>
      </c>
      <c r="P148" s="7">
        <v>30.80209</v>
      </c>
      <c r="Q148" s="7">
        <v>360</v>
      </c>
      <c r="R148" s="7">
        <v>637</v>
      </c>
      <c r="S148" s="7">
        <f t="shared" si="40"/>
        <v>4.2811200739566191</v>
      </c>
      <c r="T148" s="7">
        <v>296</v>
      </c>
      <c r="U148" s="7">
        <v>57570</v>
      </c>
      <c r="V148" s="7">
        <v>5700</v>
      </c>
      <c r="W148" s="7">
        <v>12.43333</v>
      </c>
      <c r="X148" s="7">
        <v>803</v>
      </c>
    </row>
    <row r="149" spans="7:24" x14ac:dyDescent="0.3">
      <c r="G149" s="75">
        <v>3.03</v>
      </c>
      <c r="H149" s="75">
        <v>-33</v>
      </c>
      <c r="I149" s="75">
        <f t="shared" si="39"/>
        <v>0.19621041556608873</v>
      </c>
      <c r="J149" s="75"/>
      <c r="K149" s="7">
        <v>409.47930000000002</v>
      </c>
      <c r="L149" s="7">
        <v>4.4330610000000004</v>
      </c>
      <c r="M149" s="7">
        <v>12592</v>
      </c>
      <c r="N149" s="7">
        <v>0.80846399999999996</v>
      </c>
      <c r="O149" s="7">
        <v>3.7996599999999998</v>
      </c>
      <c r="P149" s="7">
        <v>25.588799999999999</v>
      </c>
      <c r="Q149" s="7">
        <v>258</v>
      </c>
      <c r="R149" s="7">
        <v>660</v>
      </c>
      <c r="S149" s="7">
        <f t="shared" si="40"/>
        <v>4.6998505808545588</v>
      </c>
      <c r="T149" s="7">
        <v>262</v>
      </c>
      <c r="U149" s="7">
        <v>57560</v>
      </c>
      <c r="V149" s="7">
        <v>5200</v>
      </c>
      <c r="W149" s="7">
        <v>11.78889</v>
      </c>
      <c r="X149" s="7">
        <v>838.3</v>
      </c>
    </row>
    <row r="150" spans="7:24" x14ac:dyDescent="0.3">
      <c r="G150" s="75">
        <v>4.03</v>
      </c>
      <c r="H150" s="75">
        <v>-33.200000000000003</v>
      </c>
      <c r="I150" s="75">
        <f t="shared" si="39"/>
        <v>4.9511039441907219E-2</v>
      </c>
      <c r="J150" s="75"/>
      <c r="K150" s="7">
        <v>541.53009999999995</v>
      </c>
      <c r="L150" s="7">
        <v>4.1951609999999997</v>
      </c>
      <c r="M150" s="7">
        <v>12885</v>
      </c>
      <c r="N150" s="7">
        <v>0.74855700000000003</v>
      </c>
      <c r="O150" s="7">
        <v>4.097461</v>
      </c>
      <c r="P150" s="7">
        <v>25.28425</v>
      </c>
      <c r="Q150" s="7">
        <v>301</v>
      </c>
      <c r="R150" s="7">
        <v>603</v>
      </c>
      <c r="S150" s="7">
        <f t="shared" si="40"/>
        <v>5.473812949448071</v>
      </c>
      <c r="T150" s="7">
        <v>340</v>
      </c>
      <c r="U150" s="7">
        <v>58630</v>
      </c>
      <c r="V150" s="7">
        <v>5500</v>
      </c>
      <c r="W150" s="7">
        <v>11.83333</v>
      </c>
      <c r="X150" s="7">
        <v>824</v>
      </c>
    </row>
    <row r="151" spans="7:24" x14ac:dyDescent="0.3">
      <c r="G151" s="75">
        <v>5.0199999999999996</v>
      </c>
      <c r="H151" s="75">
        <v>-34.4</v>
      </c>
      <c r="I151" s="75">
        <f t="shared" si="39"/>
        <v>-0.83068521730316613</v>
      </c>
      <c r="J151" s="75"/>
      <c r="K151" s="7">
        <v>658.28809999999999</v>
      </c>
      <c r="L151" s="7">
        <v>5.0078560000000003</v>
      </c>
      <c r="M151" s="7">
        <v>13792</v>
      </c>
      <c r="N151" s="7">
        <v>0.76901799999999998</v>
      </c>
      <c r="O151" s="7">
        <v>4.3098159999999996</v>
      </c>
      <c r="P151" s="7">
        <v>33.644950000000001</v>
      </c>
      <c r="Q151" s="7">
        <v>288</v>
      </c>
      <c r="R151" s="7">
        <v>643</v>
      </c>
      <c r="S151" s="7">
        <f t="shared" si="40"/>
        <v>5.6043109524094366</v>
      </c>
      <c r="T151" s="7">
        <v>290</v>
      </c>
      <c r="U151" s="7">
        <v>56840</v>
      </c>
      <c r="V151" s="7">
        <v>4900</v>
      </c>
      <c r="W151" s="7">
        <v>11.077780000000001</v>
      </c>
      <c r="X151" s="7">
        <v>907.5</v>
      </c>
    </row>
    <row r="152" spans="7:24" x14ac:dyDescent="0.3">
      <c r="G152" s="75">
        <v>9.0299999999999994</v>
      </c>
      <c r="H152" s="75">
        <v>-31.3</v>
      </c>
      <c r="I152" s="75">
        <f t="shared" si="39"/>
        <v>1.4431551126216133</v>
      </c>
      <c r="J152" s="75"/>
      <c r="K152" s="7">
        <v>462.1157</v>
      </c>
      <c r="L152" s="7">
        <v>0.96021999999999996</v>
      </c>
      <c r="M152" s="7">
        <v>14123</v>
      </c>
      <c r="N152" s="7">
        <v>0.82150999999999996</v>
      </c>
      <c r="O152" s="7">
        <v>3.7667440000000001</v>
      </c>
      <c r="P152" s="7">
        <v>33.557360000000003</v>
      </c>
      <c r="Q152" s="7">
        <v>309</v>
      </c>
      <c r="R152" s="7">
        <v>648</v>
      </c>
      <c r="S152" s="7">
        <f t="shared" si="40"/>
        <v>4.5851468637022075</v>
      </c>
      <c r="T152" s="7">
        <v>285</v>
      </c>
      <c r="U152" s="7">
        <v>56510</v>
      </c>
      <c r="V152" s="7">
        <v>5000</v>
      </c>
      <c r="W152" s="7">
        <v>11.855560000000001</v>
      </c>
      <c r="X152" s="7">
        <v>884.6</v>
      </c>
    </row>
    <row r="153" spans="7:24" x14ac:dyDescent="0.3">
      <c r="G153" s="75" t="s">
        <v>31</v>
      </c>
      <c r="H153" s="75">
        <v>-36.200000000000003</v>
      </c>
      <c r="I153" s="75">
        <f t="shared" si="39"/>
        <v>-2.1509796024207839</v>
      </c>
      <c r="J153" s="75"/>
      <c r="K153" s="7">
        <v>583.17169999999999</v>
      </c>
      <c r="L153" s="7">
        <v>1.3215349999999999</v>
      </c>
      <c r="M153" s="7">
        <v>14923</v>
      </c>
      <c r="N153" s="7">
        <v>0.70688700000000004</v>
      </c>
      <c r="O153" s="7">
        <v>3.8533219999999999</v>
      </c>
      <c r="P153" s="7">
        <v>40.423990000000003</v>
      </c>
      <c r="Q153" s="7">
        <v>353</v>
      </c>
      <c r="R153" s="7">
        <v>623</v>
      </c>
      <c r="S153" s="7">
        <f t="shared" si="40"/>
        <v>5.4511145345720031</v>
      </c>
      <c r="T153" s="7">
        <v>334</v>
      </c>
      <c r="U153" s="7">
        <v>55890</v>
      </c>
      <c r="V153" s="7">
        <v>4600</v>
      </c>
      <c r="W153" s="7">
        <v>11.06667</v>
      </c>
      <c r="X153" s="7">
        <v>960.8</v>
      </c>
    </row>
    <row r="154" spans="7:24" x14ac:dyDescent="0.3">
      <c r="G154" s="75" t="s">
        <v>32</v>
      </c>
      <c r="H154" s="75">
        <v>-34.21</v>
      </c>
      <c r="I154" s="75">
        <f t="shared" si="39"/>
        <v>-0.6913208099851974</v>
      </c>
      <c r="J154" s="75"/>
      <c r="K154" s="7">
        <v>625.50670000000002</v>
      </c>
      <c r="L154" s="7">
        <v>1.0816159999999999</v>
      </c>
      <c r="M154" s="7">
        <v>15185</v>
      </c>
      <c r="N154" s="7">
        <v>0.71397500000000003</v>
      </c>
      <c r="O154" s="7">
        <v>4.0632919999999997</v>
      </c>
      <c r="P154" s="7">
        <v>49.350189999999998</v>
      </c>
      <c r="Q154" s="7">
        <v>305</v>
      </c>
      <c r="R154" s="7">
        <v>622</v>
      </c>
      <c r="S154" s="7">
        <f t="shared" si="40"/>
        <v>5.6910844217234491</v>
      </c>
      <c r="T154" s="7">
        <v>321</v>
      </c>
      <c r="U154" s="7">
        <v>55660</v>
      </c>
      <c r="V154" s="7">
        <v>4400</v>
      </c>
      <c r="W154" s="7">
        <v>10.77778</v>
      </c>
      <c r="X154" s="7">
        <v>985.6</v>
      </c>
    </row>
    <row r="155" spans="7:24" x14ac:dyDescent="0.3">
      <c r="G155" s="75" t="s">
        <v>33</v>
      </c>
      <c r="H155" s="75">
        <v>-34.200000000000003</v>
      </c>
      <c r="I155" s="75">
        <f t="shared" si="39"/>
        <v>-0.68398584117898986</v>
      </c>
      <c r="J155" s="75"/>
      <c r="K155" s="7">
        <v>472.202</v>
      </c>
      <c r="L155" s="7">
        <v>4.9685180000000004</v>
      </c>
      <c r="M155" s="7">
        <v>15677</v>
      </c>
      <c r="N155" s="7">
        <v>0.824438</v>
      </c>
      <c r="O155" s="7">
        <v>4.4855799999999997</v>
      </c>
      <c r="P155" s="7">
        <v>42.027859999999997</v>
      </c>
      <c r="Q155" s="7">
        <v>317</v>
      </c>
      <c r="R155" s="7">
        <v>636</v>
      </c>
      <c r="S155" s="7">
        <f t="shared" si="40"/>
        <v>5.4407729871742925</v>
      </c>
      <c r="T155" s="7">
        <v>384</v>
      </c>
      <c r="U155" s="7">
        <v>57450</v>
      </c>
      <c r="V155" s="7">
        <v>5000</v>
      </c>
      <c r="W155" s="7">
        <v>11.88889</v>
      </c>
      <c r="X155" s="7">
        <v>915</v>
      </c>
    </row>
    <row r="156" spans="7:24" x14ac:dyDescent="0.3">
      <c r="G156" s="75" t="s">
        <v>34</v>
      </c>
      <c r="H156" s="75">
        <v>-32.799999999999997</v>
      </c>
      <c r="I156" s="75">
        <f t="shared" si="39"/>
        <v>0.34290979169027025</v>
      </c>
      <c r="J156" s="75"/>
      <c r="K156" s="7">
        <v>632.05949999999996</v>
      </c>
      <c r="L156" s="7">
        <v>6.0876799999999998</v>
      </c>
      <c r="M156" s="7">
        <v>15985</v>
      </c>
      <c r="N156" s="7">
        <v>0.81791700000000001</v>
      </c>
      <c r="O156" s="7">
        <v>4.6854380000000004</v>
      </c>
      <c r="P156" s="7">
        <v>45.703440000000001</v>
      </c>
      <c r="Q156" s="7">
        <v>345</v>
      </c>
      <c r="R156" s="7">
        <v>625</v>
      </c>
      <c r="S156" s="7">
        <f t="shared" si="40"/>
        <v>5.728500569128653</v>
      </c>
      <c r="T156" s="7">
        <v>316</v>
      </c>
      <c r="U156" s="7">
        <v>55330</v>
      </c>
      <c r="V156" s="7">
        <v>4800</v>
      </c>
      <c r="W156" s="7">
        <v>11.06667</v>
      </c>
      <c r="X156" s="7">
        <v>927.2</v>
      </c>
    </row>
    <row r="157" spans="7:24" x14ac:dyDescent="0.3">
      <c r="G157" s="75" t="s">
        <v>35</v>
      </c>
      <c r="H157" s="75">
        <v>-32.200000000000003</v>
      </c>
      <c r="I157" s="75">
        <f t="shared" si="39"/>
        <v>0.78300792006280429</v>
      </c>
      <c r="J157" s="75"/>
      <c r="K157" s="7">
        <v>470.46170000000001</v>
      </c>
      <c r="L157" s="7">
        <v>1.087882</v>
      </c>
      <c r="M157" s="7">
        <v>16138</v>
      </c>
      <c r="N157" s="7">
        <v>0.83105499999999999</v>
      </c>
      <c r="O157" s="7">
        <v>4.386908</v>
      </c>
      <c r="P157" s="7">
        <v>41.531379999999999</v>
      </c>
      <c r="Q157" s="7">
        <v>306</v>
      </c>
      <c r="R157" s="7">
        <v>625</v>
      </c>
      <c r="S157" s="7">
        <f t="shared" si="40"/>
        <v>5.2787216249225386</v>
      </c>
      <c r="T157" s="7">
        <v>335</v>
      </c>
      <c r="U157" s="7">
        <v>59470</v>
      </c>
      <c r="V157" s="7">
        <v>5200</v>
      </c>
      <c r="W157" s="7">
        <v>11.977779999999999</v>
      </c>
      <c r="X157" s="7">
        <v>925.1</v>
      </c>
    </row>
    <row r="158" spans="7:24" x14ac:dyDescent="0.3">
      <c r="G158" s="75" t="s">
        <v>36</v>
      </c>
      <c r="H158" s="75">
        <v>-31.5</v>
      </c>
      <c r="I158" s="75">
        <f t="shared" si="39"/>
        <v>1.2964557364974343</v>
      </c>
      <c r="J158" s="75"/>
      <c r="K158" s="7">
        <v>496.00029999999998</v>
      </c>
      <c r="L158" s="7">
        <v>5.6219429999999999</v>
      </c>
      <c r="M158" s="7">
        <v>16177</v>
      </c>
      <c r="N158" s="7">
        <v>0.85614100000000004</v>
      </c>
      <c r="O158" s="7">
        <v>3.7683629999999999</v>
      </c>
      <c r="P158" s="7">
        <v>47.619970000000002</v>
      </c>
      <c r="Q158" s="7">
        <v>358</v>
      </c>
      <c r="R158" s="7">
        <v>627</v>
      </c>
      <c r="S158" s="7">
        <f t="shared" si="40"/>
        <v>4.4015681996306677</v>
      </c>
      <c r="T158" s="7">
        <v>309</v>
      </c>
      <c r="U158" s="7">
        <v>61040</v>
      </c>
      <c r="V158" s="7">
        <v>5200</v>
      </c>
      <c r="W158" s="41">
        <v>12</v>
      </c>
      <c r="X158" s="7">
        <v>946.7</v>
      </c>
    </row>
    <row r="159" spans="7:24" x14ac:dyDescent="0.3">
      <c r="G159" s="75"/>
      <c r="H159" s="75"/>
      <c r="I159" s="75"/>
      <c r="J159" s="75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7:24" x14ac:dyDescent="0.3">
      <c r="G160" s="75">
        <v>1.03</v>
      </c>
      <c r="H160" s="75">
        <v>-35.4</v>
      </c>
      <c r="I160" s="75">
        <f t="shared" ref="I160:I171" si="41">(H160-AVERAGE(H$5:H$16))/STDEVA(H$5:H$16)</f>
        <v>-0.54546892097902422</v>
      </c>
      <c r="J160" s="75"/>
      <c r="K160" s="7">
        <v>642.3297</v>
      </c>
      <c r="L160" s="7">
        <v>6.124441</v>
      </c>
      <c r="M160" s="7">
        <v>7408</v>
      </c>
      <c r="N160" s="7">
        <v>0.74660400000000005</v>
      </c>
      <c r="O160" s="7">
        <v>3.9178630000000001</v>
      </c>
      <c r="P160" s="7">
        <v>31.676010000000002</v>
      </c>
      <c r="Q160" s="7">
        <v>293</v>
      </c>
      <c r="R160" s="7">
        <v>651</v>
      </c>
      <c r="S160" s="7">
        <f t="shared" ref="S160:S171" si="42">O160/N160</f>
        <v>5.2475783681844721</v>
      </c>
      <c r="T160" s="7">
        <v>272</v>
      </c>
      <c r="U160" s="7">
        <v>56750</v>
      </c>
      <c r="V160" s="7">
        <v>3800</v>
      </c>
      <c r="W160" s="7">
        <v>10.05556</v>
      </c>
      <c r="X160" s="7">
        <v>1111.9000000000001</v>
      </c>
    </row>
    <row r="161" spans="7:24" x14ac:dyDescent="0.3">
      <c r="G161" s="75">
        <v>2.02</v>
      </c>
      <c r="H161" s="75">
        <v>-34.5</v>
      </c>
      <c r="I161" s="75">
        <f>(H161-AVERAGE(H$5:H$16))/STDEVA(H$5:H$16)</f>
        <v>0.47023182843018974</v>
      </c>
      <c r="J161" s="75"/>
      <c r="K161" s="7">
        <v>346.29820000000001</v>
      </c>
      <c r="L161" s="7">
        <v>5.593801</v>
      </c>
      <c r="M161" s="7">
        <v>10092</v>
      </c>
      <c r="N161" s="7">
        <v>0.82426699999999997</v>
      </c>
      <c r="O161" s="7">
        <v>3.5287860000000002</v>
      </c>
      <c r="P161" s="7">
        <v>30.80209</v>
      </c>
      <c r="Q161" s="7">
        <v>360</v>
      </c>
      <c r="R161" s="7">
        <v>637</v>
      </c>
      <c r="S161" s="7">
        <f t="shared" si="42"/>
        <v>4.2811200739566191</v>
      </c>
      <c r="T161" s="7">
        <v>296</v>
      </c>
      <c r="U161" s="7">
        <v>57570</v>
      </c>
      <c r="V161" s="7">
        <v>5700</v>
      </c>
      <c r="W161" s="7">
        <v>12.43333</v>
      </c>
      <c r="X161" s="7">
        <v>803</v>
      </c>
    </row>
    <row r="162" spans="7:24" x14ac:dyDescent="0.3">
      <c r="G162" s="75">
        <v>3.03</v>
      </c>
      <c r="H162" s="75">
        <v>-34.1</v>
      </c>
      <c r="I162" s="75">
        <f t="shared" si="41"/>
        <v>0.92165438372317288</v>
      </c>
      <c r="J162" s="75"/>
      <c r="K162" s="7">
        <v>409.47930000000002</v>
      </c>
      <c r="L162" s="7">
        <v>4.4330610000000004</v>
      </c>
      <c r="M162" s="7">
        <v>12592</v>
      </c>
      <c r="N162" s="7">
        <v>0.80846399999999996</v>
      </c>
      <c r="O162" s="7">
        <v>3.7996599999999998</v>
      </c>
      <c r="P162" s="7">
        <v>25.588799999999999</v>
      </c>
      <c r="Q162" s="7">
        <v>258</v>
      </c>
      <c r="R162" s="7">
        <v>660</v>
      </c>
      <c r="S162" s="7">
        <f t="shared" si="42"/>
        <v>4.6998505808545588</v>
      </c>
      <c r="T162" s="7">
        <v>262</v>
      </c>
      <c r="U162" s="7">
        <v>57560</v>
      </c>
      <c r="V162" s="7">
        <v>5200</v>
      </c>
      <c r="W162" s="7">
        <v>11.78889</v>
      </c>
      <c r="X162" s="7">
        <v>838.3</v>
      </c>
    </row>
    <row r="163" spans="7:24" x14ac:dyDescent="0.3">
      <c r="G163" s="75">
        <v>4.03</v>
      </c>
      <c r="H163" s="75">
        <v>-35.299999999999997</v>
      </c>
      <c r="I163" s="75">
        <f t="shared" si="41"/>
        <v>-0.43261328215577649</v>
      </c>
      <c r="J163" s="75"/>
      <c r="K163" s="7">
        <v>541.53009999999995</v>
      </c>
      <c r="L163" s="7">
        <v>4.1951609999999997</v>
      </c>
      <c r="M163" s="7">
        <v>12885</v>
      </c>
      <c r="N163" s="7">
        <v>0.74855700000000003</v>
      </c>
      <c r="O163" s="7">
        <v>4.097461</v>
      </c>
      <c r="P163" s="7">
        <v>25.28425</v>
      </c>
      <c r="Q163" s="7">
        <v>301</v>
      </c>
      <c r="R163" s="7">
        <v>603</v>
      </c>
      <c r="S163" s="7">
        <f t="shared" si="42"/>
        <v>5.473812949448071</v>
      </c>
      <c r="T163" s="7">
        <v>340</v>
      </c>
      <c r="U163" s="7">
        <v>58630</v>
      </c>
      <c r="V163" s="7">
        <v>5500</v>
      </c>
      <c r="W163" s="7">
        <v>11.83333</v>
      </c>
      <c r="X163" s="7">
        <v>824</v>
      </c>
    </row>
    <row r="164" spans="7:24" x14ac:dyDescent="0.3">
      <c r="G164" s="75">
        <v>5.0199999999999996</v>
      </c>
      <c r="H164" s="75">
        <v>-35.700000000000003</v>
      </c>
      <c r="I164" s="75">
        <f t="shared" si="41"/>
        <v>-0.88403583744876757</v>
      </c>
      <c r="J164" s="75"/>
      <c r="K164" s="7">
        <v>658.28809999999999</v>
      </c>
      <c r="L164" s="7">
        <v>5.0078560000000003</v>
      </c>
      <c r="M164" s="7">
        <v>13792</v>
      </c>
      <c r="N164" s="7">
        <v>0.76901799999999998</v>
      </c>
      <c r="O164" s="7">
        <v>4.3098159999999996</v>
      </c>
      <c r="P164" s="7">
        <v>33.644950000000001</v>
      </c>
      <c r="Q164" s="7">
        <v>288</v>
      </c>
      <c r="R164" s="7">
        <v>643</v>
      </c>
      <c r="S164" s="7">
        <f t="shared" si="42"/>
        <v>5.6043109524094366</v>
      </c>
      <c r="T164" s="7">
        <v>290</v>
      </c>
      <c r="U164" s="7">
        <v>56840</v>
      </c>
      <c r="V164" s="7">
        <v>4900</v>
      </c>
      <c r="W164" s="7">
        <v>11.077780000000001</v>
      </c>
      <c r="X164" s="7">
        <v>907.5</v>
      </c>
    </row>
    <row r="165" spans="7:24" x14ac:dyDescent="0.3">
      <c r="G165" s="75">
        <v>9.0299999999999994</v>
      </c>
      <c r="H165" s="75">
        <v>-34.299999999999997</v>
      </c>
      <c r="I165" s="75">
        <f t="shared" si="41"/>
        <v>0.6959431060766853</v>
      </c>
      <c r="J165" s="75"/>
      <c r="K165" s="7">
        <v>462.1157</v>
      </c>
      <c r="L165" s="7">
        <v>0.96021999999999996</v>
      </c>
      <c r="M165" s="7">
        <v>14123</v>
      </c>
      <c r="N165" s="7">
        <v>0.82150999999999996</v>
      </c>
      <c r="O165" s="7">
        <v>3.7667440000000001</v>
      </c>
      <c r="P165" s="7">
        <v>33.557360000000003</v>
      </c>
      <c r="Q165" s="7">
        <v>309</v>
      </c>
      <c r="R165" s="7">
        <v>648</v>
      </c>
      <c r="S165" s="7">
        <f t="shared" si="42"/>
        <v>4.5851468637022075</v>
      </c>
      <c r="T165" s="7">
        <v>285</v>
      </c>
      <c r="U165" s="7">
        <v>56510</v>
      </c>
      <c r="V165" s="7">
        <v>5000</v>
      </c>
      <c r="W165" s="7">
        <v>11.855560000000001</v>
      </c>
      <c r="X165" s="7">
        <v>884.6</v>
      </c>
    </row>
    <row r="166" spans="7:24" x14ac:dyDescent="0.3">
      <c r="G166" s="75" t="s">
        <v>31</v>
      </c>
      <c r="H166" s="75">
        <v>-36.6</v>
      </c>
      <c r="I166" s="75">
        <f t="shared" si="41"/>
        <v>-1.8997365868579816</v>
      </c>
      <c r="J166" s="75"/>
      <c r="K166" s="7">
        <v>583.17169999999999</v>
      </c>
      <c r="L166" s="7">
        <v>1.3215349999999999</v>
      </c>
      <c r="M166" s="7">
        <v>14923</v>
      </c>
      <c r="N166" s="7">
        <v>0.70688700000000004</v>
      </c>
      <c r="O166" s="7">
        <v>3.8533219999999999</v>
      </c>
      <c r="P166" s="7">
        <v>40.423990000000003</v>
      </c>
      <c r="Q166" s="7">
        <v>353</v>
      </c>
      <c r="R166" s="7">
        <v>623</v>
      </c>
      <c r="S166" s="7">
        <f t="shared" si="42"/>
        <v>5.4511145345720031</v>
      </c>
      <c r="T166" s="7">
        <v>334</v>
      </c>
      <c r="U166" s="7">
        <v>55890</v>
      </c>
      <c r="V166" s="7">
        <v>4600</v>
      </c>
      <c r="W166" s="7">
        <v>11.06667</v>
      </c>
      <c r="X166" s="7">
        <v>960.8</v>
      </c>
    </row>
    <row r="167" spans="7:24" x14ac:dyDescent="0.3">
      <c r="G167" s="75" t="s">
        <v>32</v>
      </c>
      <c r="H167" s="75">
        <v>-36.1</v>
      </c>
      <c r="I167" s="75">
        <f t="shared" si="41"/>
        <v>-1.3354583927417507</v>
      </c>
      <c r="J167" s="75"/>
      <c r="K167" s="7">
        <v>625.50670000000002</v>
      </c>
      <c r="L167" s="7">
        <v>1.0816159999999999</v>
      </c>
      <c r="M167" s="7">
        <v>15185</v>
      </c>
      <c r="N167" s="7">
        <v>0.71397500000000003</v>
      </c>
      <c r="O167" s="7">
        <v>4.0632919999999997</v>
      </c>
      <c r="P167" s="7">
        <v>49.350189999999998</v>
      </c>
      <c r="Q167" s="7">
        <v>305</v>
      </c>
      <c r="R167" s="7">
        <v>622</v>
      </c>
      <c r="S167" s="7">
        <f t="shared" si="42"/>
        <v>5.6910844217234491</v>
      </c>
      <c r="T167" s="7">
        <v>321</v>
      </c>
      <c r="U167" s="7">
        <v>55660</v>
      </c>
      <c r="V167" s="7">
        <v>4400</v>
      </c>
      <c r="W167" s="7">
        <v>10.77778</v>
      </c>
      <c r="X167" s="7">
        <v>985.6</v>
      </c>
    </row>
    <row r="168" spans="7:24" x14ac:dyDescent="0.3">
      <c r="G168" s="75" t="s">
        <v>33</v>
      </c>
      <c r="H168" s="75">
        <v>-34.700000000000003</v>
      </c>
      <c r="I168" s="75">
        <f t="shared" si="41"/>
        <v>0.24452055078369417</v>
      </c>
      <c r="J168" s="75"/>
      <c r="K168" s="7">
        <v>472.202</v>
      </c>
      <c r="L168" s="7">
        <v>4.9685180000000004</v>
      </c>
      <c r="M168" s="7">
        <v>15677</v>
      </c>
      <c r="N168" s="7">
        <v>0.824438</v>
      </c>
      <c r="O168" s="7">
        <v>4.4855799999999997</v>
      </c>
      <c r="P168" s="7">
        <v>42.027859999999997</v>
      </c>
      <c r="Q168" s="7">
        <v>317</v>
      </c>
      <c r="R168" s="7">
        <v>636</v>
      </c>
      <c r="S168" s="7">
        <f t="shared" si="42"/>
        <v>5.4407729871742925</v>
      </c>
      <c r="T168" s="7">
        <v>384</v>
      </c>
      <c r="U168" s="7">
        <v>57450</v>
      </c>
      <c r="V168" s="7">
        <v>5000</v>
      </c>
      <c r="W168" s="7">
        <v>11.88889</v>
      </c>
      <c r="X168" s="7">
        <v>915</v>
      </c>
    </row>
    <row r="169" spans="7:24" x14ac:dyDescent="0.3">
      <c r="G169" s="75" t="s">
        <v>34</v>
      </c>
      <c r="H169" s="75">
        <v>-34.299999999999997</v>
      </c>
      <c r="I169" s="75">
        <f t="shared" si="41"/>
        <v>0.6959431060766853</v>
      </c>
      <c r="J169" s="75"/>
      <c r="K169" s="7">
        <v>632.05949999999996</v>
      </c>
      <c r="L169" s="7">
        <v>6.0876799999999998</v>
      </c>
      <c r="M169" s="7">
        <v>15985</v>
      </c>
      <c r="N169" s="7">
        <v>0.81791700000000001</v>
      </c>
      <c r="O169" s="7">
        <v>4.6854380000000004</v>
      </c>
      <c r="P169" s="7">
        <v>45.703440000000001</v>
      </c>
      <c r="Q169" s="7">
        <v>345</v>
      </c>
      <c r="R169" s="7">
        <v>625</v>
      </c>
      <c r="S169" s="7">
        <f t="shared" si="42"/>
        <v>5.728500569128653</v>
      </c>
      <c r="T169" s="7">
        <v>316</v>
      </c>
      <c r="U169" s="7">
        <v>55330</v>
      </c>
      <c r="V169" s="7">
        <v>4800</v>
      </c>
      <c r="W169" s="7">
        <v>11.06667</v>
      </c>
      <c r="X169" s="7">
        <v>927.2</v>
      </c>
    </row>
    <row r="170" spans="7:24" x14ac:dyDescent="0.3">
      <c r="G170" s="75" t="s">
        <v>35</v>
      </c>
      <c r="H170" s="75">
        <v>-34.200000000000003</v>
      </c>
      <c r="I170" s="75">
        <f t="shared" si="41"/>
        <v>0.80879874489992509</v>
      </c>
      <c r="J170" s="75"/>
      <c r="K170" s="7">
        <v>470.46170000000001</v>
      </c>
      <c r="L170" s="7">
        <v>1.087882</v>
      </c>
      <c r="M170" s="7">
        <v>16138</v>
      </c>
      <c r="N170" s="7">
        <v>0.83105499999999999</v>
      </c>
      <c r="O170" s="7">
        <v>4.386908</v>
      </c>
      <c r="P170" s="7">
        <v>41.531379999999999</v>
      </c>
      <c r="Q170" s="7">
        <v>306</v>
      </c>
      <c r="R170" s="7">
        <v>625</v>
      </c>
      <c r="S170" s="7">
        <f t="shared" si="42"/>
        <v>5.2787216249225386</v>
      </c>
      <c r="T170" s="7">
        <v>335</v>
      </c>
      <c r="U170" s="7">
        <v>59470</v>
      </c>
      <c r="V170" s="7">
        <v>5200</v>
      </c>
      <c r="W170" s="7">
        <v>11.977779999999999</v>
      </c>
      <c r="X170" s="7">
        <v>925.1</v>
      </c>
    </row>
    <row r="171" spans="7:24" x14ac:dyDescent="0.3">
      <c r="G171" s="75" t="s">
        <v>36</v>
      </c>
      <c r="H171" s="75">
        <v>-33.799999999999997</v>
      </c>
      <c r="I171" s="75">
        <f t="shared" si="41"/>
        <v>1.2602213001929161</v>
      </c>
      <c r="J171" s="75"/>
      <c r="K171" s="7">
        <v>496.00029999999998</v>
      </c>
      <c r="L171" s="7">
        <v>5.6219429999999999</v>
      </c>
      <c r="M171" s="7">
        <v>16177</v>
      </c>
      <c r="N171" s="7">
        <v>0.85614100000000004</v>
      </c>
      <c r="O171" s="7">
        <v>3.7683629999999999</v>
      </c>
      <c r="P171" s="7">
        <v>47.619970000000002</v>
      </c>
      <c r="Q171" s="7">
        <v>358</v>
      </c>
      <c r="R171" s="7">
        <v>627</v>
      </c>
      <c r="S171" s="7">
        <f t="shared" si="42"/>
        <v>4.4015681996306677</v>
      </c>
      <c r="T171" s="7">
        <v>309</v>
      </c>
      <c r="U171" s="7">
        <v>61040</v>
      </c>
      <c r="V171" s="7">
        <v>5200</v>
      </c>
      <c r="W171" s="7">
        <v>12</v>
      </c>
      <c r="X171" s="7">
        <v>946.7</v>
      </c>
    </row>
    <row r="172" spans="7:24" x14ac:dyDescent="0.3">
      <c r="G172" s="75"/>
      <c r="H172" s="75"/>
      <c r="I172" s="75"/>
      <c r="J172" s="75"/>
      <c r="K172" s="7">
        <f t="shared" ref="K172:P172" si="43">K159</f>
        <v>0</v>
      </c>
      <c r="L172" s="7">
        <f t="shared" si="43"/>
        <v>0</v>
      </c>
      <c r="M172" s="7">
        <f t="shared" si="43"/>
        <v>0</v>
      </c>
      <c r="N172" s="7">
        <f t="shared" si="43"/>
        <v>0</v>
      </c>
      <c r="O172" s="7">
        <f t="shared" si="43"/>
        <v>0</v>
      </c>
      <c r="P172" s="7">
        <f t="shared" si="43"/>
        <v>0</v>
      </c>
      <c r="Q172" s="7"/>
      <c r="R172" s="7"/>
      <c r="S172" s="7"/>
      <c r="T172" s="7"/>
      <c r="U172" s="7"/>
      <c r="V172" s="7"/>
      <c r="W172" s="7"/>
      <c r="X172" s="7"/>
    </row>
    <row r="173" spans="7:24" x14ac:dyDescent="0.3">
      <c r="G173" s="75">
        <v>1.03</v>
      </c>
      <c r="H173" s="75">
        <v>-36.6</v>
      </c>
      <c r="I173" s="75">
        <f t="shared" ref="I173:I184" si="44">(H173-AVERAGE(I$5:I$16))/STDEVA(I$5:I$16)</f>
        <v>-0.72933935267659</v>
      </c>
      <c r="J173" s="75"/>
      <c r="K173" s="7">
        <v>642.3297</v>
      </c>
      <c r="L173" s="7">
        <v>6.124441</v>
      </c>
      <c r="M173" s="7">
        <v>7408</v>
      </c>
      <c r="N173" s="7">
        <v>0.74660400000000005</v>
      </c>
      <c r="O173" s="7">
        <v>3.9178630000000001</v>
      </c>
      <c r="P173" s="7">
        <v>31.676010000000002</v>
      </c>
      <c r="Q173" s="7">
        <v>293</v>
      </c>
      <c r="R173" s="7">
        <v>651</v>
      </c>
      <c r="S173" s="7">
        <f t="shared" ref="S173:S184" si="45">O173/N173</f>
        <v>5.2475783681844721</v>
      </c>
      <c r="T173" s="7">
        <v>272</v>
      </c>
      <c r="U173" s="7">
        <v>56750</v>
      </c>
      <c r="V173" s="7">
        <v>3800</v>
      </c>
      <c r="W173" s="7">
        <v>10.05556</v>
      </c>
      <c r="X173" s="7">
        <v>1111.9000000000001</v>
      </c>
    </row>
    <row r="174" spans="7:24" x14ac:dyDescent="0.3">
      <c r="G174" s="75">
        <v>2.02</v>
      </c>
      <c r="H174" s="75">
        <v>-35.6</v>
      </c>
      <c r="I174" s="75">
        <f t="shared" si="44"/>
        <v>0.52095668048327348</v>
      </c>
      <c r="J174" s="75"/>
      <c r="K174" s="7">
        <v>346.29820000000001</v>
      </c>
      <c r="L174" s="7">
        <v>5.593801</v>
      </c>
      <c r="M174" s="7">
        <v>10092</v>
      </c>
      <c r="N174" s="7">
        <v>0.82426699999999997</v>
      </c>
      <c r="O174" s="7">
        <v>3.5287860000000002</v>
      </c>
      <c r="P174" s="7">
        <v>30.80209</v>
      </c>
      <c r="Q174" s="7">
        <v>360</v>
      </c>
      <c r="R174" s="7">
        <v>637</v>
      </c>
      <c r="S174" s="7">
        <f t="shared" si="45"/>
        <v>4.2811200739566191</v>
      </c>
      <c r="T174" s="7">
        <v>296</v>
      </c>
      <c r="U174" s="7">
        <v>57570</v>
      </c>
      <c r="V174" s="7">
        <v>5700</v>
      </c>
      <c r="W174" s="7">
        <v>12.43333</v>
      </c>
      <c r="X174" s="7">
        <v>803</v>
      </c>
    </row>
    <row r="175" spans="7:24" x14ac:dyDescent="0.3">
      <c r="G175" s="75">
        <v>3.03</v>
      </c>
      <c r="H175" s="75">
        <v>-35</v>
      </c>
      <c r="I175" s="75">
        <f t="shared" si="44"/>
        <v>1.2711343003791935</v>
      </c>
      <c r="J175" s="75"/>
      <c r="K175" s="7">
        <v>409.47930000000002</v>
      </c>
      <c r="L175" s="7">
        <v>4.4330610000000004</v>
      </c>
      <c r="M175" s="7">
        <v>12592</v>
      </c>
      <c r="N175" s="7">
        <v>0.80846399999999996</v>
      </c>
      <c r="O175" s="7">
        <v>3.7996599999999998</v>
      </c>
      <c r="P175" s="7">
        <v>25.588799999999999</v>
      </c>
      <c r="Q175" s="7">
        <v>258</v>
      </c>
      <c r="R175" s="7">
        <v>660</v>
      </c>
      <c r="S175" s="7">
        <f t="shared" si="45"/>
        <v>4.6998505808545588</v>
      </c>
      <c r="T175" s="7">
        <v>262</v>
      </c>
      <c r="U175" s="7">
        <v>57560</v>
      </c>
      <c r="V175" s="7">
        <v>5200</v>
      </c>
      <c r="W175" s="7">
        <v>11.78889</v>
      </c>
      <c r="X175" s="7">
        <v>838.3</v>
      </c>
    </row>
    <row r="176" spans="7:24" x14ac:dyDescent="0.3">
      <c r="G176" s="75">
        <v>4.03</v>
      </c>
      <c r="H176" s="75">
        <v>-36.4</v>
      </c>
      <c r="I176" s="75">
        <f t="shared" si="44"/>
        <v>-0.47928014604461378</v>
      </c>
      <c r="J176" s="75"/>
      <c r="K176" s="7">
        <v>541.53009999999995</v>
      </c>
      <c r="L176" s="7">
        <v>4.1951609999999997</v>
      </c>
      <c r="M176" s="7">
        <v>12885</v>
      </c>
      <c r="N176" s="7">
        <v>0.74855700000000003</v>
      </c>
      <c r="O176" s="7">
        <v>4.097461</v>
      </c>
      <c r="P176" s="7">
        <v>25.28425</v>
      </c>
      <c r="Q176" s="7">
        <v>301</v>
      </c>
      <c r="R176" s="7">
        <v>603</v>
      </c>
      <c r="S176" s="7">
        <f t="shared" si="45"/>
        <v>5.473812949448071</v>
      </c>
      <c r="T176" s="7">
        <v>340</v>
      </c>
      <c r="U176" s="7">
        <v>58630</v>
      </c>
      <c r="V176" s="7">
        <v>5500</v>
      </c>
      <c r="W176" s="7">
        <v>11.83333</v>
      </c>
      <c r="X176" s="7">
        <v>824</v>
      </c>
    </row>
    <row r="177" spans="7:24" x14ac:dyDescent="0.3">
      <c r="G177" s="75">
        <v>5.0199999999999996</v>
      </c>
      <c r="H177" s="75">
        <v>-36.700000000000003</v>
      </c>
      <c r="I177" s="75">
        <f t="shared" si="44"/>
        <v>-0.85436895599257812</v>
      </c>
      <c r="J177" s="75"/>
      <c r="K177" s="7">
        <v>658.28809999999999</v>
      </c>
      <c r="L177" s="7">
        <v>5.0078560000000003</v>
      </c>
      <c r="M177" s="7">
        <v>13792</v>
      </c>
      <c r="N177" s="7">
        <v>0.76901799999999998</v>
      </c>
      <c r="O177" s="7">
        <v>4.3098159999999996</v>
      </c>
      <c r="P177" s="7">
        <v>33.644950000000001</v>
      </c>
      <c r="Q177" s="7">
        <v>288</v>
      </c>
      <c r="R177" s="7">
        <v>643</v>
      </c>
      <c r="S177" s="7">
        <f t="shared" si="45"/>
        <v>5.6043109524094366</v>
      </c>
      <c r="T177" s="7">
        <v>290</v>
      </c>
      <c r="U177" s="7">
        <v>56840</v>
      </c>
      <c r="V177" s="7">
        <v>4900</v>
      </c>
      <c r="W177" s="7">
        <v>11.077780000000001</v>
      </c>
      <c r="X177" s="7">
        <v>907.5</v>
      </c>
    </row>
    <row r="178" spans="7:24" x14ac:dyDescent="0.3">
      <c r="G178" s="75">
        <v>9.0299999999999994</v>
      </c>
      <c r="H178" s="75">
        <v>-35.700000000000003</v>
      </c>
      <c r="I178" s="75">
        <f t="shared" si="44"/>
        <v>0.39592707716728537</v>
      </c>
      <c r="J178" s="75"/>
      <c r="K178" s="7">
        <v>462.1157</v>
      </c>
      <c r="L178" s="7">
        <v>0.96021999999999996</v>
      </c>
      <c r="M178" s="7">
        <v>14123</v>
      </c>
      <c r="N178" s="7">
        <v>0.82150999999999996</v>
      </c>
      <c r="O178" s="7">
        <v>3.7667440000000001</v>
      </c>
      <c r="P178" s="7">
        <v>33.557360000000003</v>
      </c>
      <c r="Q178" s="7">
        <v>309</v>
      </c>
      <c r="R178" s="7">
        <v>648</v>
      </c>
      <c r="S178" s="7">
        <f t="shared" si="45"/>
        <v>4.5851468637022075</v>
      </c>
      <c r="T178" s="7">
        <v>285</v>
      </c>
      <c r="U178" s="7">
        <v>56510</v>
      </c>
      <c r="V178" s="7">
        <v>5000</v>
      </c>
      <c r="W178" s="7">
        <v>11.855560000000001</v>
      </c>
      <c r="X178" s="7">
        <v>884.6</v>
      </c>
    </row>
    <row r="179" spans="7:24" x14ac:dyDescent="0.3">
      <c r="G179" s="75" t="s">
        <v>31</v>
      </c>
      <c r="H179" s="75">
        <v>-37.5</v>
      </c>
      <c r="I179" s="75">
        <f t="shared" si="44"/>
        <v>-1.8546057825204654</v>
      </c>
      <c r="J179" s="75"/>
      <c r="K179" s="7">
        <v>583.17169999999999</v>
      </c>
      <c r="L179" s="7">
        <v>1.3215349999999999</v>
      </c>
      <c r="M179" s="7">
        <v>14923</v>
      </c>
      <c r="N179" s="7">
        <v>0.70688700000000004</v>
      </c>
      <c r="O179" s="7">
        <v>3.8533219999999999</v>
      </c>
      <c r="P179" s="7">
        <v>40.423990000000003</v>
      </c>
      <c r="Q179" s="7">
        <v>353</v>
      </c>
      <c r="R179" s="7">
        <v>623</v>
      </c>
      <c r="S179" s="7">
        <f t="shared" si="45"/>
        <v>5.4511145345720031</v>
      </c>
      <c r="T179" s="7">
        <v>334</v>
      </c>
      <c r="U179" s="7">
        <v>55890</v>
      </c>
      <c r="V179" s="7">
        <v>4600</v>
      </c>
      <c r="W179" s="7">
        <v>11.06667</v>
      </c>
      <c r="X179" s="7">
        <v>960.8</v>
      </c>
    </row>
    <row r="180" spans="7:24" x14ac:dyDescent="0.3">
      <c r="G180" s="75" t="s">
        <v>32</v>
      </c>
      <c r="H180" s="75">
        <v>-37</v>
      </c>
      <c r="I180" s="75">
        <f t="shared" si="44"/>
        <v>-1.2294577659405337</v>
      </c>
      <c r="J180" s="75"/>
      <c r="K180" s="7">
        <v>625.50670000000002</v>
      </c>
      <c r="L180" s="7">
        <v>1.0816159999999999</v>
      </c>
      <c r="M180" s="7">
        <v>15185</v>
      </c>
      <c r="N180" s="7">
        <v>0.71397500000000003</v>
      </c>
      <c r="O180" s="7">
        <v>4.0632919999999997</v>
      </c>
      <c r="P180" s="7">
        <v>49.350189999999998</v>
      </c>
      <c r="Q180" s="7">
        <v>305</v>
      </c>
      <c r="R180" s="7">
        <v>622</v>
      </c>
      <c r="S180" s="7">
        <f t="shared" si="45"/>
        <v>5.6910844217234491</v>
      </c>
      <c r="T180" s="7">
        <v>321</v>
      </c>
      <c r="U180" s="7">
        <v>55660</v>
      </c>
      <c r="V180" s="7">
        <v>4400</v>
      </c>
      <c r="W180" s="7">
        <v>10.77778</v>
      </c>
      <c r="X180" s="7">
        <v>985.6</v>
      </c>
    </row>
    <row r="181" spans="7:24" x14ac:dyDescent="0.3">
      <c r="G181" s="75" t="s">
        <v>33</v>
      </c>
      <c r="H181" s="75">
        <v>-35.799999999999997</v>
      </c>
      <c r="I181" s="75">
        <f t="shared" si="44"/>
        <v>0.27089747385130614</v>
      </c>
      <c r="J181" s="75"/>
      <c r="K181" s="7">
        <v>472.202</v>
      </c>
      <c r="L181" s="7">
        <v>4.9685180000000004</v>
      </c>
      <c r="M181" s="7">
        <v>15677</v>
      </c>
      <c r="N181" s="7">
        <v>0.824438</v>
      </c>
      <c r="O181" s="7">
        <v>4.4855799999999997</v>
      </c>
      <c r="P181" s="7">
        <v>42.027859999999997</v>
      </c>
      <c r="Q181" s="7">
        <v>317</v>
      </c>
      <c r="R181" s="7">
        <v>636</v>
      </c>
      <c r="S181" s="7">
        <f t="shared" si="45"/>
        <v>5.4407729871742925</v>
      </c>
      <c r="T181" s="7">
        <v>384</v>
      </c>
      <c r="U181" s="7">
        <v>57450</v>
      </c>
      <c r="V181" s="7">
        <v>5000</v>
      </c>
      <c r="W181" s="7">
        <v>11.88889</v>
      </c>
      <c r="X181" s="7">
        <v>915</v>
      </c>
    </row>
    <row r="182" spans="7:24" x14ac:dyDescent="0.3">
      <c r="G182" s="75" t="s">
        <v>34</v>
      </c>
      <c r="H182" s="75">
        <v>-35.299999999999997</v>
      </c>
      <c r="I182" s="75">
        <f t="shared" si="44"/>
        <v>0.89604549043123793</v>
      </c>
      <c r="J182" s="75"/>
      <c r="K182" s="7">
        <v>632.05949999999996</v>
      </c>
      <c r="L182" s="7">
        <v>6.0876799999999998</v>
      </c>
      <c r="M182" s="7">
        <v>15985</v>
      </c>
      <c r="N182" s="7">
        <v>0.81791700000000001</v>
      </c>
      <c r="O182" s="7">
        <v>4.6854380000000004</v>
      </c>
      <c r="P182" s="7">
        <v>45.703440000000001</v>
      </c>
      <c r="Q182" s="7">
        <v>345</v>
      </c>
      <c r="R182" s="7">
        <v>625</v>
      </c>
      <c r="S182" s="7">
        <f t="shared" si="45"/>
        <v>5.728500569128653</v>
      </c>
      <c r="T182" s="7">
        <v>316</v>
      </c>
      <c r="U182" s="7">
        <v>55330</v>
      </c>
      <c r="V182" s="7">
        <v>4800</v>
      </c>
      <c r="W182" s="7">
        <v>11.06667</v>
      </c>
      <c r="X182" s="7">
        <v>927.2</v>
      </c>
    </row>
    <row r="183" spans="7:24" x14ac:dyDescent="0.3">
      <c r="G183" s="75" t="s">
        <v>35</v>
      </c>
      <c r="H183" s="75">
        <v>-35.4</v>
      </c>
      <c r="I183" s="75">
        <f t="shared" si="44"/>
        <v>0.77101588711524982</v>
      </c>
      <c r="J183" s="75"/>
      <c r="K183" s="7">
        <v>470.46170000000001</v>
      </c>
      <c r="L183" s="7">
        <v>1.087882</v>
      </c>
      <c r="M183" s="7">
        <v>16138</v>
      </c>
      <c r="N183" s="7">
        <v>0.83105499999999999</v>
      </c>
      <c r="O183" s="7">
        <v>4.386908</v>
      </c>
      <c r="P183" s="7">
        <v>41.531379999999999</v>
      </c>
      <c r="Q183" s="7">
        <v>306</v>
      </c>
      <c r="R183" s="7">
        <v>625</v>
      </c>
      <c r="S183" s="7">
        <f t="shared" si="45"/>
        <v>5.2787216249225386</v>
      </c>
      <c r="T183" s="7">
        <v>335</v>
      </c>
      <c r="U183" s="7">
        <v>59470</v>
      </c>
      <c r="V183" s="7">
        <v>5200</v>
      </c>
      <c r="W183" s="7">
        <v>11.977779999999999</v>
      </c>
      <c r="X183" s="7">
        <v>925.1</v>
      </c>
    </row>
    <row r="184" spans="7:24" x14ac:dyDescent="0.3">
      <c r="G184" s="75" t="s">
        <v>36</v>
      </c>
      <c r="H184" s="75">
        <v>-35.200000000000003</v>
      </c>
      <c r="I184" s="75">
        <f t="shared" si="44"/>
        <v>1.0210750937472171</v>
      </c>
      <c r="J184" s="75"/>
      <c r="K184" s="7">
        <v>496.00029999999998</v>
      </c>
      <c r="L184" s="7">
        <v>5.6219429999999999</v>
      </c>
      <c r="M184" s="7">
        <v>16177</v>
      </c>
      <c r="N184" s="7">
        <v>0.85614100000000004</v>
      </c>
      <c r="O184" s="7">
        <v>3.7683629999999999</v>
      </c>
      <c r="P184" s="7">
        <v>47.619970000000002</v>
      </c>
      <c r="Q184" s="7">
        <v>358</v>
      </c>
      <c r="R184" s="7">
        <v>627</v>
      </c>
      <c r="S184" s="7">
        <f t="shared" si="45"/>
        <v>4.4015681996306677</v>
      </c>
      <c r="T184" s="7">
        <v>309</v>
      </c>
      <c r="U184" s="7">
        <v>61040</v>
      </c>
      <c r="V184" s="7">
        <v>5200</v>
      </c>
      <c r="W184" s="7">
        <v>12</v>
      </c>
      <c r="X184" s="7">
        <v>946.7</v>
      </c>
    </row>
    <row r="185" spans="7:24" ht="25.8" customHeight="1" x14ac:dyDescent="0.3">
      <c r="G185" s="75"/>
      <c r="H185" s="75"/>
      <c r="I185" s="75"/>
      <c r="J185" s="75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7:24" x14ac:dyDescent="0.3">
      <c r="G186" s="75">
        <v>1.03</v>
      </c>
      <c r="H186" s="75">
        <v>-37.4</v>
      </c>
      <c r="I186" s="75">
        <f t="shared" ref="I186:I197" si="46">(H186-AVERAGE(J$5:J$16))/STDEVA(J$5:J$16)</f>
        <v>-0.87164806659359895</v>
      </c>
      <c r="J186" s="75"/>
      <c r="K186" s="7">
        <v>642.3297</v>
      </c>
      <c r="L186" s="7">
        <v>6.124441</v>
      </c>
      <c r="M186" s="7">
        <v>7408</v>
      </c>
      <c r="N186" s="7">
        <v>0.74660400000000005</v>
      </c>
      <c r="O186" s="7">
        <v>3.9178630000000001</v>
      </c>
      <c r="P186" s="7">
        <v>31.676010000000002</v>
      </c>
      <c r="Q186" s="7">
        <v>293</v>
      </c>
      <c r="R186" s="7">
        <v>651</v>
      </c>
      <c r="S186" s="7">
        <f t="shared" ref="S186:S197" si="47">O186/N186</f>
        <v>5.2475783681844721</v>
      </c>
      <c r="T186" s="7">
        <v>272</v>
      </c>
      <c r="U186" s="7">
        <v>56750</v>
      </c>
      <c r="V186" s="7">
        <v>3800</v>
      </c>
      <c r="W186" s="7">
        <v>10.05556</v>
      </c>
      <c r="X186" s="7">
        <v>1111.9000000000001</v>
      </c>
    </row>
    <row r="187" spans="7:24" x14ac:dyDescent="0.3">
      <c r="G187" s="75">
        <v>2.02</v>
      </c>
      <c r="H187" s="75">
        <v>-36.700000000000003</v>
      </c>
      <c r="I187" s="75">
        <f t="shared" si="46"/>
        <v>8.4206210088667716E-2</v>
      </c>
      <c r="J187" s="75"/>
      <c r="K187" s="7">
        <v>346.29820000000001</v>
      </c>
      <c r="L187" s="7">
        <v>5.593801</v>
      </c>
      <c r="M187" s="7">
        <v>10092</v>
      </c>
      <c r="N187" s="7">
        <v>0.82426699999999997</v>
      </c>
      <c r="O187" s="7">
        <v>3.5287860000000002</v>
      </c>
      <c r="P187" s="7">
        <v>30.80209</v>
      </c>
      <c r="Q187" s="7">
        <v>360</v>
      </c>
      <c r="R187" s="7">
        <v>637</v>
      </c>
      <c r="S187" s="7">
        <f t="shared" si="47"/>
        <v>4.2811200739566191</v>
      </c>
      <c r="T187" s="7">
        <v>296</v>
      </c>
      <c r="U187" s="7">
        <v>57570</v>
      </c>
      <c r="V187" s="7">
        <v>5700</v>
      </c>
      <c r="W187" s="7">
        <v>12.43333</v>
      </c>
      <c r="X187" s="7">
        <v>803</v>
      </c>
    </row>
    <row r="188" spans="7:24" x14ac:dyDescent="0.3">
      <c r="G188" s="75">
        <v>3.03</v>
      </c>
      <c r="H188" s="75">
        <v>-36.4</v>
      </c>
      <c r="I188" s="75">
        <f t="shared" si="46"/>
        <v>0.49385804295250457</v>
      </c>
      <c r="J188" s="75"/>
      <c r="K188" s="7">
        <v>409.47930000000002</v>
      </c>
      <c r="L188" s="7">
        <v>4.4330610000000004</v>
      </c>
      <c r="M188" s="7">
        <v>12592</v>
      </c>
      <c r="N188" s="7">
        <v>0.80846399999999996</v>
      </c>
      <c r="O188" s="7">
        <v>3.7996599999999998</v>
      </c>
      <c r="P188" s="7">
        <v>25.588799999999999</v>
      </c>
      <c r="Q188" s="7">
        <v>258</v>
      </c>
      <c r="R188" s="7">
        <v>660</v>
      </c>
      <c r="S188" s="7">
        <f t="shared" si="47"/>
        <v>4.6998505808545588</v>
      </c>
      <c r="T188" s="7">
        <v>262</v>
      </c>
      <c r="U188" s="7">
        <v>57560</v>
      </c>
      <c r="V188" s="7">
        <v>5200</v>
      </c>
      <c r="W188" s="7">
        <v>11.78889</v>
      </c>
      <c r="X188" s="7">
        <v>838.3</v>
      </c>
    </row>
    <row r="189" spans="7:24" x14ac:dyDescent="0.3">
      <c r="G189" s="75">
        <v>4.03</v>
      </c>
      <c r="H189" s="75">
        <v>-36.9</v>
      </c>
      <c r="I189" s="75">
        <f t="shared" si="46"/>
        <v>-0.18889501182054716</v>
      </c>
      <c r="J189" s="75"/>
      <c r="K189" s="7">
        <v>541.53009999999995</v>
      </c>
      <c r="L189" s="7">
        <v>4.1951609999999997</v>
      </c>
      <c r="M189" s="7">
        <v>12885</v>
      </c>
      <c r="N189" s="7">
        <v>0.74855700000000003</v>
      </c>
      <c r="O189" s="7">
        <v>4.097461</v>
      </c>
      <c r="P189" s="7">
        <v>25.28425</v>
      </c>
      <c r="Q189" s="7">
        <v>301</v>
      </c>
      <c r="R189" s="7">
        <v>603</v>
      </c>
      <c r="S189" s="7">
        <f t="shared" si="47"/>
        <v>5.473812949448071</v>
      </c>
      <c r="T189" s="7">
        <v>340</v>
      </c>
      <c r="U189" s="7">
        <v>58630</v>
      </c>
      <c r="V189" s="7">
        <v>5500</v>
      </c>
      <c r="W189" s="7">
        <v>11.83333</v>
      </c>
      <c r="X189" s="7">
        <v>824</v>
      </c>
    </row>
    <row r="190" spans="7:24" x14ac:dyDescent="0.3">
      <c r="G190" s="75">
        <v>5.0199999999999996</v>
      </c>
      <c r="H190" s="75">
        <v>-37.4</v>
      </c>
      <c r="I190" s="75">
        <f t="shared" si="46"/>
        <v>-0.87164806659359895</v>
      </c>
      <c r="J190" s="75"/>
      <c r="K190" s="7">
        <v>658.28809999999999</v>
      </c>
      <c r="L190" s="7">
        <v>5.0078560000000003</v>
      </c>
      <c r="M190" s="7">
        <v>13792</v>
      </c>
      <c r="N190" s="7">
        <v>0.76901799999999998</v>
      </c>
      <c r="O190" s="7">
        <v>4.3098159999999996</v>
      </c>
      <c r="P190" s="7">
        <v>33.644950000000001</v>
      </c>
      <c r="Q190" s="7">
        <v>288</v>
      </c>
      <c r="R190" s="7">
        <v>643</v>
      </c>
      <c r="S190" s="7">
        <f t="shared" si="47"/>
        <v>5.6043109524094366</v>
      </c>
      <c r="T190" s="7">
        <v>290</v>
      </c>
      <c r="U190" s="7">
        <v>56840</v>
      </c>
      <c r="V190" s="7">
        <v>4900</v>
      </c>
      <c r="W190" s="7">
        <v>11.077780000000001</v>
      </c>
      <c r="X190" s="7">
        <v>907.5</v>
      </c>
    </row>
    <row r="191" spans="7:24" x14ac:dyDescent="0.3">
      <c r="G191" s="75">
        <v>9.0299999999999994</v>
      </c>
      <c r="H191" s="75">
        <v>-36.299999999999997</v>
      </c>
      <c r="I191" s="75">
        <f t="shared" si="46"/>
        <v>0.63040865390711687</v>
      </c>
      <c r="J191" s="75"/>
      <c r="K191" s="7">
        <v>462.1157</v>
      </c>
      <c r="L191" s="7">
        <v>0.96021999999999996</v>
      </c>
      <c r="M191" s="7">
        <v>14123</v>
      </c>
      <c r="N191" s="7">
        <v>0.82150999999999996</v>
      </c>
      <c r="O191" s="7">
        <v>3.7667440000000001</v>
      </c>
      <c r="P191" s="7">
        <v>33.557360000000003</v>
      </c>
      <c r="Q191" s="7">
        <v>309</v>
      </c>
      <c r="R191" s="7">
        <v>648</v>
      </c>
      <c r="S191" s="7">
        <f t="shared" si="47"/>
        <v>4.5851468637022075</v>
      </c>
      <c r="T191" s="7">
        <v>285</v>
      </c>
      <c r="U191" s="7">
        <v>56510</v>
      </c>
      <c r="V191" s="7">
        <v>5000</v>
      </c>
      <c r="W191" s="7">
        <v>11.855560000000001</v>
      </c>
      <c r="X191" s="7">
        <v>884.6</v>
      </c>
    </row>
    <row r="192" spans="7:24" x14ac:dyDescent="0.3">
      <c r="G192" s="75" t="s">
        <v>31</v>
      </c>
      <c r="H192" s="75">
        <v>-37.93</v>
      </c>
      <c r="I192" s="75">
        <f t="shared" si="46"/>
        <v>-1.5953663046530353</v>
      </c>
      <c r="J192" s="75"/>
      <c r="K192" s="7">
        <v>583.17169999999999</v>
      </c>
      <c r="L192" s="7">
        <v>1.3215349999999999</v>
      </c>
      <c r="M192" s="7">
        <v>14923</v>
      </c>
      <c r="N192" s="7">
        <v>0.70688700000000004</v>
      </c>
      <c r="O192" s="7">
        <v>3.8533219999999999</v>
      </c>
      <c r="P192" s="7">
        <v>40.423990000000003</v>
      </c>
      <c r="Q192" s="7">
        <v>353</v>
      </c>
      <c r="R192" s="7">
        <v>623</v>
      </c>
      <c r="S192" s="7">
        <f t="shared" si="47"/>
        <v>5.4511145345720031</v>
      </c>
      <c r="T192" s="7">
        <v>334</v>
      </c>
      <c r="U192" s="7">
        <v>55890</v>
      </c>
      <c r="V192" s="7">
        <v>4600</v>
      </c>
      <c r="W192" s="7">
        <v>11.06667</v>
      </c>
      <c r="X192" s="7">
        <v>960.8</v>
      </c>
    </row>
    <row r="193" spans="6:24" x14ac:dyDescent="0.3">
      <c r="G193" s="75" t="s">
        <v>32</v>
      </c>
      <c r="H193" s="75">
        <v>-37.81</v>
      </c>
      <c r="I193" s="75">
        <f t="shared" si="46"/>
        <v>-1.4315055715075065</v>
      </c>
      <c r="J193" s="75"/>
      <c r="K193" s="7">
        <v>625.50670000000002</v>
      </c>
      <c r="L193" s="7">
        <v>1.0816159999999999</v>
      </c>
      <c r="M193" s="7">
        <v>15185</v>
      </c>
      <c r="N193" s="7">
        <v>0.71397500000000003</v>
      </c>
      <c r="O193" s="7">
        <v>4.0632919999999997</v>
      </c>
      <c r="P193" s="7">
        <v>49.350189999999998</v>
      </c>
      <c r="Q193" s="7">
        <v>305</v>
      </c>
      <c r="R193" s="7">
        <v>622</v>
      </c>
      <c r="S193" s="7">
        <f t="shared" si="47"/>
        <v>5.6910844217234491</v>
      </c>
      <c r="T193" s="7">
        <v>321</v>
      </c>
      <c r="U193" s="7">
        <v>55660</v>
      </c>
      <c r="V193" s="7">
        <v>4400</v>
      </c>
      <c r="W193" s="7">
        <v>10.77778</v>
      </c>
      <c r="X193" s="7">
        <v>985.6</v>
      </c>
    </row>
    <row r="194" spans="6:24" x14ac:dyDescent="0.3">
      <c r="G194" s="75" t="s">
        <v>33</v>
      </c>
      <c r="H194" s="75">
        <v>-36.5</v>
      </c>
      <c r="I194" s="75">
        <f t="shared" si="46"/>
        <v>0.35730743199789228</v>
      </c>
      <c r="J194" s="75"/>
      <c r="K194" s="7">
        <v>472.202</v>
      </c>
      <c r="L194" s="7">
        <v>4.9685180000000004</v>
      </c>
      <c r="M194" s="7">
        <v>15677</v>
      </c>
      <c r="N194" s="7">
        <v>0.824438</v>
      </c>
      <c r="O194" s="7">
        <v>4.4855799999999997</v>
      </c>
      <c r="P194" s="7">
        <v>42.027859999999997</v>
      </c>
      <c r="Q194" s="7">
        <v>317</v>
      </c>
      <c r="R194" s="7">
        <v>636</v>
      </c>
      <c r="S194" s="7">
        <f t="shared" si="47"/>
        <v>5.4407729871742925</v>
      </c>
      <c r="T194" s="7">
        <v>384</v>
      </c>
      <c r="U194" s="7">
        <v>57450</v>
      </c>
      <c r="V194" s="7">
        <v>5000</v>
      </c>
      <c r="W194" s="7">
        <v>11.88889</v>
      </c>
      <c r="X194" s="7">
        <v>915</v>
      </c>
    </row>
    <row r="195" spans="6:24" x14ac:dyDescent="0.3">
      <c r="G195" s="75" t="s">
        <v>34</v>
      </c>
      <c r="H195" s="75">
        <v>-35.9</v>
      </c>
      <c r="I195" s="75">
        <f t="shared" si="46"/>
        <v>1.1766110977255564</v>
      </c>
      <c r="J195" s="75"/>
      <c r="K195" s="7">
        <v>632.05949999999996</v>
      </c>
      <c r="L195" s="7">
        <v>6.0876799999999998</v>
      </c>
      <c r="M195" s="7">
        <v>15985</v>
      </c>
      <c r="N195" s="7">
        <v>0.81791700000000001</v>
      </c>
      <c r="O195" s="7">
        <v>4.6854380000000004</v>
      </c>
      <c r="P195" s="7">
        <v>45.703440000000001</v>
      </c>
      <c r="Q195" s="7">
        <v>345</v>
      </c>
      <c r="R195" s="7">
        <v>625</v>
      </c>
      <c r="S195" s="7">
        <f t="shared" si="47"/>
        <v>5.728500569128653</v>
      </c>
      <c r="T195" s="7">
        <v>316</v>
      </c>
      <c r="U195" s="7">
        <v>55330</v>
      </c>
      <c r="V195" s="7">
        <v>4800</v>
      </c>
      <c r="W195" s="7">
        <v>11.06667</v>
      </c>
      <c r="X195" s="7">
        <v>927.2</v>
      </c>
    </row>
    <row r="196" spans="6:24" x14ac:dyDescent="0.3">
      <c r="G196" s="75" t="s">
        <v>35</v>
      </c>
      <c r="H196" s="75">
        <v>-36.200000000000003</v>
      </c>
      <c r="I196" s="75">
        <f t="shared" si="46"/>
        <v>0.7669592648617195</v>
      </c>
      <c r="J196" s="75"/>
      <c r="K196" s="7">
        <v>470.46170000000001</v>
      </c>
      <c r="L196" s="7">
        <v>1.087882</v>
      </c>
      <c r="M196" s="7">
        <v>16138</v>
      </c>
      <c r="N196" s="7">
        <v>0.83105499999999999</v>
      </c>
      <c r="O196" s="7">
        <v>4.386908</v>
      </c>
      <c r="P196" s="7">
        <v>41.531379999999999</v>
      </c>
      <c r="Q196" s="7">
        <v>306</v>
      </c>
      <c r="R196" s="7">
        <v>625</v>
      </c>
      <c r="S196" s="7">
        <f t="shared" si="47"/>
        <v>5.2787216249225386</v>
      </c>
      <c r="T196" s="7">
        <v>335</v>
      </c>
      <c r="U196" s="7">
        <v>59470</v>
      </c>
      <c r="V196" s="7">
        <v>5200</v>
      </c>
      <c r="W196" s="7">
        <v>11.977779999999999</v>
      </c>
      <c r="X196" s="7">
        <v>925.1</v>
      </c>
    </row>
    <row r="197" spans="6:24" x14ac:dyDescent="0.3">
      <c r="G197" s="75" t="s">
        <v>36</v>
      </c>
      <c r="H197" s="75">
        <v>-35.700000000000003</v>
      </c>
      <c r="I197" s="75">
        <f t="shared" si="46"/>
        <v>1.4497123196347712</v>
      </c>
      <c r="J197" s="75"/>
      <c r="K197" s="7">
        <v>496.00029999999998</v>
      </c>
      <c r="L197" s="7">
        <v>5.6219429999999999</v>
      </c>
      <c r="M197" s="7">
        <v>16177</v>
      </c>
      <c r="N197" s="7">
        <v>0.85614100000000004</v>
      </c>
      <c r="O197" s="7">
        <v>3.7683629999999999</v>
      </c>
      <c r="P197" s="7">
        <v>47.619970000000002</v>
      </c>
      <c r="Q197" s="7">
        <v>358</v>
      </c>
      <c r="R197" s="7">
        <v>627</v>
      </c>
      <c r="S197" s="7">
        <f t="shared" si="47"/>
        <v>4.4015681996306677</v>
      </c>
      <c r="T197" s="7">
        <v>309</v>
      </c>
      <c r="U197" s="7">
        <v>61040</v>
      </c>
      <c r="V197" s="7">
        <v>5200</v>
      </c>
      <c r="W197" s="7">
        <v>12</v>
      </c>
      <c r="X197" s="7">
        <v>946.7</v>
      </c>
    </row>
    <row r="200" spans="6:24" ht="31.2" x14ac:dyDescent="0.6">
      <c r="H200" s="5" t="s">
        <v>85</v>
      </c>
      <c r="K200" s="4" t="s">
        <v>10</v>
      </c>
      <c r="L200" s="4" t="s">
        <v>14</v>
      </c>
      <c r="M200" s="4" t="s">
        <v>66</v>
      </c>
      <c r="N200" s="4" t="s">
        <v>11</v>
      </c>
      <c r="O200" s="4" t="s">
        <v>12</v>
      </c>
      <c r="P200" s="4" t="s">
        <v>13</v>
      </c>
      <c r="Q200" s="4" t="s">
        <v>79</v>
      </c>
      <c r="R200" s="4" t="s">
        <v>50</v>
      </c>
      <c r="S200" s="4" t="s">
        <v>49</v>
      </c>
      <c r="T200" s="4" t="s">
        <v>63</v>
      </c>
      <c r="U200" s="4" t="s">
        <v>48</v>
      </c>
      <c r="V200" s="4" t="s">
        <v>65</v>
      </c>
      <c r="W200" s="4" t="s">
        <v>60</v>
      </c>
      <c r="X200" s="4" t="s">
        <v>52</v>
      </c>
    </row>
    <row r="202" spans="6:24" x14ac:dyDescent="0.3">
      <c r="F202" s="74" t="s">
        <v>37</v>
      </c>
      <c r="G202" s="74">
        <v>2.0099999999999998</v>
      </c>
      <c r="H202" s="1">
        <v>-31.8</v>
      </c>
      <c r="I202" s="1">
        <f>(H202-AVERAGE(G$19:G$40))/STDEVA(G$19:G$40)</f>
        <v>0.28326307563109354</v>
      </c>
      <c r="J202" s="1"/>
      <c r="K202" s="1">
        <v>468.79430000000002</v>
      </c>
      <c r="L202" s="1">
        <v>9.6409380000000002</v>
      </c>
      <c r="M202" s="1">
        <v>16215</v>
      </c>
      <c r="N202" s="1">
        <v>0.77346499999999996</v>
      </c>
      <c r="O202" s="1">
        <v>3.60677</v>
      </c>
      <c r="P202" s="1">
        <v>17.933949999999999</v>
      </c>
      <c r="Q202" s="1">
        <v>311</v>
      </c>
      <c r="R202" s="1">
        <v>632</v>
      </c>
      <c r="S202" s="1">
        <v>4.663132785581765</v>
      </c>
      <c r="T202" s="1">
        <v>300</v>
      </c>
      <c r="U202" s="1">
        <v>56690</v>
      </c>
      <c r="V202" s="1">
        <v>5500</v>
      </c>
      <c r="W202" s="1">
        <v>12.11111</v>
      </c>
      <c r="X202" s="1">
        <v>816</v>
      </c>
    </row>
    <row r="203" spans="6:24" x14ac:dyDescent="0.3">
      <c r="F203" s="74" t="s">
        <v>37</v>
      </c>
      <c r="G203" s="74">
        <v>3.02</v>
      </c>
      <c r="H203" s="1">
        <v>-30</v>
      </c>
      <c r="I203" s="1">
        <f t="shared" ref="I203:I213" si="48">(H203-AVERAGE(G$19:G$40))/STDEVA(G$19:G$40)</f>
        <v>1.8740015299140731</v>
      </c>
      <c r="J203" s="1"/>
      <c r="K203" s="1">
        <v>528.73270000000002</v>
      </c>
      <c r="L203" s="1">
        <v>5.8195540000000001</v>
      </c>
      <c r="M203" s="1">
        <v>16231</v>
      </c>
      <c r="N203" s="1">
        <v>0.894312</v>
      </c>
      <c r="O203" s="1">
        <v>4.3744550000000002</v>
      </c>
      <c r="P203" s="1">
        <v>30.050709999999999</v>
      </c>
      <c r="Q203" s="1">
        <v>289</v>
      </c>
      <c r="R203" s="1">
        <v>650</v>
      </c>
      <c r="S203" s="1">
        <v>4.8914193256939411</v>
      </c>
      <c r="T203" s="1">
        <v>265</v>
      </c>
      <c r="U203" s="1">
        <v>58640</v>
      </c>
      <c r="V203" s="1">
        <v>5300</v>
      </c>
      <c r="W203" s="1">
        <v>11.56667</v>
      </c>
      <c r="X203" s="1">
        <v>853.1</v>
      </c>
    </row>
    <row r="204" spans="6:24" x14ac:dyDescent="0.3">
      <c r="F204" s="74" t="s">
        <v>37</v>
      </c>
      <c r="G204" s="74">
        <v>4.01</v>
      </c>
      <c r="H204" s="1">
        <v>-30.1</v>
      </c>
      <c r="I204" s="1">
        <f t="shared" si="48"/>
        <v>1.7856271713427954</v>
      </c>
      <c r="J204" s="1"/>
      <c r="K204" s="1">
        <v>546.04570000000001</v>
      </c>
      <c r="L204" s="1">
        <v>3.1435960000000001</v>
      </c>
      <c r="M204" s="1">
        <v>16585</v>
      </c>
      <c r="N204" s="1">
        <v>0.683948</v>
      </c>
      <c r="O204" s="1">
        <v>5.0678479999999997</v>
      </c>
      <c r="P204" s="1">
        <v>27.097059999999999</v>
      </c>
      <c r="Q204" s="1">
        <v>298</v>
      </c>
      <c r="R204" s="1">
        <v>600</v>
      </c>
      <c r="S204" s="1">
        <v>7.4096978132840503</v>
      </c>
      <c r="T204" s="1">
        <v>349</v>
      </c>
      <c r="U204" s="1">
        <v>57900</v>
      </c>
      <c r="V204" s="1">
        <v>5400</v>
      </c>
      <c r="W204" s="1">
        <v>11.844440000000001</v>
      </c>
      <c r="X204" s="1">
        <v>823.5</v>
      </c>
    </row>
    <row r="205" spans="6:24" x14ac:dyDescent="0.3">
      <c r="F205" s="74" t="s">
        <v>37</v>
      </c>
      <c r="G205" s="74">
        <v>5.01</v>
      </c>
      <c r="H205" s="1">
        <v>-33</v>
      </c>
      <c r="I205" s="1">
        <f t="shared" si="48"/>
        <v>-0.77722922722422516</v>
      </c>
      <c r="J205" s="1"/>
      <c r="K205" s="1">
        <v>510.6053</v>
      </c>
      <c r="L205" s="1">
        <v>17.243289999999998</v>
      </c>
      <c r="M205" s="1">
        <v>16669</v>
      </c>
      <c r="N205" s="1">
        <v>0.71127899999999999</v>
      </c>
      <c r="O205" s="1">
        <v>4.0388809999999999</v>
      </c>
      <c r="P205" s="1">
        <v>9.6716230000000003</v>
      </c>
      <c r="Q205" s="1">
        <v>326</v>
      </c>
      <c r="R205" s="1">
        <v>642</v>
      </c>
      <c r="S205" s="1">
        <v>5.6783357866603685</v>
      </c>
      <c r="T205" s="1">
        <v>317</v>
      </c>
      <c r="U205" s="1">
        <v>47630</v>
      </c>
      <c r="V205" s="1">
        <v>4000</v>
      </c>
      <c r="W205" s="1">
        <v>11.3</v>
      </c>
      <c r="X205" s="1">
        <v>901.8</v>
      </c>
    </row>
    <row r="206" spans="6:24" x14ac:dyDescent="0.3">
      <c r="F206" s="74" t="s">
        <v>37</v>
      </c>
      <c r="G206" s="74">
        <v>9.02</v>
      </c>
      <c r="H206" s="1">
        <v>-30.3</v>
      </c>
      <c r="I206" s="1">
        <f t="shared" si="48"/>
        <v>1.6088784542002428</v>
      </c>
      <c r="J206" s="1"/>
      <c r="K206" s="1">
        <v>514.76469999999995</v>
      </c>
      <c r="L206" s="1">
        <v>24.09825</v>
      </c>
      <c r="M206" s="1">
        <v>16762</v>
      </c>
      <c r="N206" s="1">
        <v>0.73555400000000004</v>
      </c>
      <c r="O206" s="1">
        <v>3.6923249999999999</v>
      </c>
      <c r="P206" s="1">
        <v>9.9790270000000003</v>
      </c>
      <c r="Q206" s="1">
        <v>269</v>
      </c>
      <c r="R206" s="1">
        <v>658</v>
      </c>
      <c r="S206" s="1">
        <v>5.019787806197777</v>
      </c>
      <c r="T206" s="1">
        <v>256</v>
      </c>
      <c r="U206" s="1">
        <v>63750</v>
      </c>
      <c r="V206" s="1">
        <v>5600</v>
      </c>
      <c r="W206" s="1">
        <v>11.66667</v>
      </c>
      <c r="X206" s="1">
        <v>884.6</v>
      </c>
    </row>
    <row r="207" spans="6:24" x14ac:dyDescent="0.3">
      <c r="F207" s="74" t="s">
        <v>39</v>
      </c>
      <c r="G207" s="74">
        <v>1.01</v>
      </c>
      <c r="H207" s="1">
        <v>-32</v>
      </c>
      <c r="I207" s="1">
        <f t="shared" si="48"/>
        <v>0.10651435848854092</v>
      </c>
      <c r="J207" s="1"/>
      <c r="K207" s="1">
        <v>613.56949999999995</v>
      </c>
      <c r="L207" s="1">
        <v>28.68365</v>
      </c>
      <c r="M207" s="1">
        <v>16846</v>
      </c>
      <c r="N207" s="1">
        <v>0.85355899999999996</v>
      </c>
      <c r="O207" s="1">
        <v>4.7721390000000001</v>
      </c>
      <c r="P207" s="1">
        <v>13.29522</v>
      </c>
      <c r="Q207" s="1">
        <v>280</v>
      </c>
      <c r="R207" s="1">
        <v>656</v>
      </c>
      <c r="S207" s="1">
        <v>5.590871867088274</v>
      </c>
      <c r="T207" s="1">
        <v>276</v>
      </c>
      <c r="U207" s="1">
        <v>60430</v>
      </c>
      <c r="V207" s="1">
        <v>4800</v>
      </c>
      <c r="W207" s="1">
        <v>10.12222</v>
      </c>
      <c r="X207" s="1">
        <v>970.9</v>
      </c>
    </row>
    <row r="208" spans="6:24" x14ac:dyDescent="0.3">
      <c r="F208" s="74" t="s">
        <v>39</v>
      </c>
      <c r="G208" s="74">
        <v>1.02</v>
      </c>
      <c r="H208" s="1">
        <v>-31.3</v>
      </c>
      <c r="I208" s="1">
        <f t="shared" si="48"/>
        <v>0.72513486848747655</v>
      </c>
      <c r="J208" s="1"/>
      <c r="K208" s="1">
        <v>513.08370000000002</v>
      </c>
      <c r="L208" s="1">
        <v>12.866669999999999</v>
      </c>
      <c r="M208" s="1">
        <v>16900</v>
      </c>
      <c r="N208" s="1">
        <v>0.96603600000000001</v>
      </c>
      <c r="O208" s="1">
        <v>4.0652369999999998</v>
      </c>
      <c r="P208" s="1">
        <v>37.702129999999997</v>
      </c>
      <c r="Q208" s="1">
        <v>308</v>
      </c>
      <c r="R208" s="1">
        <v>661</v>
      </c>
      <c r="S208" s="1">
        <v>4.20816304982423</v>
      </c>
      <c r="T208" s="1">
        <v>300</v>
      </c>
      <c r="U208" s="1">
        <v>38570</v>
      </c>
      <c r="V208" s="1">
        <v>2900</v>
      </c>
      <c r="W208" s="1">
        <v>9.944445</v>
      </c>
      <c r="X208" s="1">
        <v>990.5</v>
      </c>
    </row>
    <row r="209" spans="6:24" x14ac:dyDescent="0.3">
      <c r="F209" s="74" t="s">
        <v>39</v>
      </c>
      <c r="G209" s="74">
        <v>3.01</v>
      </c>
      <c r="H209" s="1">
        <v>-31.7</v>
      </c>
      <c r="I209" s="1">
        <f t="shared" si="48"/>
        <v>0.37163743420237139</v>
      </c>
      <c r="J209" s="1"/>
      <c r="K209" s="1">
        <v>482.84370000000001</v>
      </c>
      <c r="L209" s="1">
        <v>9.5033650000000005</v>
      </c>
      <c r="M209" s="1">
        <v>17031</v>
      </c>
      <c r="N209" s="1">
        <v>0.81421399999999999</v>
      </c>
      <c r="O209" s="1">
        <v>4.4175420000000001</v>
      </c>
      <c r="P209" s="1">
        <v>13.087669999999999</v>
      </c>
      <c r="Q209" s="1">
        <v>285</v>
      </c>
      <c r="R209" s="1">
        <v>646</v>
      </c>
      <c r="S209" s="1">
        <v>5.425529406274026</v>
      </c>
      <c r="T209" s="1">
        <v>305</v>
      </c>
      <c r="U209" s="1">
        <v>55020</v>
      </c>
      <c r="V209" s="1">
        <v>5000</v>
      </c>
      <c r="W209" s="1">
        <v>11.644439999999999</v>
      </c>
      <c r="X209" s="1">
        <v>838.1</v>
      </c>
    </row>
    <row r="210" spans="6:24" x14ac:dyDescent="0.3">
      <c r="F210" s="74" t="s">
        <v>39</v>
      </c>
      <c r="G210" s="74">
        <v>4.0199999999999996</v>
      </c>
      <c r="H210" s="1">
        <v>-31.8</v>
      </c>
      <c r="I210" s="1">
        <f t="shared" si="48"/>
        <v>0.28326307563109354</v>
      </c>
      <c r="J210" s="1"/>
      <c r="K210" s="1">
        <v>539.96969999999999</v>
      </c>
      <c r="L210" s="1">
        <v>8.5180880000000005</v>
      </c>
      <c r="M210" s="1">
        <v>17154</v>
      </c>
      <c r="N210" s="1">
        <v>0.70824600000000004</v>
      </c>
      <c r="O210" s="1">
        <v>3.9645489999999999</v>
      </c>
      <c r="P210" s="1">
        <v>17.448360000000001</v>
      </c>
      <c r="Q210" s="1">
        <v>300</v>
      </c>
      <c r="R210" s="1">
        <v>609</v>
      </c>
      <c r="S210" s="1">
        <v>5.5977005164872091</v>
      </c>
      <c r="T210" s="1">
        <v>342</v>
      </c>
      <c r="U210" s="1">
        <v>57450</v>
      </c>
      <c r="V210" s="1">
        <v>5400</v>
      </c>
      <c r="W210" s="1">
        <v>11.83333</v>
      </c>
      <c r="X210" s="1">
        <v>825.1</v>
      </c>
    </row>
    <row r="211" spans="6:24" x14ac:dyDescent="0.3">
      <c r="F211" s="74" t="s">
        <v>39</v>
      </c>
      <c r="G211" s="74">
        <v>9.01</v>
      </c>
      <c r="H211" s="1">
        <v>-32.700000000000003</v>
      </c>
      <c r="I211" s="1">
        <f t="shared" si="48"/>
        <v>-0.51210615151039784</v>
      </c>
      <c r="J211" s="1"/>
      <c r="K211" s="1">
        <v>458.89710000000002</v>
      </c>
      <c r="L211" s="1">
        <v>20.186119999999999</v>
      </c>
      <c r="M211" s="1">
        <v>17208</v>
      </c>
      <c r="N211" s="1">
        <v>0.89163199999999998</v>
      </c>
      <c r="O211" s="1">
        <v>3.8946390000000002</v>
      </c>
      <c r="P211" s="1">
        <v>35.355919999999998</v>
      </c>
      <c r="Q211" s="1">
        <v>331</v>
      </c>
      <c r="R211" s="1">
        <v>637</v>
      </c>
      <c r="S211" s="1">
        <v>4.3679892601431982</v>
      </c>
      <c r="T211" s="1">
        <v>320</v>
      </c>
      <c r="U211" s="1">
        <v>51710</v>
      </c>
      <c r="V211" s="1">
        <v>4600</v>
      </c>
      <c r="W211" s="1">
        <v>11.755559999999999</v>
      </c>
      <c r="X211" s="1">
        <v>884.7</v>
      </c>
    </row>
    <row r="212" spans="6:24" x14ac:dyDescent="0.3">
      <c r="F212" s="74" t="s">
        <v>39</v>
      </c>
      <c r="G212" s="74" t="s">
        <v>40</v>
      </c>
      <c r="H212" s="1">
        <v>-31.37</v>
      </c>
      <c r="I212" s="1">
        <f t="shared" si="48"/>
        <v>0.66327281748758271</v>
      </c>
      <c r="J212" s="1"/>
      <c r="K212" s="1">
        <v>584.36620000000005</v>
      </c>
      <c r="L212" s="1">
        <v>12.203900000000001</v>
      </c>
      <c r="M212" s="1">
        <v>17469</v>
      </c>
      <c r="N212" s="1">
        <v>0.78767500000000001</v>
      </c>
      <c r="O212" s="1">
        <v>3.863842</v>
      </c>
      <c r="P212" s="1">
        <v>20.205960000000001</v>
      </c>
      <c r="Q212" s="1">
        <v>343</v>
      </c>
      <c r="R212" s="1">
        <v>621</v>
      </c>
      <c r="S212" s="1">
        <v>4.9053759482019865</v>
      </c>
      <c r="T212" s="1">
        <v>313</v>
      </c>
      <c r="U212" s="1">
        <v>55680</v>
      </c>
      <c r="V212" s="1">
        <v>4600</v>
      </c>
      <c r="W212" s="1">
        <v>10.93333</v>
      </c>
      <c r="X212" s="1">
        <v>958.9</v>
      </c>
    </row>
    <row r="213" spans="6:24" x14ac:dyDescent="0.3">
      <c r="F213" s="74" t="s">
        <v>39</v>
      </c>
      <c r="G213" s="74" t="s">
        <v>41</v>
      </c>
      <c r="H213" s="1">
        <v>-33.42</v>
      </c>
      <c r="I213" s="1">
        <f t="shared" si="48"/>
        <v>-1.1484015332235884</v>
      </c>
      <c r="J213" s="1"/>
      <c r="K213" s="1">
        <v>628.50750000000005</v>
      </c>
      <c r="L213" s="1">
        <v>22.71772</v>
      </c>
      <c r="M213" s="1">
        <v>17754</v>
      </c>
      <c r="N213" s="1">
        <v>0.77371299999999998</v>
      </c>
      <c r="O213" s="1">
        <v>4.5656819999999998</v>
      </c>
      <c r="P213" s="1">
        <v>45.646929999999998</v>
      </c>
      <c r="Q213" s="1">
        <v>323</v>
      </c>
      <c r="R213" s="1">
        <v>623</v>
      </c>
      <c r="S213" s="1">
        <v>5.9010020511481649</v>
      </c>
      <c r="T213" s="1">
        <v>308</v>
      </c>
      <c r="U213" s="1">
        <v>53580</v>
      </c>
      <c r="V213" s="1">
        <v>4200</v>
      </c>
      <c r="W213" s="1">
        <v>10.76667</v>
      </c>
      <c r="X213" s="1">
        <v>988.7</v>
      </c>
    </row>
    <row r="214" spans="6:24" x14ac:dyDescent="0.3">
      <c r="F214" s="74"/>
      <c r="G214" s="74"/>
      <c r="H214" s="1"/>
      <c r="I214" s="1"/>
      <c r="J214" s="1"/>
      <c r="K214" s="1"/>
      <c r="L214" s="1"/>
      <c r="M214" s="1">
        <v>17769</v>
      </c>
      <c r="N214" s="1"/>
      <c r="O214" s="1"/>
      <c r="P214" s="1"/>
      <c r="Q214" s="1"/>
      <c r="R214" s="1">
        <v>614</v>
      </c>
      <c r="S214" s="1"/>
      <c r="T214" s="1">
        <v>307</v>
      </c>
      <c r="U214" s="1"/>
      <c r="V214" s="1">
        <v>3600</v>
      </c>
      <c r="W214" s="1">
        <v>10.01111</v>
      </c>
      <c r="X214" s="1">
        <v>1146.7</v>
      </c>
    </row>
    <row r="215" spans="6:24" x14ac:dyDescent="0.3">
      <c r="F215" s="74"/>
      <c r="G215" s="74"/>
      <c r="H215" s="1"/>
      <c r="I215" s="1"/>
      <c r="J215" s="1"/>
      <c r="K215" s="1"/>
      <c r="L215" s="1"/>
      <c r="M215" s="1">
        <v>17892</v>
      </c>
      <c r="N215" s="1"/>
      <c r="O215" s="1"/>
      <c r="P215" s="1"/>
      <c r="Q215" s="1"/>
      <c r="R215" s="1">
        <v>604</v>
      </c>
      <c r="S215" s="1"/>
      <c r="T215" s="1">
        <v>322</v>
      </c>
      <c r="U215" s="1"/>
      <c r="V215" s="1">
        <v>3400</v>
      </c>
      <c r="W215" s="1">
        <v>9.3333329999999997</v>
      </c>
      <c r="X215" s="1">
        <v>1220.9000000000001</v>
      </c>
    </row>
    <row r="216" spans="6:24" x14ac:dyDescent="0.3">
      <c r="F216" s="74"/>
      <c r="G216" s="74"/>
      <c r="H216" s="1"/>
      <c r="I216" s="1"/>
      <c r="J216" s="1"/>
      <c r="K216" s="1"/>
      <c r="L216" s="1"/>
      <c r="M216" s="1">
        <v>17915</v>
      </c>
      <c r="N216" s="1"/>
      <c r="O216" s="1"/>
      <c r="P216" s="1"/>
      <c r="Q216" s="1"/>
      <c r="R216" s="1">
        <v>583</v>
      </c>
      <c r="S216" s="1"/>
      <c r="T216" s="1">
        <v>322</v>
      </c>
      <c r="U216" s="1"/>
      <c r="V216" s="1">
        <v>2900</v>
      </c>
      <c r="W216" s="1">
        <v>8.7666660000000007</v>
      </c>
      <c r="X216" s="1">
        <v>1248.7</v>
      </c>
    </row>
    <row r="217" spans="6:24" x14ac:dyDescent="0.3">
      <c r="F217" s="74" t="s">
        <v>39</v>
      </c>
      <c r="G217" s="74" t="s">
        <v>42</v>
      </c>
      <c r="H217" s="1">
        <v>-32.6</v>
      </c>
      <c r="I217" s="1">
        <f t="shared" ref="I217:I223" si="49">(H217-AVERAGE(G$19:G$40))/STDEVA(G$19:G$40)</f>
        <v>-0.42373179293912</v>
      </c>
      <c r="J217" s="1"/>
      <c r="K217" s="1">
        <v>513.51070000000004</v>
      </c>
      <c r="L217" s="1">
        <v>18.128769999999999</v>
      </c>
      <c r="M217" s="1">
        <v>17962</v>
      </c>
      <c r="N217" s="1">
        <v>0.74655400000000005</v>
      </c>
      <c r="O217" s="1">
        <v>3.830768</v>
      </c>
      <c r="P217" s="1">
        <v>31.113440000000001</v>
      </c>
      <c r="Q217" s="1">
        <v>334</v>
      </c>
      <c r="R217" s="1">
        <v>632</v>
      </c>
      <c r="S217" s="1">
        <v>5.1312671287006699</v>
      </c>
      <c r="T217" s="1">
        <v>311</v>
      </c>
      <c r="U217" s="1">
        <v>57680</v>
      </c>
      <c r="V217" s="1">
        <v>5000</v>
      </c>
      <c r="W217" s="1">
        <v>11.477779999999999</v>
      </c>
      <c r="X217" s="1">
        <v>915.9</v>
      </c>
    </row>
    <row r="218" spans="6:24" x14ac:dyDescent="0.3">
      <c r="F218" s="74" t="s">
        <v>39</v>
      </c>
      <c r="G218" s="74" t="s">
        <v>43</v>
      </c>
      <c r="H218" s="1">
        <v>-34</v>
      </c>
      <c r="I218" s="1">
        <f t="shared" si="49"/>
        <v>-1.6609728129369914</v>
      </c>
      <c r="J218" s="1"/>
      <c r="K218" s="1">
        <v>566.21280000000002</v>
      </c>
      <c r="L218" s="1">
        <v>15.36741</v>
      </c>
      <c r="M218" s="1">
        <v>18108</v>
      </c>
      <c r="N218" s="1">
        <v>0.735927</v>
      </c>
      <c r="O218" s="1">
        <v>4.3585849999999997</v>
      </c>
      <c r="P218" s="1">
        <v>23.25882</v>
      </c>
      <c r="Q218" s="1">
        <v>333</v>
      </c>
      <c r="R218" s="1">
        <v>628</v>
      </c>
      <c r="S218" s="1">
        <v>5.9225779187337873</v>
      </c>
      <c r="T218" s="1">
        <v>316</v>
      </c>
      <c r="U218" s="1">
        <v>52340</v>
      </c>
      <c r="V218" s="1">
        <v>4600</v>
      </c>
      <c r="W218" s="1">
        <v>11.366669999999999</v>
      </c>
      <c r="X218" s="1">
        <v>923.3</v>
      </c>
    </row>
    <row r="219" spans="6:24" x14ac:dyDescent="0.3">
      <c r="F219" s="74" t="s">
        <v>39</v>
      </c>
      <c r="G219" s="74" t="s">
        <v>44</v>
      </c>
      <c r="H219" s="1">
        <v>-32.6</v>
      </c>
      <c r="I219" s="1">
        <f t="shared" si="49"/>
        <v>-0.42373179293912</v>
      </c>
      <c r="J219" s="1"/>
      <c r="K219" s="1">
        <v>649.02639999999997</v>
      </c>
      <c r="L219" s="1">
        <v>21.675660000000001</v>
      </c>
      <c r="M219" s="1">
        <v>18123</v>
      </c>
      <c r="N219" s="1">
        <v>0.83044600000000002</v>
      </c>
      <c r="O219" s="1">
        <v>4.5411739999999998</v>
      </c>
      <c r="P219" s="1">
        <v>43.466940000000001</v>
      </c>
      <c r="Q219" s="1">
        <v>325</v>
      </c>
      <c r="R219" s="1">
        <v>628</v>
      </c>
      <c r="S219" s="1">
        <v>5.4683555583385308</v>
      </c>
      <c r="T219" s="1">
        <v>309</v>
      </c>
      <c r="U219" s="1">
        <v>45200</v>
      </c>
      <c r="V219" s="1">
        <v>3800</v>
      </c>
      <c r="W219" s="1">
        <v>10.922219999999999</v>
      </c>
      <c r="X219" s="1">
        <v>930.4</v>
      </c>
    </row>
    <row r="220" spans="6:24" x14ac:dyDescent="0.3">
      <c r="F220" s="74" t="s">
        <v>39</v>
      </c>
      <c r="G220" s="74" t="s">
        <v>45</v>
      </c>
      <c r="H220" s="1">
        <v>-32.5</v>
      </c>
      <c r="I220" s="1">
        <f t="shared" si="49"/>
        <v>-0.33535743436784216</v>
      </c>
      <c r="J220" s="1"/>
      <c r="K220" s="1">
        <v>562.20680000000004</v>
      </c>
      <c r="L220" s="1">
        <v>16.603300000000001</v>
      </c>
      <c r="M220" s="1">
        <v>18123</v>
      </c>
      <c r="N220" s="1">
        <v>0.67814099999999999</v>
      </c>
      <c r="O220" s="1">
        <v>3.6192980000000001</v>
      </c>
      <c r="P220" s="1">
        <v>16.853649999999998</v>
      </c>
      <c r="Q220" s="1">
        <v>322</v>
      </c>
      <c r="R220" s="1">
        <v>629</v>
      </c>
      <c r="S220" s="1">
        <v>5.3370877147967759</v>
      </c>
      <c r="T220" s="1">
        <v>319</v>
      </c>
      <c r="U220" s="1">
        <v>44370</v>
      </c>
      <c r="V220" s="1">
        <v>3900</v>
      </c>
      <c r="W220" s="1">
        <v>11.28889</v>
      </c>
      <c r="X220" s="1">
        <v>917.1</v>
      </c>
    </row>
    <row r="221" spans="6:24" x14ac:dyDescent="0.3">
      <c r="F221" s="74" t="s">
        <v>39</v>
      </c>
      <c r="G221" s="74" t="s">
        <v>46</v>
      </c>
      <c r="H221" s="1">
        <v>-33.1</v>
      </c>
      <c r="I221" s="1">
        <f t="shared" si="49"/>
        <v>-0.86560358579550301</v>
      </c>
      <c r="J221" s="1"/>
      <c r="K221" s="1">
        <v>582.99929999999995</v>
      </c>
      <c r="L221" s="1">
        <v>5.0945559999999999</v>
      </c>
      <c r="M221" s="1">
        <v>18138</v>
      </c>
      <c r="N221" s="1">
        <v>0.70641699999999996</v>
      </c>
      <c r="O221" s="1">
        <v>4.133521</v>
      </c>
      <c r="P221" s="1">
        <v>36.912790000000001</v>
      </c>
      <c r="Q221" s="1">
        <v>300</v>
      </c>
      <c r="R221" s="1">
        <v>622</v>
      </c>
      <c r="S221" s="1">
        <v>5.8513894767538153</v>
      </c>
      <c r="T221" s="1">
        <v>335</v>
      </c>
      <c r="U221" s="1">
        <v>47670</v>
      </c>
      <c r="V221" s="1">
        <v>4100</v>
      </c>
      <c r="W221" s="1">
        <v>11.155559999999999</v>
      </c>
      <c r="X221" s="1">
        <v>936.6</v>
      </c>
    </row>
    <row r="222" spans="6:24" x14ac:dyDescent="0.3">
      <c r="F222" s="74" t="s">
        <v>39</v>
      </c>
      <c r="G222" s="74" t="s">
        <v>47</v>
      </c>
      <c r="H222" s="1">
        <v>-33.200000000000003</v>
      </c>
      <c r="I222" s="1">
        <f t="shared" si="49"/>
        <v>-0.95397794436678096</v>
      </c>
      <c r="J222" s="1"/>
      <c r="K222" s="1">
        <v>612.52449999999999</v>
      </c>
      <c r="L222" s="1">
        <v>3.2806039999999999</v>
      </c>
      <c r="M222" s="1">
        <v>18185</v>
      </c>
      <c r="N222" s="1">
        <v>0.59784599999999999</v>
      </c>
      <c r="O222" s="1">
        <v>4.9154720000000003</v>
      </c>
      <c r="P222" s="1">
        <v>29.039269999999998</v>
      </c>
      <c r="Q222" s="1">
        <v>316</v>
      </c>
      <c r="R222" s="1">
        <v>629</v>
      </c>
      <c r="S222" s="1">
        <v>8.2219702063742179</v>
      </c>
      <c r="T222" s="1">
        <v>311</v>
      </c>
      <c r="U222" s="1">
        <v>57900</v>
      </c>
      <c r="V222" s="1">
        <v>4900</v>
      </c>
      <c r="W222" s="1">
        <v>11.12222</v>
      </c>
      <c r="X222" s="1">
        <v>937.1</v>
      </c>
    </row>
    <row r="223" spans="6:24" x14ac:dyDescent="0.3">
      <c r="F223" s="74" t="s">
        <v>39</v>
      </c>
      <c r="G223" s="74" t="s">
        <v>47</v>
      </c>
      <c r="H223" s="1">
        <v>-32.799999999999997</v>
      </c>
      <c r="I223" s="1">
        <f t="shared" si="49"/>
        <v>-0.60048051008166947</v>
      </c>
      <c r="J223" s="1"/>
      <c r="K223" s="1">
        <v>579.351</v>
      </c>
      <c r="L223" s="1">
        <v>7.6362110000000003</v>
      </c>
      <c r="M223" s="1">
        <v>18477</v>
      </c>
      <c r="N223" s="1">
        <v>0.64119400000000004</v>
      </c>
      <c r="O223" s="1">
        <v>4.346991</v>
      </c>
      <c r="P223" s="1">
        <v>34.438009999999998</v>
      </c>
      <c r="Q223" s="1">
        <v>310</v>
      </c>
      <c r="R223" s="1">
        <v>624</v>
      </c>
      <c r="S223" s="1">
        <v>6.7795253854527644</v>
      </c>
      <c r="T223" s="1">
        <v>331</v>
      </c>
      <c r="U223" s="1">
        <v>57340</v>
      </c>
      <c r="V223" s="1">
        <v>4900</v>
      </c>
      <c r="W223" s="1">
        <v>11.28889</v>
      </c>
      <c r="X223" s="1">
        <v>934.1</v>
      </c>
    </row>
    <row r="224" spans="6:24" x14ac:dyDescent="0.3">
      <c r="F224" s="74"/>
      <c r="G224" s="7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6:24" x14ac:dyDescent="0.3">
      <c r="F225" s="74" t="s">
        <v>37</v>
      </c>
      <c r="G225" s="74">
        <v>2.0099999999999998</v>
      </c>
      <c r="H225" s="1">
        <v>-33</v>
      </c>
      <c r="I225" s="1">
        <f t="shared" ref="I225:I236" si="50">(H225-AVERAGE(H$19:H$40))/STDEVA(H$19:H$40)</f>
        <v>0.4650689423861506</v>
      </c>
      <c r="J225" s="1"/>
      <c r="K225" s="1">
        <f t="shared" ref="K225:S225" si="51">K202</f>
        <v>468.79430000000002</v>
      </c>
      <c r="L225" s="1">
        <f t="shared" si="51"/>
        <v>9.6409380000000002</v>
      </c>
      <c r="M225" s="1">
        <f t="shared" si="51"/>
        <v>16215</v>
      </c>
      <c r="N225" s="1">
        <f t="shared" si="51"/>
        <v>0.77346499999999996</v>
      </c>
      <c r="O225" s="1">
        <f t="shared" si="51"/>
        <v>3.60677</v>
      </c>
      <c r="P225" s="1">
        <f t="shared" si="51"/>
        <v>17.933949999999999</v>
      </c>
      <c r="Q225" s="1">
        <f t="shared" si="51"/>
        <v>311</v>
      </c>
      <c r="R225" s="1">
        <f t="shared" si="51"/>
        <v>632</v>
      </c>
      <c r="S225" s="1">
        <f t="shared" si="51"/>
        <v>4.663132785581765</v>
      </c>
      <c r="T225" s="1">
        <v>300</v>
      </c>
      <c r="U225" s="1">
        <f t="shared" ref="U225:W236" si="52">U202</f>
        <v>56690</v>
      </c>
      <c r="V225" s="1">
        <f t="shared" si="52"/>
        <v>5500</v>
      </c>
      <c r="W225" s="1">
        <f t="shared" si="52"/>
        <v>12.11111</v>
      </c>
      <c r="X225" s="1">
        <f t="shared" ref="X225:X236" si="53">X202</f>
        <v>816</v>
      </c>
    </row>
    <row r="226" spans="6:24" x14ac:dyDescent="0.3">
      <c r="F226" s="74" t="s">
        <v>37</v>
      </c>
      <c r="G226" s="74">
        <v>3.02</v>
      </c>
      <c r="H226" s="1">
        <v>-32.799999999999997</v>
      </c>
      <c r="I226" s="1">
        <f t="shared" si="50"/>
        <v>0.7806514390053334</v>
      </c>
      <c r="J226" s="1"/>
      <c r="K226" s="1">
        <f t="shared" ref="K226:S226" si="54">K203</f>
        <v>528.73270000000002</v>
      </c>
      <c r="L226" s="1">
        <f t="shared" si="54"/>
        <v>5.8195540000000001</v>
      </c>
      <c r="M226" s="1">
        <f t="shared" si="54"/>
        <v>16231</v>
      </c>
      <c r="N226" s="1">
        <f t="shared" si="54"/>
        <v>0.894312</v>
      </c>
      <c r="O226" s="1">
        <f t="shared" si="54"/>
        <v>4.3744550000000002</v>
      </c>
      <c r="P226" s="1">
        <f t="shared" si="54"/>
        <v>30.050709999999999</v>
      </c>
      <c r="Q226" s="1">
        <f t="shared" si="54"/>
        <v>289</v>
      </c>
      <c r="R226" s="1">
        <f t="shared" si="54"/>
        <v>650</v>
      </c>
      <c r="S226" s="1">
        <f t="shared" si="54"/>
        <v>4.8914193256939411</v>
      </c>
      <c r="T226" s="1">
        <v>265</v>
      </c>
      <c r="U226" s="1">
        <f t="shared" si="52"/>
        <v>58640</v>
      </c>
      <c r="V226" s="1">
        <f t="shared" si="52"/>
        <v>5300</v>
      </c>
      <c r="W226" s="1">
        <f t="shared" si="52"/>
        <v>11.56667</v>
      </c>
      <c r="X226" s="1">
        <f t="shared" si="53"/>
        <v>853.1</v>
      </c>
    </row>
    <row r="227" spans="6:24" x14ac:dyDescent="0.3">
      <c r="F227" s="74" t="s">
        <v>37</v>
      </c>
      <c r="G227" s="74">
        <v>4.01</v>
      </c>
      <c r="H227" s="1">
        <v>-31.9</v>
      </c>
      <c r="I227" s="1">
        <f t="shared" si="50"/>
        <v>2.2007726737916338</v>
      </c>
      <c r="J227" s="1"/>
      <c r="K227" s="1">
        <f t="shared" ref="K227:S227" si="55">K204</f>
        <v>546.04570000000001</v>
      </c>
      <c r="L227" s="1">
        <f t="shared" si="55"/>
        <v>3.1435960000000001</v>
      </c>
      <c r="M227" s="1">
        <f t="shared" si="55"/>
        <v>16585</v>
      </c>
      <c r="N227" s="1">
        <f t="shared" si="55"/>
        <v>0.683948</v>
      </c>
      <c r="O227" s="1">
        <f t="shared" si="55"/>
        <v>5.0678479999999997</v>
      </c>
      <c r="P227" s="1">
        <f t="shared" si="55"/>
        <v>27.097059999999999</v>
      </c>
      <c r="Q227" s="1">
        <f t="shared" si="55"/>
        <v>298</v>
      </c>
      <c r="R227" s="1">
        <f t="shared" si="55"/>
        <v>600</v>
      </c>
      <c r="S227" s="1">
        <f t="shared" si="55"/>
        <v>7.4096978132840503</v>
      </c>
      <c r="T227" s="1">
        <v>349</v>
      </c>
      <c r="U227" s="1">
        <f t="shared" si="52"/>
        <v>57900</v>
      </c>
      <c r="V227" s="1">
        <f t="shared" si="52"/>
        <v>5400</v>
      </c>
      <c r="W227" s="1">
        <f t="shared" si="52"/>
        <v>11.844440000000001</v>
      </c>
      <c r="X227" s="1">
        <f t="shared" si="53"/>
        <v>823.5</v>
      </c>
    </row>
    <row r="228" spans="6:24" x14ac:dyDescent="0.3">
      <c r="F228" s="74" t="s">
        <v>37</v>
      </c>
      <c r="G228" s="74">
        <v>5.01</v>
      </c>
      <c r="H228" s="1">
        <v>-33.4</v>
      </c>
      <c r="I228" s="1">
        <f t="shared" si="50"/>
        <v>-0.16609605085220386</v>
      </c>
      <c r="J228" s="1"/>
      <c r="K228" s="1">
        <f t="shared" ref="K228:S228" si="56">K205</f>
        <v>510.6053</v>
      </c>
      <c r="L228" s="1">
        <f t="shared" si="56"/>
        <v>17.243289999999998</v>
      </c>
      <c r="M228" s="1">
        <f t="shared" si="56"/>
        <v>16669</v>
      </c>
      <c r="N228" s="1">
        <f t="shared" si="56"/>
        <v>0.71127899999999999</v>
      </c>
      <c r="O228" s="1">
        <f t="shared" si="56"/>
        <v>4.0388809999999999</v>
      </c>
      <c r="P228" s="1">
        <f t="shared" si="56"/>
        <v>9.6716230000000003</v>
      </c>
      <c r="Q228" s="1">
        <f t="shared" si="56"/>
        <v>326</v>
      </c>
      <c r="R228" s="1">
        <f t="shared" si="56"/>
        <v>642</v>
      </c>
      <c r="S228" s="1">
        <f t="shared" si="56"/>
        <v>5.6783357866603685</v>
      </c>
      <c r="T228" s="1">
        <v>317</v>
      </c>
      <c r="U228" s="1">
        <f t="shared" si="52"/>
        <v>47630</v>
      </c>
      <c r="V228" s="1">
        <f t="shared" si="52"/>
        <v>4000</v>
      </c>
      <c r="W228" s="1">
        <f t="shared" si="52"/>
        <v>11.3</v>
      </c>
      <c r="X228" s="1">
        <f t="shared" si="53"/>
        <v>901.8</v>
      </c>
    </row>
    <row r="229" spans="6:24" x14ac:dyDescent="0.3">
      <c r="F229" s="74" t="s">
        <v>37</v>
      </c>
      <c r="G229" s="74">
        <v>9.02</v>
      </c>
      <c r="H229" s="1">
        <v>-32.6</v>
      </c>
      <c r="I229" s="1">
        <f t="shared" si="50"/>
        <v>1.096233935624505</v>
      </c>
      <c r="J229" s="1"/>
      <c r="K229" s="1">
        <f t="shared" ref="K229:S229" si="57">K206</f>
        <v>514.76469999999995</v>
      </c>
      <c r="L229" s="1">
        <f t="shared" si="57"/>
        <v>24.09825</v>
      </c>
      <c r="M229" s="1">
        <f t="shared" si="57"/>
        <v>16762</v>
      </c>
      <c r="N229" s="1">
        <f t="shared" si="57"/>
        <v>0.73555400000000004</v>
      </c>
      <c r="O229" s="1">
        <f t="shared" si="57"/>
        <v>3.6923249999999999</v>
      </c>
      <c r="P229" s="1">
        <f t="shared" si="57"/>
        <v>9.9790270000000003</v>
      </c>
      <c r="Q229" s="1">
        <f t="shared" si="57"/>
        <v>269</v>
      </c>
      <c r="R229" s="1">
        <f t="shared" si="57"/>
        <v>658</v>
      </c>
      <c r="S229" s="1">
        <f t="shared" si="57"/>
        <v>5.019787806197777</v>
      </c>
      <c r="T229" s="1">
        <v>256</v>
      </c>
      <c r="U229" s="1">
        <f t="shared" si="52"/>
        <v>63750</v>
      </c>
      <c r="V229" s="1">
        <f t="shared" si="52"/>
        <v>5600</v>
      </c>
      <c r="W229" s="1">
        <f t="shared" si="52"/>
        <v>11.66667</v>
      </c>
      <c r="X229" s="1">
        <f t="shared" si="53"/>
        <v>884.6</v>
      </c>
    </row>
    <row r="230" spans="6:24" x14ac:dyDescent="0.3">
      <c r="F230" s="74" t="s">
        <v>39</v>
      </c>
      <c r="G230" s="74">
        <v>1.01</v>
      </c>
      <c r="H230" s="1">
        <v>-33.1</v>
      </c>
      <c r="I230" s="1">
        <f t="shared" si="50"/>
        <v>0.30727769407655919</v>
      </c>
      <c r="J230" s="1"/>
      <c r="K230" s="1">
        <f t="shared" ref="K230:S230" si="58">K207</f>
        <v>613.56949999999995</v>
      </c>
      <c r="L230" s="1">
        <f t="shared" si="58"/>
        <v>28.68365</v>
      </c>
      <c r="M230" s="1">
        <f t="shared" si="58"/>
        <v>16846</v>
      </c>
      <c r="N230" s="1">
        <f t="shared" si="58"/>
        <v>0.85355899999999996</v>
      </c>
      <c r="O230" s="1">
        <f t="shared" si="58"/>
        <v>4.7721390000000001</v>
      </c>
      <c r="P230" s="1">
        <f t="shared" si="58"/>
        <v>13.29522</v>
      </c>
      <c r="Q230" s="1">
        <f t="shared" si="58"/>
        <v>280</v>
      </c>
      <c r="R230" s="1">
        <f t="shared" si="58"/>
        <v>656</v>
      </c>
      <c r="S230" s="1">
        <f t="shared" si="58"/>
        <v>5.590871867088274</v>
      </c>
      <c r="T230" s="1">
        <v>276</v>
      </c>
      <c r="U230" s="1">
        <f t="shared" si="52"/>
        <v>60430</v>
      </c>
      <c r="V230" s="1">
        <f t="shared" si="52"/>
        <v>4800</v>
      </c>
      <c r="W230" s="1">
        <f t="shared" si="52"/>
        <v>10.12222</v>
      </c>
      <c r="X230" s="1">
        <f t="shared" si="53"/>
        <v>970.9</v>
      </c>
    </row>
    <row r="231" spans="6:24" x14ac:dyDescent="0.3">
      <c r="F231" s="74" t="s">
        <v>39</v>
      </c>
      <c r="G231" s="74">
        <v>1.02</v>
      </c>
      <c r="H231" s="1">
        <v>-32.9</v>
      </c>
      <c r="I231" s="1">
        <f t="shared" si="50"/>
        <v>0.62286019069574206</v>
      </c>
      <c r="J231" s="1"/>
      <c r="K231" s="1">
        <f t="shared" ref="K231:S231" si="59">K208</f>
        <v>513.08370000000002</v>
      </c>
      <c r="L231" s="1">
        <f t="shared" si="59"/>
        <v>12.866669999999999</v>
      </c>
      <c r="M231" s="1">
        <f t="shared" si="59"/>
        <v>16900</v>
      </c>
      <c r="N231" s="1">
        <f t="shared" si="59"/>
        <v>0.96603600000000001</v>
      </c>
      <c r="O231" s="1">
        <f t="shared" si="59"/>
        <v>4.0652369999999998</v>
      </c>
      <c r="P231" s="1">
        <f t="shared" si="59"/>
        <v>37.702129999999997</v>
      </c>
      <c r="Q231" s="1">
        <f t="shared" si="59"/>
        <v>308</v>
      </c>
      <c r="R231" s="1">
        <f t="shared" si="59"/>
        <v>661</v>
      </c>
      <c r="S231" s="1">
        <f t="shared" si="59"/>
        <v>4.20816304982423</v>
      </c>
      <c r="T231" s="1">
        <v>300</v>
      </c>
      <c r="U231" s="1">
        <f t="shared" si="52"/>
        <v>38570</v>
      </c>
      <c r="V231" s="1">
        <f t="shared" si="52"/>
        <v>2900</v>
      </c>
      <c r="W231" s="1">
        <f t="shared" si="52"/>
        <v>9.944445</v>
      </c>
      <c r="X231" s="1">
        <f t="shared" si="53"/>
        <v>990.5</v>
      </c>
    </row>
    <row r="232" spans="6:24" x14ac:dyDescent="0.3">
      <c r="F232" s="74" t="s">
        <v>39</v>
      </c>
      <c r="G232" s="74">
        <v>3.01</v>
      </c>
      <c r="H232" s="1">
        <v>-32.9</v>
      </c>
      <c r="I232" s="1">
        <f t="shared" si="50"/>
        <v>0.62286019069574206</v>
      </c>
      <c r="J232" s="1"/>
      <c r="K232" s="1">
        <f t="shared" ref="K232:S232" si="60">K209</f>
        <v>482.84370000000001</v>
      </c>
      <c r="L232" s="1">
        <f t="shared" si="60"/>
        <v>9.5033650000000005</v>
      </c>
      <c r="M232" s="1">
        <f t="shared" si="60"/>
        <v>17031</v>
      </c>
      <c r="N232" s="1">
        <f t="shared" si="60"/>
        <v>0.81421399999999999</v>
      </c>
      <c r="O232" s="1">
        <f t="shared" si="60"/>
        <v>4.4175420000000001</v>
      </c>
      <c r="P232" s="1">
        <f t="shared" si="60"/>
        <v>13.087669999999999</v>
      </c>
      <c r="Q232" s="1">
        <f t="shared" si="60"/>
        <v>285</v>
      </c>
      <c r="R232" s="1">
        <f t="shared" si="60"/>
        <v>646</v>
      </c>
      <c r="S232" s="1">
        <f t="shared" si="60"/>
        <v>5.425529406274026</v>
      </c>
      <c r="T232" s="1">
        <v>305</v>
      </c>
      <c r="U232" s="1">
        <f t="shared" si="52"/>
        <v>55020</v>
      </c>
      <c r="V232" s="1">
        <f t="shared" si="52"/>
        <v>5000</v>
      </c>
      <c r="W232" s="1">
        <f t="shared" si="52"/>
        <v>11.644439999999999</v>
      </c>
      <c r="X232" s="1">
        <f t="shared" si="53"/>
        <v>838.1</v>
      </c>
    </row>
    <row r="233" spans="6:24" x14ac:dyDescent="0.3">
      <c r="F233" s="74" t="s">
        <v>39</v>
      </c>
      <c r="G233" s="74">
        <v>4.0199999999999996</v>
      </c>
      <c r="H233" s="1">
        <v>-33.1</v>
      </c>
      <c r="I233" s="1">
        <f t="shared" si="50"/>
        <v>0.30727769407655919</v>
      </c>
      <c r="J233" s="1"/>
      <c r="K233" s="1">
        <f t="shared" ref="K233:S233" si="61">K210</f>
        <v>539.96969999999999</v>
      </c>
      <c r="L233" s="1">
        <f t="shared" si="61"/>
        <v>8.5180880000000005</v>
      </c>
      <c r="M233" s="1">
        <f t="shared" si="61"/>
        <v>17154</v>
      </c>
      <c r="N233" s="1">
        <f t="shared" si="61"/>
        <v>0.70824600000000004</v>
      </c>
      <c r="O233" s="1">
        <f t="shared" si="61"/>
        <v>3.9645489999999999</v>
      </c>
      <c r="P233" s="1">
        <f t="shared" si="61"/>
        <v>17.448360000000001</v>
      </c>
      <c r="Q233" s="1">
        <f t="shared" si="61"/>
        <v>300</v>
      </c>
      <c r="R233" s="1">
        <f t="shared" si="61"/>
        <v>609</v>
      </c>
      <c r="S233" s="1">
        <f t="shared" si="61"/>
        <v>5.5977005164872091</v>
      </c>
      <c r="T233" s="1">
        <v>342</v>
      </c>
      <c r="U233" s="1">
        <f t="shared" si="52"/>
        <v>57450</v>
      </c>
      <c r="V233" s="1">
        <f t="shared" si="52"/>
        <v>5400</v>
      </c>
      <c r="W233" s="1">
        <f t="shared" si="52"/>
        <v>11.83333</v>
      </c>
      <c r="X233" s="1">
        <f t="shared" si="53"/>
        <v>825.1</v>
      </c>
    </row>
    <row r="234" spans="6:24" x14ac:dyDescent="0.3">
      <c r="F234" s="74" t="s">
        <v>39</v>
      </c>
      <c r="G234" s="74">
        <v>9.01</v>
      </c>
      <c r="H234" s="1">
        <v>-33.200000000000003</v>
      </c>
      <c r="I234" s="1">
        <f t="shared" si="50"/>
        <v>0.14948644576696776</v>
      </c>
      <c r="J234" s="1"/>
      <c r="K234" s="1">
        <f t="shared" ref="K234:S234" si="62">K211</f>
        <v>458.89710000000002</v>
      </c>
      <c r="L234" s="1">
        <f t="shared" si="62"/>
        <v>20.186119999999999</v>
      </c>
      <c r="M234" s="1">
        <f t="shared" si="62"/>
        <v>17208</v>
      </c>
      <c r="N234" s="1">
        <f t="shared" si="62"/>
        <v>0.89163199999999998</v>
      </c>
      <c r="O234" s="1">
        <f t="shared" si="62"/>
        <v>3.8946390000000002</v>
      </c>
      <c r="P234" s="1">
        <f t="shared" si="62"/>
        <v>35.355919999999998</v>
      </c>
      <c r="Q234" s="1">
        <f t="shared" si="62"/>
        <v>331</v>
      </c>
      <c r="R234" s="1">
        <f t="shared" si="62"/>
        <v>637</v>
      </c>
      <c r="S234" s="1">
        <f t="shared" si="62"/>
        <v>4.3679892601431982</v>
      </c>
      <c r="T234" s="1">
        <v>320</v>
      </c>
      <c r="U234" s="1">
        <f t="shared" si="52"/>
        <v>51710</v>
      </c>
      <c r="V234" s="1">
        <f t="shared" si="52"/>
        <v>4600</v>
      </c>
      <c r="W234" s="1">
        <f t="shared" si="52"/>
        <v>11.755559999999999</v>
      </c>
      <c r="X234" s="1">
        <f t="shared" si="53"/>
        <v>884.7</v>
      </c>
    </row>
    <row r="235" spans="6:24" x14ac:dyDescent="0.3">
      <c r="F235" s="74" t="s">
        <v>39</v>
      </c>
      <c r="G235" s="74" t="s">
        <v>40</v>
      </c>
      <c r="H235" s="1">
        <v>-34.1</v>
      </c>
      <c r="I235" s="1">
        <f t="shared" si="50"/>
        <v>-1.2706347890193326</v>
      </c>
      <c r="J235" s="1"/>
      <c r="K235" s="1">
        <f t="shared" ref="K235:S235" si="63">K212</f>
        <v>584.36620000000005</v>
      </c>
      <c r="L235" s="1">
        <f t="shared" si="63"/>
        <v>12.203900000000001</v>
      </c>
      <c r="M235" s="1">
        <f t="shared" si="63"/>
        <v>17469</v>
      </c>
      <c r="N235" s="1">
        <f t="shared" si="63"/>
        <v>0.78767500000000001</v>
      </c>
      <c r="O235" s="1">
        <f t="shared" si="63"/>
        <v>3.863842</v>
      </c>
      <c r="P235" s="1">
        <f t="shared" si="63"/>
        <v>20.205960000000001</v>
      </c>
      <c r="Q235" s="1">
        <f t="shared" si="63"/>
        <v>343</v>
      </c>
      <c r="R235" s="1">
        <f t="shared" si="63"/>
        <v>621</v>
      </c>
      <c r="S235" s="1">
        <f t="shared" si="63"/>
        <v>4.9053759482019865</v>
      </c>
      <c r="T235" s="1">
        <v>313</v>
      </c>
      <c r="U235" s="1">
        <f t="shared" si="52"/>
        <v>55680</v>
      </c>
      <c r="V235" s="1">
        <f t="shared" si="52"/>
        <v>4600</v>
      </c>
      <c r="W235" s="1">
        <f t="shared" si="52"/>
        <v>10.93333</v>
      </c>
      <c r="X235" s="1">
        <f t="shared" si="53"/>
        <v>958.9</v>
      </c>
    </row>
    <row r="236" spans="6:24" x14ac:dyDescent="0.3">
      <c r="F236" s="74" t="s">
        <v>39</v>
      </c>
      <c r="G236" s="74" t="s">
        <v>41</v>
      </c>
      <c r="H236" s="1">
        <v>-34</v>
      </c>
      <c r="I236" s="1">
        <f t="shared" si="50"/>
        <v>-1.1128435407097412</v>
      </c>
      <c r="J236" s="1"/>
      <c r="K236" s="1">
        <f t="shared" ref="K236:S236" si="64">K213</f>
        <v>628.50750000000005</v>
      </c>
      <c r="L236" s="1">
        <f t="shared" si="64"/>
        <v>22.71772</v>
      </c>
      <c r="M236" s="1">
        <f t="shared" si="64"/>
        <v>17754</v>
      </c>
      <c r="N236" s="1">
        <f t="shared" si="64"/>
        <v>0.77371299999999998</v>
      </c>
      <c r="O236" s="1">
        <f t="shared" si="64"/>
        <v>4.5656819999999998</v>
      </c>
      <c r="P236" s="1">
        <f t="shared" si="64"/>
        <v>45.646929999999998</v>
      </c>
      <c r="Q236" s="1">
        <f t="shared" si="64"/>
        <v>323</v>
      </c>
      <c r="R236" s="1">
        <f t="shared" si="64"/>
        <v>623</v>
      </c>
      <c r="S236" s="1">
        <f t="shared" si="64"/>
        <v>5.9010020511481649</v>
      </c>
      <c r="T236" s="1">
        <v>308</v>
      </c>
      <c r="U236" s="1">
        <f t="shared" si="52"/>
        <v>53580</v>
      </c>
      <c r="V236" s="1">
        <f t="shared" si="52"/>
        <v>4200</v>
      </c>
      <c r="W236" s="1">
        <f t="shared" si="52"/>
        <v>10.76667</v>
      </c>
      <c r="X236" s="1">
        <f t="shared" si="53"/>
        <v>988.7</v>
      </c>
    </row>
    <row r="237" spans="6:24" x14ac:dyDescent="0.3">
      <c r="F237" s="74"/>
      <c r="G237" s="7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>
        <v>307</v>
      </c>
      <c r="U237" s="1"/>
      <c r="V237" s="1"/>
      <c r="W237" s="1"/>
      <c r="X237" s="1"/>
    </row>
    <row r="238" spans="6:24" x14ac:dyDescent="0.3">
      <c r="F238" s="74"/>
      <c r="G238" s="7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>
        <v>322</v>
      </c>
      <c r="U238" s="1"/>
      <c r="V238" s="1"/>
      <c r="W238" s="1"/>
      <c r="X238" s="1"/>
    </row>
    <row r="239" spans="6:24" x14ac:dyDescent="0.3">
      <c r="F239" s="74"/>
      <c r="G239" s="7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>
        <v>322</v>
      </c>
      <c r="U239" s="1"/>
      <c r="V239" s="1"/>
      <c r="W239" s="1"/>
      <c r="X239" s="1"/>
    </row>
    <row r="240" spans="6:24" x14ac:dyDescent="0.3">
      <c r="F240" s="74" t="s">
        <v>39</v>
      </c>
      <c r="G240" s="74" t="s">
        <v>42</v>
      </c>
      <c r="H240" s="1">
        <v>-34.299999999999997</v>
      </c>
      <c r="I240" s="1">
        <f t="shared" ref="I240:I246" si="65">(H240-AVERAGE(H$19:H$40))/STDEVA(H$19:H$40)</f>
        <v>-1.5862172856385042</v>
      </c>
      <c r="J240" s="1"/>
      <c r="K240" s="1">
        <f t="shared" ref="K240:S240" si="66">K217</f>
        <v>513.51070000000004</v>
      </c>
      <c r="L240" s="1">
        <f t="shared" si="66"/>
        <v>18.128769999999999</v>
      </c>
      <c r="M240" s="1">
        <f t="shared" si="66"/>
        <v>17962</v>
      </c>
      <c r="N240" s="1">
        <f t="shared" si="66"/>
        <v>0.74655400000000005</v>
      </c>
      <c r="O240" s="1">
        <f t="shared" si="66"/>
        <v>3.830768</v>
      </c>
      <c r="P240" s="1">
        <f t="shared" si="66"/>
        <v>31.113440000000001</v>
      </c>
      <c r="Q240" s="1">
        <f t="shared" si="66"/>
        <v>334</v>
      </c>
      <c r="R240" s="1">
        <f t="shared" si="66"/>
        <v>632</v>
      </c>
      <c r="S240" s="1">
        <f t="shared" si="66"/>
        <v>5.1312671287006699</v>
      </c>
      <c r="T240" s="1">
        <v>311</v>
      </c>
      <c r="U240" s="1">
        <f t="shared" ref="U240:W246" si="67">U217</f>
        <v>57680</v>
      </c>
      <c r="V240" s="1">
        <f t="shared" si="67"/>
        <v>5000</v>
      </c>
      <c r="W240" s="1">
        <f t="shared" si="67"/>
        <v>11.477779999999999</v>
      </c>
      <c r="X240" s="1">
        <f t="shared" ref="X240:X246" si="68">X217</f>
        <v>915.9</v>
      </c>
    </row>
    <row r="241" spans="6:24" x14ac:dyDescent="0.3">
      <c r="F241" s="74" t="s">
        <v>39</v>
      </c>
      <c r="G241" s="74" t="s">
        <v>43</v>
      </c>
      <c r="H241" s="1">
        <v>-34.5</v>
      </c>
      <c r="I241" s="1">
        <f t="shared" si="65"/>
        <v>-1.9017997822576871</v>
      </c>
      <c r="J241" s="1"/>
      <c r="K241" s="1">
        <f t="shared" ref="K241:S241" si="69">K218</f>
        <v>566.21280000000002</v>
      </c>
      <c r="L241" s="1">
        <f t="shared" si="69"/>
        <v>15.36741</v>
      </c>
      <c r="M241" s="1">
        <f t="shared" si="69"/>
        <v>18108</v>
      </c>
      <c r="N241" s="1">
        <f t="shared" si="69"/>
        <v>0.735927</v>
      </c>
      <c r="O241" s="1">
        <f t="shared" si="69"/>
        <v>4.3585849999999997</v>
      </c>
      <c r="P241" s="1">
        <f t="shared" si="69"/>
        <v>23.25882</v>
      </c>
      <c r="Q241" s="1">
        <f t="shared" si="69"/>
        <v>333</v>
      </c>
      <c r="R241" s="1">
        <f t="shared" si="69"/>
        <v>628</v>
      </c>
      <c r="S241" s="1">
        <f t="shared" si="69"/>
        <v>5.9225779187337873</v>
      </c>
      <c r="T241" s="1">
        <v>316</v>
      </c>
      <c r="U241" s="1">
        <f t="shared" si="67"/>
        <v>52340</v>
      </c>
      <c r="V241" s="1">
        <f t="shared" si="67"/>
        <v>4600</v>
      </c>
      <c r="W241" s="1">
        <f t="shared" si="67"/>
        <v>11.366669999999999</v>
      </c>
      <c r="X241" s="1">
        <f t="shared" si="68"/>
        <v>923.3</v>
      </c>
    </row>
    <row r="242" spans="6:24" x14ac:dyDescent="0.3">
      <c r="F242" s="74" t="s">
        <v>39</v>
      </c>
      <c r="G242" s="74" t="s">
        <v>44</v>
      </c>
      <c r="H242" s="1">
        <v>-33.4</v>
      </c>
      <c r="I242" s="1">
        <f t="shared" si="65"/>
        <v>-0.16609605085220386</v>
      </c>
      <c r="J242" s="1"/>
      <c r="K242" s="1">
        <f t="shared" ref="K242:S242" si="70">K219</f>
        <v>649.02639999999997</v>
      </c>
      <c r="L242" s="1">
        <f t="shared" si="70"/>
        <v>21.675660000000001</v>
      </c>
      <c r="M242" s="1">
        <f t="shared" si="70"/>
        <v>18123</v>
      </c>
      <c r="N242" s="1">
        <f t="shared" si="70"/>
        <v>0.83044600000000002</v>
      </c>
      <c r="O242" s="1">
        <f t="shared" si="70"/>
        <v>4.5411739999999998</v>
      </c>
      <c r="P242" s="1">
        <f t="shared" si="70"/>
        <v>43.466940000000001</v>
      </c>
      <c r="Q242" s="1">
        <f t="shared" si="70"/>
        <v>325</v>
      </c>
      <c r="R242" s="1">
        <f t="shared" si="70"/>
        <v>628</v>
      </c>
      <c r="S242" s="1">
        <f t="shared" si="70"/>
        <v>5.4683555583385308</v>
      </c>
      <c r="T242" s="1">
        <v>309</v>
      </c>
      <c r="U242" s="1">
        <f t="shared" si="67"/>
        <v>45200</v>
      </c>
      <c r="V242" s="1">
        <f t="shared" si="67"/>
        <v>3800</v>
      </c>
      <c r="W242" s="1">
        <f t="shared" si="67"/>
        <v>10.922219999999999</v>
      </c>
      <c r="X242" s="1">
        <f t="shared" si="68"/>
        <v>930.4</v>
      </c>
    </row>
    <row r="243" spans="6:24" x14ac:dyDescent="0.3">
      <c r="F243" s="74" t="s">
        <v>39</v>
      </c>
      <c r="G243" s="74" t="s">
        <v>45</v>
      </c>
      <c r="H243" s="1">
        <v>-33.1</v>
      </c>
      <c r="I243" s="1">
        <f t="shared" si="65"/>
        <v>0.30727769407655919</v>
      </c>
      <c r="J243" s="1"/>
      <c r="K243" s="1">
        <f t="shared" ref="K243:S243" si="71">K220</f>
        <v>562.20680000000004</v>
      </c>
      <c r="L243" s="1">
        <f t="shared" si="71"/>
        <v>16.603300000000001</v>
      </c>
      <c r="M243" s="1">
        <f t="shared" si="71"/>
        <v>18123</v>
      </c>
      <c r="N243" s="1">
        <f t="shared" si="71"/>
        <v>0.67814099999999999</v>
      </c>
      <c r="O243" s="1">
        <f t="shared" si="71"/>
        <v>3.6192980000000001</v>
      </c>
      <c r="P243" s="1">
        <f t="shared" si="71"/>
        <v>16.853649999999998</v>
      </c>
      <c r="Q243" s="1">
        <f t="shared" si="71"/>
        <v>322</v>
      </c>
      <c r="R243" s="1">
        <f t="shared" si="71"/>
        <v>629</v>
      </c>
      <c r="S243" s="1">
        <f t="shared" si="71"/>
        <v>5.3370877147967759</v>
      </c>
      <c r="T243" s="1">
        <v>319</v>
      </c>
      <c r="U243" s="1">
        <f t="shared" si="67"/>
        <v>44370</v>
      </c>
      <c r="V243" s="1">
        <f t="shared" si="67"/>
        <v>3900</v>
      </c>
      <c r="W243" s="1">
        <f t="shared" si="67"/>
        <v>11.28889</v>
      </c>
      <c r="X243" s="1">
        <f t="shared" si="68"/>
        <v>917.1</v>
      </c>
    </row>
    <row r="244" spans="6:24" x14ac:dyDescent="0.3">
      <c r="F244" s="74" t="s">
        <v>39</v>
      </c>
      <c r="G244" s="74" t="s">
        <v>46</v>
      </c>
      <c r="H244" s="1">
        <v>-33.9</v>
      </c>
      <c r="I244" s="1">
        <f t="shared" si="65"/>
        <v>-0.95505229240014966</v>
      </c>
      <c r="J244" s="1"/>
      <c r="K244" s="1">
        <f t="shared" ref="K244:S244" si="72">K221</f>
        <v>582.99929999999995</v>
      </c>
      <c r="L244" s="1">
        <f t="shared" si="72"/>
        <v>5.0945559999999999</v>
      </c>
      <c r="M244" s="1">
        <f t="shared" si="72"/>
        <v>18138</v>
      </c>
      <c r="N244" s="1">
        <f t="shared" si="72"/>
        <v>0.70641699999999996</v>
      </c>
      <c r="O244" s="1">
        <f t="shared" si="72"/>
        <v>4.133521</v>
      </c>
      <c r="P244" s="1">
        <f t="shared" si="72"/>
        <v>36.912790000000001</v>
      </c>
      <c r="Q244" s="1">
        <f t="shared" si="72"/>
        <v>300</v>
      </c>
      <c r="R244" s="1">
        <f t="shared" si="72"/>
        <v>622</v>
      </c>
      <c r="S244" s="1">
        <f t="shared" si="72"/>
        <v>5.8513894767538153</v>
      </c>
      <c r="T244" s="1">
        <v>335</v>
      </c>
      <c r="U244" s="1">
        <f t="shared" si="67"/>
        <v>47670</v>
      </c>
      <c r="V244" s="1">
        <f t="shared" si="67"/>
        <v>4100</v>
      </c>
      <c r="W244" s="1">
        <f t="shared" si="67"/>
        <v>11.155559999999999</v>
      </c>
      <c r="X244" s="1">
        <f t="shared" si="68"/>
        <v>936.6</v>
      </c>
    </row>
    <row r="245" spans="6:24" x14ac:dyDescent="0.3">
      <c r="F245" s="74" t="s">
        <v>39</v>
      </c>
      <c r="G245" s="74" t="s">
        <v>47</v>
      </c>
      <c r="H245" s="1">
        <v>-33.299999999999997</v>
      </c>
      <c r="I245" s="1">
        <f t="shared" si="65"/>
        <v>-8.3048025426124342E-3</v>
      </c>
      <c r="J245" s="1"/>
      <c r="K245" s="1">
        <f t="shared" ref="K245:S245" si="73">K222</f>
        <v>612.52449999999999</v>
      </c>
      <c r="L245" s="1">
        <f t="shared" si="73"/>
        <v>3.2806039999999999</v>
      </c>
      <c r="M245" s="1">
        <f t="shared" si="73"/>
        <v>18185</v>
      </c>
      <c r="N245" s="1">
        <f t="shared" si="73"/>
        <v>0.59784599999999999</v>
      </c>
      <c r="O245" s="1">
        <f t="shared" si="73"/>
        <v>4.9154720000000003</v>
      </c>
      <c r="P245" s="1">
        <f t="shared" si="73"/>
        <v>29.039269999999998</v>
      </c>
      <c r="Q245" s="1">
        <f t="shared" si="73"/>
        <v>316</v>
      </c>
      <c r="R245" s="1">
        <f t="shared" si="73"/>
        <v>629</v>
      </c>
      <c r="S245" s="1">
        <f t="shared" si="73"/>
        <v>8.2219702063742179</v>
      </c>
      <c r="T245" s="1">
        <v>311</v>
      </c>
      <c r="U245" s="1">
        <f t="shared" si="67"/>
        <v>57900</v>
      </c>
      <c r="V245" s="1">
        <f t="shared" si="67"/>
        <v>4900</v>
      </c>
      <c r="W245" s="1">
        <f t="shared" si="67"/>
        <v>11.12222</v>
      </c>
      <c r="X245" s="1">
        <f t="shared" si="68"/>
        <v>937.1</v>
      </c>
    </row>
    <row r="246" spans="6:24" x14ac:dyDescent="0.3">
      <c r="F246" s="74" t="s">
        <v>39</v>
      </c>
      <c r="G246" s="74" t="s">
        <v>47</v>
      </c>
      <c r="H246" s="1">
        <v>-33.1</v>
      </c>
      <c r="I246" s="1">
        <f t="shared" si="65"/>
        <v>0.30727769407655919</v>
      </c>
      <c r="J246" s="1"/>
      <c r="K246" s="1">
        <f t="shared" ref="K246:S246" si="74">K223</f>
        <v>579.351</v>
      </c>
      <c r="L246" s="1">
        <f t="shared" si="74"/>
        <v>7.6362110000000003</v>
      </c>
      <c r="M246" s="1">
        <f t="shared" si="74"/>
        <v>18477</v>
      </c>
      <c r="N246" s="1">
        <f t="shared" si="74"/>
        <v>0.64119400000000004</v>
      </c>
      <c r="O246" s="1">
        <f t="shared" si="74"/>
        <v>4.346991</v>
      </c>
      <c r="P246" s="1">
        <f t="shared" si="74"/>
        <v>34.438009999999998</v>
      </c>
      <c r="Q246" s="1">
        <f t="shared" si="74"/>
        <v>310</v>
      </c>
      <c r="R246" s="1">
        <f t="shared" si="74"/>
        <v>624</v>
      </c>
      <c r="S246" s="1">
        <f t="shared" si="74"/>
        <v>6.7795253854527644</v>
      </c>
      <c r="T246" s="1">
        <v>331</v>
      </c>
      <c r="U246" s="1">
        <f t="shared" si="67"/>
        <v>57340</v>
      </c>
      <c r="V246" s="1">
        <f t="shared" si="67"/>
        <v>4900</v>
      </c>
      <c r="W246" s="1">
        <f t="shared" si="67"/>
        <v>11.28889</v>
      </c>
      <c r="X246" s="1">
        <f t="shared" si="68"/>
        <v>934.1</v>
      </c>
    </row>
    <row r="247" spans="6:24" x14ac:dyDescent="0.3">
      <c r="F247" s="74"/>
      <c r="G247" s="7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6:24" x14ac:dyDescent="0.3">
      <c r="F248" s="74" t="s">
        <v>37</v>
      </c>
      <c r="G248" s="74">
        <v>2.0099999999999998</v>
      </c>
      <c r="H248" s="1">
        <v>-34.200000000000003</v>
      </c>
      <c r="I248" s="1">
        <f t="shared" ref="I248:I259" si="75">(H248-AVERAGE(I$19:I$40))/STDEVA(I$19:I$40)</f>
        <v>0.12367519852181666</v>
      </c>
      <c r="J248" s="1"/>
      <c r="K248" s="1">
        <f t="shared" ref="K248:S248" si="76">K225</f>
        <v>468.79430000000002</v>
      </c>
      <c r="L248" s="1">
        <f t="shared" si="76"/>
        <v>9.6409380000000002</v>
      </c>
      <c r="M248" s="1">
        <f t="shared" si="76"/>
        <v>16215</v>
      </c>
      <c r="N248" s="1">
        <f t="shared" si="76"/>
        <v>0.77346499999999996</v>
      </c>
      <c r="O248" s="1">
        <f t="shared" si="76"/>
        <v>3.60677</v>
      </c>
      <c r="P248" s="1">
        <f t="shared" si="76"/>
        <v>17.933949999999999</v>
      </c>
      <c r="Q248" s="1">
        <f t="shared" si="76"/>
        <v>311</v>
      </c>
      <c r="R248" s="1">
        <f t="shared" si="76"/>
        <v>632</v>
      </c>
      <c r="S248" s="1">
        <f t="shared" si="76"/>
        <v>4.663132785581765</v>
      </c>
      <c r="T248" s="1">
        <v>300</v>
      </c>
      <c r="U248" s="1">
        <f t="shared" ref="U248:W259" si="77">U225</f>
        <v>56690</v>
      </c>
      <c r="V248" s="1">
        <f t="shared" si="77"/>
        <v>5500</v>
      </c>
      <c r="W248" s="1">
        <f t="shared" si="77"/>
        <v>12.11111</v>
      </c>
      <c r="X248" s="1">
        <f t="shared" ref="X248:X259" si="78">X225</f>
        <v>816</v>
      </c>
    </row>
    <row r="249" spans="6:24" x14ac:dyDescent="0.3">
      <c r="F249" s="74" t="s">
        <v>37</v>
      </c>
      <c r="G249" s="74">
        <v>3.02</v>
      </c>
      <c r="H249" s="1">
        <v>-34.6</v>
      </c>
      <c r="I249" s="1">
        <f t="shared" si="75"/>
        <v>-1.0512391874352851</v>
      </c>
      <c r="J249" s="1"/>
      <c r="K249" s="1">
        <f t="shared" ref="K249:S249" si="79">K226</f>
        <v>528.73270000000002</v>
      </c>
      <c r="L249" s="1">
        <f t="shared" si="79"/>
        <v>5.8195540000000001</v>
      </c>
      <c r="M249" s="1">
        <f t="shared" si="79"/>
        <v>16231</v>
      </c>
      <c r="N249" s="1">
        <f t="shared" si="79"/>
        <v>0.894312</v>
      </c>
      <c r="O249" s="1">
        <f t="shared" si="79"/>
        <v>4.3744550000000002</v>
      </c>
      <c r="P249" s="1">
        <f t="shared" si="79"/>
        <v>30.050709999999999</v>
      </c>
      <c r="Q249" s="1">
        <f t="shared" si="79"/>
        <v>289</v>
      </c>
      <c r="R249" s="1">
        <f t="shared" si="79"/>
        <v>650</v>
      </c>
      <c r="S249" s="1">
        <f t="shared" si="79"/>
        <v>4.8914193256939411</v>
      </c>
      <c r="T249" s="1">
        <v>265</v>
      </c>
      <c r="U249" s="1">
        <f t="shared" si="77"/>
        <v>58640</v>
      </c>
      <c r="V249" s="1">
        <f t="shared" si="77"/>
        <v>5300</v>
      </c>
      <c r="W249" s="1">
        <f t="shared" si="77"/>
        <v>11.56667</v>
      </c>
      <c r="X249" s="1">
        <f t="shared" si="78"/>
        <v>853.1</v>
      </c>
    </row>
    <row r="250" spans="6:24" x14ac:dyDescent="0.3">
      <c r="F250" s="74" t="s">
        <v>37</v>
      </c>
      <c r="G250" s="74">
        <v>4.01</v>
      </c>
      <c r="H250" s="1">
        <v>-34</v>
      </c>
      <c r="I250" s="1">
        <f t="shared" si="75"/>
        <v>0.71113239150037799</v>
      </c>
      <c r="J250" s="1"/>
      <c r="K250" s="1">
        <f t="shared" ref="K250:S250" si="80">K227</f>
        <v>546.04570000000001</v>
      </c>
      <c r="L250" s="1">
        <f t="shared" si="80"/>
        <v>3.1435960000000001</v>
      </c>
      <c r="M250" s="1">
        <f t="shared" si="80"/>
        <v>16585</v>
      </c>
      <c r="N250" s="1">
        <f t="shared" si="80"/>
        <v>0.683948</v>
      </c>
      <c r="O250" s="1">
        <f t="shared" si="80"/>
        <v>5.0678479999999997</v>
      </c>
      <c r="P250" s="1">
        <f t="shared" si="80"/>
        <v>27.097059999999999</v>
      </c>
      <c r="Q250" s="1">
        <f t="shared" si="80"/>
        <v>298</v>
      </c>
      <c r="R250" s="1">
        <f t="shared" si="80"/>
        <v>600</v>
      </c>
      <c r="S250" s="1">
        <f t="shared" si="80"/>
        <v>7.4096978132840503</v>
      </c>
      <c r="T250" s="1">
        <v>349</v>
      </c>
      <c r="U250" s="1">
        <f t="shared" si="77"/>
        <v>57900</v>
      </c>
      <c r="V250" s="1">
        <f t="shared" si="77"/>
        <v>5400</v>
      </c>
      <c r="W250" s="1">
        <f t="shared" si="77"/>
        <v>11.844440000000001</v>
      </c>
      <c r="X250" s="1">
        <f t="shared" si="78"/>
        <v>823.5</v>
      </c>
    </row>
    <row r="251" spans="6:24" x14ac:dyDescent="0.3">
      <c r="F251" s="74" t="s">
        <v>37</v>
      </c>
      <c r="G251" s="74">
        <v>5.01</v>
      </c>
      <c r="H251" s="1">
        <v>-34.4</v>
      </c>
      <c r="I251" s="1">
        <f t="shared" si="75"/>
        <v>-0.46378199445672375</v>
      </c>
      <c r="J251" s="1"/>
      <c r="K251" s="1">
        <f t="shared" ref="K251:S251" si="81">K228</f>
        <v>510.6053</v>
      </c>
      <c r="L251" s="1">
        <f t="shared" si="81"/>
        <v>17.243289999999998</v>
      </c>
      <c r="M251" s="1">
        <f t="shared" si="81"/>
        <v>16669</v>
      </c>
      <c r="N251" s="1">
        <f t="shared" si="81"/>
        <v>0.71127899999999999</v>
      </c>
      <c r="O251" s="1">
        <f t="shared" si="81"/>
        <v>4.0388809999999999</v>
      </c>
      <c r="P251" s="1">
        <f t="shared" si="81"/>
        <v>9.6716230000000003</v>
      </c>
      <c r="Q251" s="1">
        <f t="shared" si="81"/>
        <v>326</v>
      </c>
      <c r="R251" s="1">
        <f t="shared" si="81"/>
        <v>642</v>
      </c>
      <c r="S251" s="1">
        <f t="shared" si="81"/>
        <v>5.6783357866603685</v>
      </c>
      <c r="T251" s="1">
        <v>317</v>
      </c>
      <c r="U251" s="1">
        <f t="shared" si="77"/>
        <v>47630</v>
      </c>
      <c r="V251" s="1">
        <f t="shared" si="77"/>
        <v>4000</v>
      </c>
      <c r="W251" s="1">
        <f t="shared" si="77"/>
        <v>11.3</v>
      </c>
      <c r="X251" s="1">
        <f t="shared" si="78"/>
        <v>901.8</v>
      </c>
    </row>
    <row r="252" spans="6:24" x14ac:dyDescent="0.3">
      <c r="F252" s="74" t="s">
        <v>37</v>
      </c>
      <c r="G252" s="74">
        <v>9.02</v>
      </c>
      <c r="H252" s="1">
        <v>-34</v>
      </c>
      <c r="I252" s="1">
        <f t="shared" si="75"/>
        <v>0.71113239150037799</v>
      </c>
      <c r="J252" s="1"/>
      <c r="K252" s="1">
        <f t="shared" ref="K252:S252" si="82">K229</f>
        <v>514.76469999999995</v>
      </c>
      <c r="L252" s="1">
        <f t="shared" si="82"/>
        <v>24.09825</v>
      </c>
      <c r="M252" s="1">
        <f t="shared" si="82"/>
        <v>16762</v>
      </c>
      <c r="N252" s="1">
        <f t="shared" si="82"/>
        <v>0.73555400000000004</v>
      </c>
      <c r="O252" s="1">
        <f t="shared" si="82"/>
        <v>3.6923249999999999</v>
      </c>
      <c r="P252" s="1">
        <f t="shared" si="82"/>
        <v>9.9790270000000003</v>
      </c>
      <c r="Q252" s="1">
        <f t="shared" si="82"/>
        <v>269</v>
      </c>
      <c r="R252" s="1">
        <f t="shared" si="82"/>
        <v>658</v>
      </c>
      <c r="S252" s="1">
        <f t="shared" si="82"/>
        <v>5.019787806197777</v>
      </c>
      <c r="T252" s="1">
        <v>256</v>
      </c>
      <c r="U252" s="1">
        <f t="shared" si="77"/>
        <v>63750</v>
      </c>
      <c r="V252" s="1">
        <f t="shared" si="77"/>
        <v>5600</v>
      </c>
      <c r="W252" s="1">
        <f t="shared" si="77"/>
        <v>11.66667</v>
      </c>
      <c r="X252" s="1">
        <f t="shared" si="78"/>
        <v>884.6</v>
      </c>
    </row>
    <row r="253" spans="6:24" x14ac:dyDescent="0.3">
      <c r="F253" s="74" t="s">
        <v>39</v>
      </c>
      <c r="G253" s="74">
        <v>1.01</v>
      </c>
      <c r="H253" s="1">
        <v>-34.200000000000003</v>
      </c>
      <c r="I253" s="1">
        <f t="shared" si="75"/>
        <v>0.12367519852181666</v>
      </c>
      <c r="J253" s="1"/>
      <c r="K253" s="1">
        <f t="shared" ref="K253:S253" si="83">K230</f>
        <v>613.56949999999995</v>
      </c>
      <c r="L253" s="1">
        <f t="shared" si="83"/>
        <v>28.68365</v>
      </c>
      <c r="M253" s="1">
        <f t="shared" si="83"/>
        <v>16846</v>
      </c>
      <c r="N253" s="1">
        <f t="shared" si="83"/>
        <v>0.85355899999999996</v>
      </c>
      <c r="O253" s="1">
        <f t="shared" si="83"/>
        <v>4.7721390000000001</v>
      </c>
      <c r="P253" s="1">
        <f t="shared" si="83"/>
        <v>13.29522</v>
      </c>
      <c r="Q253" s="1">
        <f t="shared" si="83"/>
        <v>280</v>
      </c>
      <c r="R253" s="1">
        <f t="shared" si="83"/>
        <v>656</v>
      </c>
      <c r="S253" s="1">
        <f t="shared" si="83"/>
        <v>5.590871867088274</v>
      </c>
      <c r="T253" s="1">
        <v>276</v>
      </c>
      <c r="U253" s="1">
        <f t="shared" si="77"/>
        <v>60430</v>
      </c>
      <c r="V253" s="1">
        <f t="shared" si="77"/>
        <v>4800</v>
      </c>
      <c r="W253" s="1">
        <f t="shared" si="77"/>
        <v>10.12222</v>
      </c>
      <c r="X253" s="1">
        <f t="shared" si="78"/>
        <v>970.9</v>
      </c>
    </row>
    <row r="254" spans="6:24" x14ac:dyDescent="0.3">
      <c r="F254" s="74" t="s">
        <v>39</v>
      </c>
      <c r="G254" s="74">
        <v>1.02</v>
      </c>
      <c r="H254" s="1">
        <v>-34.1</v>
      </c>
      <c r="I254" s="1">
        <f t="shared" si="75"/>
        <v>0.41740379501109731</v>
      </c>
      <c r="J254" s="1"/>
      <c r="K254" s="1">
        <f t="shared" ref="K254:S254" si="84">K231</f>
        <v>513.08370000000002</v>
      </c>
      <c r="L254" s="1">
        <f t="shared" si="84"/>
        <v>12.866669999999999</v>
      </c>
      <c r="M254" s="1">
        <f t="shared" si="84"/>
        <v>16900</v>
      </c>
      <c r="N254" s="1">
        <f t="shared" si="84"/>
        <v>0.96603600000000001</v>
      </c>
      <c r="O254" s="1">
        <f t="shared" si="84"/>
        <v>4.0652369999999998</v>
      </c>
      <c r="P254" s="1">
        <f t="shared" si="84"/>
        <v>37.702129999999997</v>
      </c>
      <c r="Q254" s="1">
        <f t="shared" si="84"/>
        <v>308</v>
      </c>
      <c r="R254" s="1">
        <f t="shared" si="84"/>
        <v>661</v>
      </c>
      <c r="S254" s="1">
        <f t="shared" si="84"/>
        <v>4.20816304982423</v>
      </c>
      <c r="T254" s="1">
        <v>300</v>
      </c>
      <c r="U254" s="1">
        <f t="shared" si="77"/>
        <v>38570</v>
      </c>
      <c r="V254" s="1">
        <f t="shared" si="77"/>
        <v>2900</v>
      </c>
      <c r="W254" s="1">
        <f t="shared" si="77"/>
        <v>9.944445</v>
      </c>
      <c r="X254" s="1">
        <f t="shared" si="78"/>
        <v>990.5</v>
      </c>
    </row>
    <row r="255" spans="6:24" x14ac:dyDescent="0.3">
      <c r="F255" s="74" t="s">
        <v>39</v>
      </c>
      <c r="G255" s="74">
        <v>3.01</v>
      </c>
      <c r="H255" s="1">
        <v>-34.200000000000003</v>
      </c>
      <c r="I255" s="1">
        <f t="shared" si="75"/>
        <v>0.12367519852181666</v>
      </c>
      <c r="J255" s="1"/>
      <c r="K255" s="1">
        <f t="shared" ref="K255:S255" si="85">K232</f>
        <v>482.84370000000001</v>
      </c>
      <c r="L255" s="1">
        <f t="shared" si="85"/>
        <v>9.5033650000000005</v>
      </c>
      <c r="M255" s="1">
        <f t="shared" si="85"/>
        <v>17031</v>
      </c>
      <c r="N255" s="1">
        <f t="shared" si="85"/>
        <v>0.81421399999999999</v>
      </c>
      <c r="O255" s="1">
        <f t="shared" si="85"/>
        <v>4.4175420000000001</v>
      </c>
      <c r="P255" s="1">
        <f t="shared" si="85"/>
        <v>13.087669999999999</v>
      </c>
      <c r="Q255" s="1">
        <f t="shared" si="85"/>
        <v>285</v>
      </c>
      <c r="R255" s="1">
        <f t="shared" si="85"/>
        <v>646</v>
      </c>
      <c r="S255" s="1">
        <f t="shared" si="85"/>
        <v>5.425529406274026</v>
      </c>
      <c r="T255" s="1">
        <v>305</v>
      </c>
      <c r="U255" s="1">
        <f t="shared" si="77"/>
        <v>55020</v>
      </c>
      <c r="V255" s="1">
        <f t="shared" si="77"/>
        <v>5000</v>
      </c>
      <c r="W255" s="1">
        <f t="shared" si="77"/>
        <v>11.644439999999999</v>
      </c>
      <c r="X255" s="1">
        <f t="shared" si="78"/>
        <v>838.1</v>
      </c>
    </row>
    <row r="256" spans="6:24" x14ac:dyDescent="0.3">
      <c r="F256" s="74" t="s">
        <v>39</v>
      </c>
      <c r="G256" s="74">
        <v>4.0199999999999996</v>
      </c>
      <c r="H256" s="1">
        <v>-34.4</v>
      </c>
      <c r="I256" s="1">
        <f t="shared" si="75"/>
        <v>-0.46378199445672375</v>
      </c>
      <c r="J256" s="1"/>
      <c r="K256" s="1">
        <f t="shared" ref="K256:S256" si="86">K233</f>
        <v>539.96969999999999</v>
      </c>
      <c r="L256" s="1">
        <f t="shared" si="86"/>
        <v>8.5180880000000005</v>
      </c>
      <c r="M256" s="1">
        <f t="shared" si="86"/>
        <v>17154</v>
      </c>
      <c r="N256" s="1">
        <f t="shared" si="86"/>
        <v>0.70824600000000004</v>
      </c>
      <c r="O256" s="1">
        <f t="shared" si="86"/>
        <v>3.9645489999999999</v>
      </c>
      <c r="P256" s="1">
        <f t="shared" si="86"/>
        <v>17.448360000000001</v>
      </c>
      <c r="Q256" s="1">
        <f t="shared" si="86"/>
        <v>300</v>
      </c>
      <c r="R256" s="1">
        <f t="shared" si="86"/>
        <v>609</v>
      </c>
      <c r="S256" s="1">
        <f t="shared" si="86"/>
        <v>5.5977005164872091</v>
      </c>
      <c r="T256" s="1">
        <v>342</v>
      </c>
      <c r="U256" s="1">
        <f t="shared" si="77"/>
        <v>57450</v>
      </c>
      <c r="V256" s="1">
        <f t="shared" si="77"/>
        <v>5400</v>
      </c>
      <c r="W256" s="1">
        <f t="shared" si="77"/>
        <v>11.83333</v>
      </c>
      <c r="X256" s="1">
        <f t="shared" si="78"/>
        <v>825.1</v>
      </c>
    </row>
    <row r="257" spans="6:24" x14ac:dyDescent="0.3">
      <c r="F257" s="74" t="s">
        <v>39</v>
      </c>
      <c r="G257" s="74">
        <v>9.01</v>
      </c>
      <c r="H257" s="1">
        <v>-33.799999999999997</v>
      </c>
      <c r="I257" s="1">
        <f t="shared" si="75"/>
        <v>1.2985895844789392</v>
      </c>
      <c r="J257" s="1"/>
      <c r="K257" s="1">
        <f t="shared" ref="K257:S257" si="87">K234</f>
        <v>458.89710000000002</v>
      </c>
      <c r="L257" s="1">
        <f t="shared" si="87"/>
        <v>20.186119999999999</v>
      </c>
      <c r="M257" s="1">
        <f t="shared" si="87"/>
        <v>17208</v>
      </c>
      <c r="N257" s="1">
        <f t="shared" si="87"/>
        <v>0.89163199999999998</v>
      </c>
      <c r="O257" s="1">
        <f t="shared" si="87"/>
        <v>3.8946390000000002</v>
      </c>
      <c r="P257" s="1">
        <f t="shared" si="87"/>
        <v>35.355919999999998</v>
      </c>
      <c r="Q257" s="1">
        <f t="shared" si="87"/>
        <v>331</v>
      </c>
      <c r="R257" s="1">
        <f t="shared" si="87"/>
        <v>637</v>
      </c>
      <c r="S257" s="1">
        <f t="shared" si="87"/>
        <v>4.3679892601431982</v>
      </c>
      <c r="T257" s="1">
        <v>320</v>
      </c>
      <c r="U257" s="1">
        <f t="shared" si="77"/>
        <v>51710</v>
      </c>
      <c r="V257" s="1">
        <f t="shared" si="77"/>
        <v>4600</v>
      </c>
      <c r="W257" s="1">
        <f t="shared" si="77"/>
        <v>11.755559999999999</v>
      </c>
      <c r="X257" s="1">
        <f t="shared" si="78"/>
        <v>884.7</v>
      </c>
    </row>
    <row r="258" spans="6:24" x14ac:dyDescent="0.3">
      <c r="F258" s="74" t="s">
        <v>39</v>
      </c>
      <c r="G258" s="74" t="s">
        <v>40</v>
      </c>
      <c r="H258" s="1">
        <v>-34.299999999999997</v>
      </c>
      <c r="I258" s="1">
        <f t="shared" si="75"/>
        <v>-0.17005339796744312</v>
      </c>
      <c r="J258" s="1"/>
      <c r="K258" s="1">
        <f t="shared" ref="K258:S258" si="88">K235</f>
        <v>584.36620000000005</v>
      </c>
      <c r="L258" s="1">
        <f t="shared" si="88"/>
        <v>12.203900000000001</v>
      </c>
      <c r="M258" s="1">
        <f t="shared" si="88"/>
        <v>17469</v>
      </c>
      <c r="N258" s="1">
        <f t="shared" si="88"/>
        <v>0.78767500000000001</v>
      </c>
      <c r="O258" s="1">
        <f t="shared" si="88"/>
        <v>3.863842</v>
      </c>
      <c r="P258" s="1">
        <f t="shared" si="88"/>
        <v>20.205960000000001</v>
      </c>
      <c r="Q258" s="1">
        <f t="shared" si="88"/>
        <v>343</v>
      </c>
      <c r="R258" s="1">
        <f t="shared" si="88"/>
        <v>621</v>
      </c>
      <c r="S258" s="1">
        <f t="shared" si="88"/>
        <v>4.9053759482019865</v>
      </c>
      <c r="T258" s="1">
        <v>313</v>
      </c>
      <c r="U258" s="1">
        <f t="shared" si="77"/>
        <v>55680</v>
      </c>
      <c r="V258" s="1">
        <f t="shared" si="77"/>
        <v>4600</v>
      </c>
      <c r="W258" s="1">
        <f t="shared" si="77"/>
        <v>10.93333</v>
      </c>
      <c r="X258" s="1">
        <f t="shared" si="78"/>
        <v>958.9</v>
      </c>
    </row>
    <row r="259" spans="6:24" x14ac:dyDescent="0.3">
      <c r="F259" s="74" t="s">
        <v>39</v>
      </c>
      <c r="G259" s="74" t="s">
        <v>41</v>
      </c>
      <c r="H259" s="1">
        <v>-33.9</v>
      </c>
      <c r="I259" s="1">
        <f t="shared" si="75"/>
        <v>1.0048609879896586</v>
      </c>
      <c r="J259" s="1"/>
      <c r="K259" s="1">
        <f t="shared" ref="K259:S259" si="89">K236</f>
        <v>628.50750000000005</v>
      </c>
      <c r="L259" s="1">
        <f t="shared" si="89"/>
        <v>22.71772</v>
      </c>
      <c r="M259" s="1">
        <f t="shared" si="89"/>
        <v>17754</v>
      </c>
      <c r="N259" s="1">
        <f t="shared" si="89"/>
        <v>0.77371299999999998</v>
      </c>
      <c r="O259" s="1">
        <f t="shared" si="89"/>
        <v>4.5656819999999998</v>
      </c>
      <c r="P259" s="1">
        <f t="shared" si="89"/>
        <v>45.646929999999998</v>
      </c>
      <c r="Q259" s="1">
        <f t="shared" si="89"/>
        <v>323</v>
      </c>
      <c r="R259" s="1">
        <f t="shared" si="89"/>
        <v>623</v>
      </c>
      <c r="S259" s="1">
        <f t="shared" si="89"/>
        <v>5.9010020511481649</v>
      </c>
      <c r="T259" s="1">
        <v>308</v>
      </c>
      <c r="U259" s="1">
        <f t="shared" si="77"/>
        <v>53580</v>
      </c>
      <c r="V259" s="1">
        <f t="shared" si="77"/>
        <v>4200</v>
      </c>
      <c r="W259" s="1">
        <f t="shared" si="77"/>
        <v>10.76667</v>
      </c>
      <c r="X259" s="1">
        <f t="shared" si="78"/>
        <v>988.7</v>
      </c>
    </row>
    <row r="260" spans="6:24" x14ac:dyDescent="0.3">
      <c r="F260" s="74"/>
      <c r="G260" s="7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>
        <v>307</v>
      </c>
      <c r="U260" s="1"/>
      <c r="V260" s="1"/>
      <c r="W260" s="1"/>
      <c r="X260" s="1"/>
    </row>
    <row r="261" spans="6:24" x14ac:dyDescent="0.3">
      <c r="F261" s="74"/>
      <c r="G261" s="7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>
        <v>322</v>
      </c>
      <c r="U261" s="1"/>
      <c r="V261" s="1"/>
      <c r="W261" s="1"/>
      <c r="X261" s="1"/>
    </row>
    <row r="262" spans="6:24" x14ac:dyDescent="0.3">
      <c r="F262" s="74"/>
      <c r="G262" s="7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>
        <v>322</v>
      </c>
      <c r="U262" s="1"/>
      <c r="V262" s="1"/>
      <c r="W262" s="1"/>
      <c r="X262" s="1"/>
    </row>
    <row r="263" spans="6:24" x14ac:dyDescent="0.3">
      <c r="F263" s="74" t="s">
        <v>39</v>
      </c>
      <c r="G263" s="74" t="s">
        <v>42</v>
      </c>
      <c r="H263" s="1">
        <v>-35.299999999999997</v>
      </c>
      <c r="I263" s="1">
        <f t="shared" ref="I263:I269" si="90">(H263-AVERAGE(I$19:I$40))/STDEVA(I$19:I$40)</f>
        <v>-3.1073393628602077</v>
      </c>
      <c r="J263" s="1"/>
      <c r="K263" s="1">
        <f t="shared" ref="K263:S263" si="91">K240</f>
        <v>513.51070000000004</v>
      </c>
      <c r="L263" s="1">
        <f t="shared" si="91"/>
        <v>18.128769999999999</v>
      </c>
      <c r="M263" s="1">
        <f t="shared" si="91"/>
        <v>17962</v>
      </c>
      <c r="N263" s="1">
        <f t="shared" si="91"/>
        <v>0.74655400000000005</v>
      </c>
      <c r="O263" s="1">
        <f t="shared" si="91"/>
        <v>3.830768</v>
      </c>
      <c r="P263" s="1">
        <f t="shared" si="91"/>
        <v>31.113440000000001</v>
      </c>
      <c r="Q263" s="1">
        <f t="shared" si="91"/>
        <v>334</v>
      </c>
      <c r="R263" s="1">
        <f t="shared" si="91"/>
        <v>632</v>
      </c>
      <c r="S263" s="1">
        <f t="shared" si="91"/>
        <v>5.1312671287006699</v>
      </c>
      <c r="T263" s="1">
        <v>311</v>
      </c>
      <c r="U263" s="1">
        <f t="shared" ref="U263:W269" si="92">U240</f>
        <v>57680</v>
      </c>
      <c r="V263" s="1">
        <f t="shared" si="92"/>
        <v>5000</v>
      </c>
      <c r="W263" s="1">
        <f t="shared" si="92"/>
        <v>11.477779999999999</v>
      </c>
      <c r="X263" s="1">
        <f t="shared" ref="X263:X269" si="93">X240</f>
        <v>915.9</v>
      </c>
    </row>
    <row r="264" spans="6:24" x14ac:dyDescent="0.3">
      <c r="F264" s="74" t="s">
        <v>39</v>
      </c>
      <c r="G264" s="74" t="s">
        <v>43</v>
      </c>
      <c r="H264" s="1">
        <v>-34.1</v>
      </c>
      <c r="I264" s="1">
        <f t="shared" si="90"/>
        <v>0.41740379501109731</v>
      </c>
      <c r="J264" s="1"/>
      <c r="K264" s="1">
        <f t="shared" ref="K264:S264" si="94">K241</f>
        <v>566.21280000000002</v>
      </c>
      <c r="L264" s="1">
        <f t="shared" si="94"/>
        <v>15.36741</v>
      </c>
      <c r="M264" s="1">
        <f t="shared" si="94"/>
        <v>18108</v>
      </c>
      <c r="N264" s="1">
        <f t="shared" si="94"/>
        <v>0.735927</v>
      </c>
      <c r="O264" s="1">
        <f t="shared" si="94"/>
        <v>4.3585849999999997</v>
      </c>
      <c r="P264" s="1">
        <f t="shared" si="94"/>
        <v>23.25882</v>
      </c>
      <c r="Q264" s="1">
        <f t="shared" si="94"/>
        <v>333</v>
      </c>
      <c r="R264" s="1">
        <f t="shared" si="94"/>
        <v>628</v>
      </c>
      <c r="S264" s="1">
        <f t="shared" si="94"/>
        <v>5.9225779187337873</v>
      </c>
      <c r="T264" s="1">
        <v>316</v>
      </c>
      <c r="U264" s="1">
        <f t="shared" si="92"/>
        <v>52340</v>
      </c>
      <c r="V264" s="1">
        <f t="shared" si="92"/>
        <v>4600</v>
      </c>
      <c r="W264" s="1">
        <f t="shared" si="92"/>
        <v>11.366669999999999</v>
      </c>
      <c r="X264" s="1">
        <f t="shared" si="93"/>
        <v>923.3</v>
      </c>
    </row>
    <row r="265" spans="6:24" x14ac:dyDescent="0.3">
      <c r="F265" s="74" t="s">
        <v>39</v>
      </c>
      <c r="G265" s="74" t="s">
        <v>44</v>
      </c>
      <c r="H265" s="1">
        <v>-34.4</v>
      </c>
      <c r="I265" s="1">
        <f t="shared" si="90"/>
        <v>-0.46378199445672375</v>
      </c>
      <c r="J265" s="1"/>
      <c r="K265" s="1">
        <f t="shared" ref="K265:S265" si="95">K242</f>
        <v>649.02639999999997</v>
      </c>
      <c r="L265" s="1">
        <f t="shared" si="95"/>
        <v>21.675660000000001</v>
      </c>
      <c r="M265" s="1">
        <f t="shared" si="95"/>
        <v>18123</v>
      </c>
      <c r="N265" s="1">
        <f t="shared" si="95"/>
        <v>0.83044600000000002</v>
      </c>
      <c r="O265" s="1">
        <f t="shared" si="95"/>
        <v>4.5411739999999998</v>
      </c>
      <c r="P265" s="1">
        <f t="shared" si="95"/>
        <v>43.466940000000001</v>
      </c>
      <c r="Q265" s="1">
        <f t="shared" si="95"/>
        <v>325</v>
      </c>
      <c r="R265" s="1">
        <f t="shared" si="95"/>
        <v>628</v>
      </c>
      <c r="S265" s="1">
        <f t="shared" si="95"/>
        <v>5.4683555583385308</v>
      </c>
      <c r="T265" s="1">
        <v>309</v>
      </c>
      <c r="U265" s="1">
        <f t="shared" si="92"/>
        <v>45200</v>
      </c>
      <c r="V265" s="1">
        <f t="shared" si="92"/>
        <v>3800</v>
      </c>
      <c r="W265" s="1">
        <f t="shared" si="92"/>
        <v>10.922219999999999</v>
      </c>
      <c r="X265" s="1">
        <f t="shared" si="93"/>
        <v>930.4</v>
      </c>
    </row>
    <row r="266" spans="6:24" x14ac:dyDescent="0.3">
      <c r="F266" s="74" t="s">
        <v>39</v>
      </c>
      <c r="G266" s="74" t="s">
        <v>45</v>
      </c>
      <c r="H266" s="1">
        <v>-33.9</v>
      </c>
      <c r="I266" s="1">
        <f t="shared" si="90"/>
        <v>1.0048609879896586</v>
      </c>
      <c r="J266" s="1"/>
      <c r="K266" s="1">
        <f t="shared" ref="K266:S266" si="96">K243</f>
        <v>562.20680000000004</v>
      </c>
      <c r="L266" s="1">
        <f t="shared" si="96"/>
        <v>16.603300000000001</v>
      </c>
      <c r="M266" s="1">
        <f t="shared" si="96"/>
        <v>18123</v>
      </c>
      <c r="N266" s="1">
        <f t="shared" si="96"/>
        <v>0.67814099999999999</v>
      </c>
      <c r="O266" s="1">
        <f t="shared" si="96"/>
        <v>3.6192980000000001</v>
      </c>
      <c r="P266" s="1">
        <f t="shared" si="96"/>
        <v>16.853649999999998</v>
      </c>
      <c r="Q266" s="1">
        <f t="shared" si="96"/>
        <v>322</v>
      </c>
      <c r="R266" s="1">
        <f t="shared" si="96"/>
        <v>629</v>
      </c>
      <c r="S266" s="1">
        <f t="shared" si="96"/>
        <v>5.3370877147967759</v>
      </c>
      <c r="T266" s="1">
        <v>319</v>
      </c>
      <c r="U266" s="1">
        <f t="shared" si="92"/>
        <v>44370</v>
      </c>
      <c r="V266" s="1">
        <f t="shared" si="92"/>
        <v>3900</v>
      </c>
      <c r="W266" s="1">
        <f t="shared" si="92"/>
        <v>11.28889</v>
      </c>
      <c r="X266" s="1">
        <f t="shared" si="93"/>
        <v>917.1</v>
      </c>
    </row>
    <row r="267" spans="6:24" x14ac:dyDescent="0.3">
      <c r="F267" s="74" t="s">
        <v>39</v>
      </c>
      <c r="G267" s="74" t="s">
        <v>46</v>
      </c>
      <c r="H267" s="1">
        <v>-34.6</v>
      </c>
      <c r="I267" s="1">
        <f t="shared" si="90"/>
        <v>-1.0512391874352851</v>
      </c>
      <c r="J267" s="1"/>
      <c r="K267" s="1">
        <f t="shared" ref="K267:S267" si="97">K244</f>
        <v>582.99929999999995</v>
      </c>
      <c r="L267" s="1">
        <f t="shared" si="97"/>
        <v>5.0945559999999999</v>
      </c>
      <c r="M267" s="1">
        <f t="shared" si="97"/>
        <v>18138</v>
      </c>
      <c r="N267" s="1">
        <f t="shared" si="97"/>
        <v>0.70641699999999996</v>
      </c>
      <c r="O267" s="1">
        <f t="shared" si="97"/>
        <v>4.133521</v>
      </c>
      <c r="P267" s="1">
        <f t="shared" si="97"/>
        <v>36.912790000000001</v>
      </c>
      <c r="Q267" s="1">
        <f t="shared" si="97"/>
        <v>300</v>
      </c>
      <c r="R267" s="1">
        <f t="shared" si="97"/>
        <v>622</v>
      </c>
      <c r="S267" s="1">
        <f t="shared" si="97"/>
        <v>5.8513894767538153</v>
      </c>
      <c r="T267" s="1">
        <v>335</v>
      </c>
      <c r="U267" s="1">
        <f t="shared" si="92"/>
        <v>47670</v>
      </c>
      <c r="V267" s="1">
        <f t="shared" si="92"/>
        <v>4100</v>
      </c>
      <c r="W267" s="1">
        <f t="shared" si="92"/>
        <v>11.155559999999999</v>
      </c>
      <c r="X267" s="1">
        <f t="shared" si="93"/>
        <v>936.6</v>
      </c>
    </row>
    <row r="268" spans="6:24" x14ac:dyDescent="0.3">
      <c r="F268" s="74" t="s">
        <v>39</v>
      </c>
      <c r="G268" s="74" t="s">
        <v>47</v>
      </c>
      <c r="H268" s="1">
        <v>-34.1</v>
      </c>
      <c r="I268" s="1">
        <f t="shared" si="90"/>
        <v>0.41740379501109731</v>
      </c>
      <c r="J268" s="1"/>
      <c r="K268" s="1">
        <f t="shared" ref="K268:S268" si="98">K245</f>
        <v>612.52449999999999</v>
      </c>
      <c r="L268" s="1">
        <f t="shared" si="98"/>
        <v>3.2806039999999999</v>
      </c>
      <c r="M268" s="1">
        <f t="shared" si="98"/>
        <v>18185</v>
      </c>
      <c r="N268" s="1">
        <f t="shared" si="98"/>
        <v>0.59784599999999999</v>
      </c>
      <c r="O268" s="1">
        <f t="shared" si="98"/>
        <v>4.9154720000000003</v>
      </c>
      <c r="P268" s="1">
        <f t="shared" si="98"/>
        <v>29.039269999999998</v>
      </c>
      <c r="Q268" s="1">
        <f t="shared" si="98"/>
        <v>316</v>
      </c>
      <c r="R268" s="1">
        <f t="shared" si="98"/>
        <v>629</v>
      </c>
      <c r="S268" s="1">
        <f t="shared" si="98"/>
        <v>8.2219702063742179</v>
      </c>
      <c r="T268" s="1">
        <v>311</v>
      </c>
      <c r="U268" s="1">
        <f t="shared" si="92"/>
        <v>57900</v>
      </c>
      <c r="V268" s="1">
        <f t="shared" si="92"/>
        <v>4900</v>
      </c>
      <c r="W268" s="1">
        <f t="shared" si="92"/>
        <v>11.12222</v>
      </c>
      <c r="X268" s="1">
        <f t="shared" si="93"/>
        <v>937.1</v>
      </c>
    </row>
    <row r="269" spans="6:24" x14ac:dyDescent="0.3">
      <c r="F269" s="74" t="s">
        <v>39</v>
      </c>
      <c r="G269" s="74" t="s">
        <v>47</v>
      </c>
      <c r="H269" s="1">
        <v>-34.1</v>
      </c>
      <c r="I269" s="1">
        <f t="shared" si="90"/>
        <v>0.41740379501109731</v>
      </c>
      <c r="J269" s="1"/>
      <c r="K269" s="1">
        <f t="shared" ref="K269:S269" si="99">K246</f>
        <v>579.351</v>
      </c>
      <c r="L269" s="1">
        <f t="shared" si="99"/>
        <v>7.6362110000000003</v>
      </c>
      <c r="M269" s="1">
        <f t="shared" si="99"/>
        <v>18477</v>
      </c>
      <c r="N269" s="1">
        <f t="shared" si="99"/>
        <v>0.64119400000000004</v>
      </c>
      <c r="O269" s="1">
        <f t="shared" si="99"/>
        <v>4.346991</v>
      </c>
      <c r="P269" s="1">
        <f t="shared" si="99"/>
        <v>34.438009999999998</v>
      </c>
      <c r="Q269" s="1">
        <f t="shared" si="99"/>
        <v>310</v>
      </c>
      <c r="R269" s="1">
        <f t="shared" si="99"/>
        <v>624</v>
      </c>
      <c r="S269" s="1">
        <f t="shared" si="99"/>
        <v>6.7795253854527644</v>
      </c>
      <c r="T269" s="1">
        <v>331</v>
      </c>
      <c r="U269" s="1">
        <f t="shared" si="92"/>
        <v>57340</v>
      </c>
      <c r="V269" s="1">
        <f t="shared" si="92"/>
        <v>4900</v>
      </c>
      <c r="W269" s="1">
        <f t="shared" si="92"/>
        <v>11.28889</v>
      </c>
      <c r="X269" s="1">
        <f t="shared" si="93"/>
        <v>934.1</v>
      </c>
    </row>
    <row r="270" spans="6:24" x14ac:dyDescent="0.3">
      <c r="F270" s="74"/>
      <c r="G270" s="7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6:24" x14ac:dyDescent="0.3">
      <c r="F271" s="74" t="s">
        <v>37</v>
      </c>
      <c r="G271" s="74">
        <v>2.0099999999999998</v>
      </c>
      <c r="H271" s="1">
        <v>-34.9</v>
      </c>
      <c r="I271" s="1">
        <f t="shared" ref="I271:I282" si="100">(H271-AVERAGE(J$19:J$40))/STDEVA(J$19:J$40)</f>
        <v>0.80283074719413228</v>
      </c>
      <c r="J271" s="1"/>
      <c r="K271" s="1">
        <f t="shared" ref="K271:S271" si="101">K248</f>
        <v>468.79430000000002</v>
      </c>
      <c r="L271" s="1">
        <f t="shared" si="101"/>
        <v>9.6409380000000002</v>
      </c>
      <c r="M271" s="1">
        <f t="shared" si="101"/>
        <v>16215</v>
      </c>
      <c r="N271" s="1">
        <f t="shared" si="101"/>
        <v>0.77346499999999996</v>
      </c>
      <c r="O271" s="1">
        <f t="shared" si="101"/>
        <v>3.60677</v>
      </c>
      <c r="P271" s="1">
        <f t="shared" si="101"/>
        <v>17.933949999999999</v>
      </c>
      <c r="Q271" s="1">
        <f t="shared" si="101"/>
        <v>311</v>
      </c>
      <c r="R271" s="1">
        <f t="shared" si="101"/>
        <v>632</v>
      </c>
      <c r="S271" s="1">
        <f t="shared" si="101"/>
        <v>4.663132785581765</v>
      </c>
      <c r="T271" s="1">
        <v>300</v>
      </c>
      <c r="U271" s="1">
        <f t="shared" ref="U271:W282" si="102">U248</f>
        <v>56690</v>
      </c>
      <c r="V271" s="1">
        <f t="shared" si="102"/>
        <v>5500</v>
      </c>
      <c r="W271" s="1">
        <f t="shared" si="102"/>
        <v>12.11111</v>
      </c>
      <c r="X271" s="1">
        <f t="shared" ref="X271:X282" si="103">X248</f>
        <v>816</v>
      </c>
    </row>
    <row r="272" spans="6:24" x14ac:dyDescent="0.3">
      <c r="F272" s="74" t="s">
        <v>37</v>
      </c>
      <c r="G272" s="74">
        <v>3.02</v>
      </c>
      <c r="H272" s="1">
        <v>-35.700000000000003</v>
      </c>
      <c r="I272" s="1">
        <f t="shared" si="100"/>
        <v>-0.40110646865353683</v>
      </c>
      <c r="J272" s="1"/>
      <c r="K272" s="1">
        <f t="shared" ref="K272:S272" si="104">K249</f>
        <v>528.73270000000002</v>
      </c>
      <c r="L272" s="1">
        <f t="shared" si="104"/>
        <v>5.8195540000000001</v>
      </c>
      <c r="M272" s="1">
        <f t="shared" si="104"/>
        <v>16231</v>
      </c>
      <c r="N272" s="1">
        <f t="shared" si="104"/>
        <v>0.894312</v>
      </c>
      <c r="O272" s="1">
        <f t="shared" si="104"/>
        <v>4.3744550000000002</v>
      </c>
      <c r="P272" s="1">
        <f t="shared" si="104"/>
        <v>30.050709999999999</v>
      </c>
      <c r="Q272" s="1">
        <f t="shared" si="104"/>
        <v>289</v>
      </c>
      <c r="R272" s="1">
        <f t="shared" si="104"/>
        <v>650</v>
      </c>
      <c r="S272" s="1">
        <f t="shared" si="104"/>
        <v>4.8914193256939411</v>
      </c>
      <c r="T272" s="1">
        <v>265</v>
      </c>
      <c r="U272" s="1">
        <f t="shared" si="102"/>
        <v>58640</v>
      </c>
      <c r="V272" s="1">
        <f t="shared" si="102"/>
        <v>5300</v>
      </c>
      <c r="W272" s="1">
        <f t="shared" si="102"/>
        <v>11.56667</v>
      </c>
      <c r="X272" s="1">
        <f t="shared" si="103"/>
        <v>853.1</v>
      </c>
    </row>
    <row r="273" spans="6:24" x14ac:dyDescent="0.3">
      <c r="F273" s="74" t="s">
        <v>37</v>
      </c>
      <c r="G273" s="74">
        <v>4.01</v>
      </c>
      <c r="H273" s="1">
        <v>-34.5</v>
      </c>
      <c r="I273" s="1">
        <f t="shared" si="100"/>
        <v>1.4047993551179614</v>
      </c>
      <c r="J273" s="1"/>
      <c r="K273" s="1">
        <f t="shared" ref="K273:S273" si="105">K250</f>
        <v>546.04570000000001</v>
      </c>
      <c r="L273" s="1">
        <f t="shared" si="105"/>
        <v>3.1435960000000001</v>
      </c>
      <c r="M273" s="1">
        <f t="shared" si="105"/>
        <v>16585</v>
      </c>
      <c r="N273" s="1">
        <f t="shared" si="105"/>
        <v>0.683948</v>
      </c>
      <c r="O273" s="1">
        <f t="shared" si="105"/>
        <v>5.0678479999999997</v>
      </c>
      <c r="P273" s="1">
        <f t="shared" si="105"/>
        <v>27.097059999999999</v>
      </c>
      <c r="Q273" s="1">
        <f t="shared" si="105"/>
        <v>298</v>
      </c>
      <c r="R273" s="1">
        <f t="shared" si="105"/>
        <v>600</v>
      </c>
      <c r="S273" s="1">
        <f t="shared" si="105"/>
        <v>7.4096978132840503</v>
      </c>
      <c r="T273" s="1">
        <v>349</v>
      </c>
      <c r="U273" s="1">
        <f t="shared" si="102"/>
        <v>57900</v>
      </c>
      <c r="V273" s="1">
        <f t="shared" si="102"/>
        <v>5400</v>
      </c>
      <c r="W273" s="1">
        <f t="shared" si="102"/>
        <v>11.844440000000001</v>
      </c>
      <c r="X273" s="1">
        <f t="shared" si="103"/>
        <v>823.5</v>
      </c>
    </row>
    <row r="274" spans="6:24" x14ac:dyDescent="0.3">
      <c r="F274" s="74" t="s">
        <v>37</v>
      </c>
      <c r="G274" s="74">
        <v>5.01</v>
      </c>
      <c r="H274" s="1">
        <v>-35.799999999999997</v>
      </c>
      <c r="I274" s="1">
        <f t="shared" si="100"/>
        <v>-0.55159862063448606</v>
      </c>
      <c r="J274" s="1"/>
      <c r="K274" s="1">
        <f t="shared" ref="K274:S274" si="106">K251</f>
        <v>510.6053</v>
      </c>
      <c r="L274" s="1">
        <f t="shared" si="106"/>
        <v>17.243289999999998</v>
      </c>
      <c r="M274" s="1">
        <f t="shared" si="106"/>
        <v>16669</v>
      </c>
      <c r="N274" s="1">
        <f t="shared" si="106"/>
        <v>0.71127899999999999</v>
      </c>
      <c r="O274" s="1">
        <f t="shared" si="106"/>
        <v>4.0388809999999999</v>
      </c>
      <c r="P274" s="1">
        <f t="shared" si="106"/>
        <v>9.6716230000000003</v>
      </c>
      <c r="Q274" s="1">
        <f t="shared" si="106"/>
        <v>326</v>
      </c>
      <c r="R274" s="1">
        <f t="shared" si="106"/>
        <v>642</v>
      </c>
      <c r="S274" s="1">
        <f t="shared" si="106"/>
        <v>5.6783357866603685</v>
      </c>
      <c r="T274" s="1">
        <v>317</v>
      </c>
      <c r="U274" s="1">
        <f t="shared" si="102"/>
        <v>47630</v>
      </c>
      <c r="V274" s="1">
        <f t="shared" si="102"/>
        <v>4000</v>
      </c>
      <c r="W274" s="1">
        <f t="shared" si="102"/>
        <v>11.3</v>
      </c>
      <c r="X274" s="1">
        <f t="shared" si="103"/>
        <v>901.8</v>
      </c>
    </row>
    <row r="275" spans="6:24" ht="14.4" customHeight="1" x14ac:dyDescent="0.3">
      <c r="F275" s="74" t="s">
        <v>37</v>
      </c>
      <c r="G275" s="74">
        <v>9.02</v>
      </c>
      <c r="H275" s="1">
        <v>-36</v>
      </c>
      <c r="I275" s="1">
        <f t="shared" si="100"/>
        <v>-0.85258292459640606</v>
      </c>
      <c r="J275" s="1"/>
      <c r="K275" s="1">
        <f t="shared" ref="K275:S275" si="107">K252</f>
        <v>514.76469999999995</v>
      </c>
      <c r="L275" s="1">
        <f t="shared" si="107"/>
        <v>24.09825</v>
      </c>
      <c r="M275" s="1">
        <f t="shared" si="107"/>
        <v>16762</v>
      </c>
      <c r="N275" s="1">
        <f t="shared" si="107"/>
        <v>0.73555400000000004</v>
      </c>
      <c r="O275" s="1">
        <f t="shared" si="107"/>
        <v>3.6923249999999999</v>
      </c>
      <c r="P275" s="1">
        <f t="shared" si="107"/>
        <v>9.9790270000000003</v>
      </c>
      <c r="Q275" s="1">
        <f t="shared" si="107"/>
        <v>269</v>
      </c>
      <c r="R275" s="1">
        <f t="shared" si="107"/>
        <v>658</v>
      </c>
      <c r="S275" s="1">
        <f t="shared" si="107"/>
        <v>5.019787806197777</v>
      </c>
      <c r="T275" s="1">
        <v>256</v>
      </c>
      <c r="U275" s="1">
        <f t="shared" si="102"/>
        <v>63750</v>
      </c>
      <c r="V275" s="1">
        <f t="shared" si="102"/>
        <v>5600</v>
      </c>
      <c r="W275" s="1">
        <f t="shared" si="102"/>
        <v>11.66667</v>
      </c>
      <c r="X275" s="1">
        <f t="shared" si="103"/>
        <v>884.6</v>
      </c>
    </row>
    <row r="276" spans="6:24" x14ac:dyDescent="0.3">
      <c r="F276" s="74" t="s">
        <v>39</v>
      </c>
      <c r="G276" s="74">
        <v>1.01</v>
      </c>
      <c r="H276" s="1">
        <v>-35.799999999999997</v>
      </c>
      <c r="I276" s="1">
        <f t="shared" si="100"/>
        <v>-0.55159862063448606</v>
      </c>
      <c r="J276" s="1"/>
      <c r="K276" s="1">
        <f t="shared" ref="K276:S276" si="108">K253</f>
        <v>613.56949999999995</v>
      </c>
      <c r="L276" s="1">
        <f t="shared" si="108"/>
        <v>28.68365</v>
      </c>
      <c r="M276" s="1">
        <f t="shared" si="108"/>
        <v>16846</v>
      </c>
      <c r="N276" s="1">
        <f t="shared" si="108"/>
        <v>0.85355899999999996</v>
      </c>
      <c r="O276" s="1">
        <f t="shared" si="108"/>
        <v>4.7721390000000001</v>
      </c>
      <c r="P276" s="1">
        <f t="shared" si="108"/>
        <v>13.29522</v>
      </c>
      <c r="Q276" s="1">
        <f t="shared" si="108"/>
        <v>280</v>
      </c>
      <c r="R276" s="1">
        <f t="shared" si="108"/>
        <v>656</v>
      </c>
      <c r="S276" s="1">
        <f t="shared" si="108"/>
        <v>5.590871867088274</v>
      </c>
      <c r="T276" s="1">
        <v>276</v>
      </c>
      <c r="U276" s="1">
        <f t="shared" si="102"/>
        <v>60430</v>
      </c>
      <c r="V276" s="1">
        <f t="shared" si="102"/>
        <v>4800</v>
      </c>
      <c r="W276" s="1">
        <f t="shared" si="102"/>
        <v>10.12222</v>
      </c>
      <c r="X276" s="1">
        <f t="shared" si="103"/>
        <v>970.9</v>
      </c>
    </row>
    <row r="277" spans="6:24" x14ac:dyDescent="0.3">
      <c r="F277" s="74" t="s">
        <v>39</v>
      </c>
      <c r="G277" s="74">
        <v>1.02</v>
      </c>
      <c r="H277" s="1">
        <v>-35.200000000000003</v>
      </c>
      <c r="I277" s="1">
        <f t="shared" si="100"/>
        <v>0.35135429125125234</v>
      </c>
      <c r="J277" s="1"/>
      <c r="K277" s="1">
        <f t="shared" ref="K277:S277" si="109">K254</f>
        <v>513.08370000000002</v>
      </c>
      <c r="L277" s="1">
        <f t="shared" si="109"/>
        <v>12.866669999999999</v>
      </c>
      <c r="M277" s="1">
        <f t="shared" si="109"/>
        <v>16900</v>
      </c>
      <c r="N277" s="1">
        <f t="shared" si="109"/>
        <v>0.96603600000000001</v>
      </c>
      <c r="O277" s="1">
        <f t="shared" si="109"/>
        <v>4.0652369999999998</v>
      </c>
      <c r="P277" s="1">
        <f t="shared" si="109"/>
        <v>37.702129999999997</v>
      </c>
      <c r="Q277" s="1">
        <f t="shared" si="109"/>
        <v>308</v>
      </c>
      <c r="R277" s="1">
        <f t="shared" si="109"/>
        <v>661</v>
      </c>
      <c r="S277" s="1">
        <f t="shared" si="109"/>
        <v>4.20816304982423</v>
      </c>
      <c r="T277" s="1">
        <v>300</v>
      </c>
      <c r="U277" s="1">
        <f t="shared" si="102"/>
        <v>38570</v>
      </c>
      <c r="V277" s="1">
        <f t="shared" si="102"/>
        <v>2900</v>
      </c>
      <c r="W277" s="1">
        <f t="shared" si="102"/>
        <v>9.944445</v>
      </c>
      <c r="X277" s="1">
        <f t="shared" si="103"/>
        <v>990.5</v>
      </c>
    </row>
    <row r="278" spans="6:24" x14ac:dyDescent="0.3">
      <c r="F278" s="74" t="s">
        <v>39</v>
      </c>
      <c r="G278" s="74">
        <v>3.01</v>
      </c>
      <c r="H278" s="1">
        <v>-35.700000000000003</v>
      </c>
      <c r="I278" s="1">
        <f t="shared" si="100"/>
        <v>-0.40110646865353683</v>
      </c>
      <c r="J278" s="1"/>
      <c r="K278" s="1">
        <f t="shared" ref="K278:S278" si="110">K255</f>
        <v>482.84370000000001</v>
      </c>
      <c r="L278" s="1">
        <f t="shared" si="110"/>
        <v>9.5033650000000005</v>
      </c>
      <c r="M278" s="1">
        <f t="shared" si="110"/>
        <v>17031</v>
      </c>
      <c r="N278" s="1">
        <f t="shared" si="110"/>
        <v>0.81421399999999999</v>
      </c>
      <c r="O278" s="1">
        <f t="shared" si="110"/>
        <v>4.4175420000000001</v>
      </c>
      <c r="P278" s="1">
        <f t="shared" si="110"/>
        <v>13.087669999999999</v>
      </c>
      <c r="Q278" s="1">
        <f t="shared" si="110"/>
        <v>285</v>
      </c>
      <c r="R278" s="1">
        <f t="shared" si="110"/>
        <v>646</v>
      </c>
      <c r="S278" s="1">
        <f t="shared" si="110"/>
        <v>5.425529406274026</v>
      </c>
      <c r="T278" s="1">
        <v>305</v>
      </c>
      <c r="U278" s="1">
        <f t="shared" si="102"/>
        <v>55020</v>
      </c>
      <c r="V278" s="1">
        <f t="shared" si="102"/>
        <v>5000</v>
      </c>
      <c r="W278" s="1">
        <f t="shared" si="102"/>
        <v>11.644439999999999</v>
      </c>
      <c r="X278" s="1">
        <f t="shared" si="103"/>
        <v>838.1</v>
      </c>
    </row>
    <row r="279" spans="6:24" x14ac:dyDescent="0.3">
      <c r="F279" s="74" t="s">
        <v>39</v>
      </c>
      <c r="G279" s="74">
        <v>4.0199999999999996</v>
      </c>
      <c r="H279" s="1">
        <v>-35.799999999999997</v>
      </c>
      <c r="I279" s="1">
        <f t="shared" si="100"/>
        <v>-0.55159862063448606</v>
      </c>
      <c r="J279" s="1"/>
      <c r="K279" s="1">
        <f t="shared" ref="K279:S279" si="111">K256</f>
        <v>539.96969999999999</v>
      </c>
      <c r="L279" s="1">
        <f t="shared" si="111"/>
        <v>8.5180880000000005</v>
      </c>
      <c r="M279" s="1">
        <f t="shared" si="111"/>
        <v>17154</v>
      </c>
      <c r="N279" s="1">
        <f t="shared" si="111"/>
        <v>0.70824600000000004</v>
      </c>
      <c r="O279" s="1">
        <f t="shared" si="111"/>
        <v>3.9645489999999999</v>
      </c>
      <c r="P279" s="1">
        <f t="shared" si="111"/>
        <v>17.448360000000001</v>
      </c>
      <c r="Q279" s="1">
        <f t="shared" si="111"/>
        <v>300</v>
      </c>
      <c r="R279" s="1">
        <f t="shared" si="111"/>
        <v>609</v>
      </c>
      <c r="S279" s="1">
        <f t="shared" si="111"/>
        <v>5.5977005164872091</v>
      </c>
      <c r="T279" s="1">
        <v>342</v>
      </c>
      <c r="U279" s="1">
        <f t="shared" si="102"/>
        <v>57450</v>
      </c>
      <c r="V279" s="1">
        <f t="shared" si="102"/>
        <v>5400</v>
      </c>
      <c r="W279" s="1">
        <f t="shared" si="102"/>
        <v>11.83333</v>
      </c>
      <c r="X279" s="1">
        <f t="shared" si="103"/>
        <v>825.1</v>
      </c>
    </row>
    <row r="280" spans="6:24" x14ac:dyDescent="0.3">
      <c r="F280" s="74" t="s">
        <v>39</v>
      </c>
      <c r="G280" s="74">
        <v>9.01</v>
      </c>
      <c r="H280" s="1">
        <v>-34.9</v>
      </c>
      <c r="I280" s="1">
        <f t="shared" si="100"/>
        <v>0.80283074719413228</v>
      </c>
      <c r="J280" s="1"/>
      <c r="K280" s="1">
        <f t="shared" ref="K280:S280" si="112">K257</f>
        <v>458.89710000000002</v>
      </c>
      <c r="L280" s="1">
        <f t="shared" si="112"/>
        <v>20.186119999999999</v>
      </c>
      <c r="M280" s="1">
        <f t="shared" si="112"/>
        <v>17208</v>
      </c>
      <c r="N280" s="1">
        <f t="shared" si="112"/>
        <v>0.89163199999999998</v>
      </c>
      <c r="O280" s="1">
        <f t="shared" si="112"/>
        <v>3.8946390000000002</v>
      </c>
      <c r="P280" s="1">
        <f t="shared" si="112"/>
        <v>35.355919999999998</v>
      </c>
      <c r="Q280" s="1">
        <f t="shared" si="112"/>
        <v>331</v>
      </c>
      <c r="R280" s="1">
        <f t="shared" si="112"/>
        <v>637</v>
      </c>
      <c r="S280" s="1">
        <f t="shared" si="112"/>
        <v>4.3679892601431982</v>
      </c>
      <c r="T280" s="1">
        <v>320</v>
      </c>
      <c r="U280" s="1">
        <f t="shared" si="102"/>
        <v>51710</v>
      </c>
      <c r="V280" s="1">
        <f t="shared" si="102"/>
        <v>4600</v>
      </c>
      <c r="W280" s="1">
        <f t="shared" si="102"/>
        <v>11.755559999999999</v>
      </c>
      <c r="X280" s="1">
        <f t="shared" si="103"/>
        <v>884.7</v>
      </c>
    </row>
    <row r="281" spans="6:24" x14ac:dyDescent="0.3">
      <c r="F281" s="74" t="s">
        <v>39</v>
      </c>
      <c r="G281" s="74" t="s">
        <v>40</v>
      </c>
      <c r="H281" s="1">
        <v>-34.32</v>
      </c>
      <c r="I281" s="1">
        <f t="shared" si="100"/>
        <v>1.6756852286836852</v>
      </c>
      <c r="J281" s="1"/>
      <c r="K281" s="1">
        <f t="shared" ref="K281:S281" si="113">K258</f>
        <v>584.36620000000005</v>
      </c>
      <c r="L281" s="1">
        <f t="shared" si="113"/>
        <v>12.203900000000001</v>
      </c>
      <c r="M281" s="1">
        <f t="shared" si="113"/>
        <v>17469</v>
      </c>
      <c r="N281" s="1">
        <f t="shared" si="113"/>
        <v>0.78767500000000001</v>
      </c>
      <c r="O281" s="1">
        <f t="shared" si="113"/>
        <v>3.863842</v>
      </c>
      <c r="P281" s="1">
        <f t="shared" si="113"/>
        <v>20.205960000000001</v>
      </c>
      <c r="Q281" s="1">
        <f t="shared" si="113"/>
        <v>343</v>
      </c>
      <c r="R281" s="1">
        <f t="shared" si="113"/>
        <v>621</v>
      </c>
      <c r="S281" s="1">
        <f t="shared" si="113"/>
        <v>4.9053759482019865</v>
      </c>
      <c r="T281" s="1">
        <v>313</v>
      </c>
      <c r="U281" s="1">
        <f t="shared" si="102"/>
        <v>55680</v>
      </c>
      <c r="V281" s="1">
        <f t="shared" si="102"/>
        <v>4600</v>
      </c>
      <c r="W281" s="1">
        <f t="shared" si="102"/>
        <v>10.93333</v>
      </c>
      <c r="X281" s="1">
        <f t="shared" si="103"/>
        <v>958.9</v>
      </c>
    </row>
    <row r="282" spans="6:24" x14ac:dyDescent="0.3">
      <c r="F282" s="74" t="s">
        <v>39</v>
      </c>
      <c r="G282" s="74" t="s">
        <v>41</v>
      </c>
      <c r="H282" s="1">
        <v>-33.880000000000003</v>
      </c>
      <c r="I282" s="1">
        <f t="shared" si="100"/>
        <v>2.337850697399896</v>
      </c>
      <c r="J282" s="1"/>
      <c r="K282" s="1">
        <f t="shared" ref="K282:S282" si="114">K259</f>
        <v>628.50750000000005</v>
      </c>
      <c r="L282" s="1">
        <f t="shared" si="114"/>
        <v>22.71772</v>
      </c>
      <c r="M282" s="1">
        <f t="shared" si="114"/>
        <v>17754</v>
      </c>
      <c r="N282" s="1">
        <f t="shared" si="114"/>
        <v>0.77371299999999998</v>
      </c>
      <c r="O282" s="1">
        <f t="shared" si="114"/>
        <v>4.5656819999999998</v>
      </c>
      <c r="P282" s="1">
        <f t="shared" si="114"/>
        <v>45.646929999999998</v>
      </c>
      <c r="Q282" s="1">
        <f t="shared" si="114"/>
        <v>323</v>
      </c>
      <c r="R282" s="1">
        <f t="shared" si="114"/>
        <v>623</v>
      </c>
      <c r="S282" s="1">
        <f t="shared" si="114"/>
        <v>5.9010020511481649</v>
      </c>
      <c r="T282" s="1">
        <v>308</v>
      </c>
      <c r="U282" s="1">
        <f t="shared" si="102"/>
        <v>53580</v>
      </c>
      <c r="V282" s="1">
        <f t="shared" si="102"/>
        <v>4200</v>
      </c>
      <c r="W282" s="1">
        <f t="shared" si="102"/>
        <v>10.76667</v>
      </c>
      <c r="X282" s="1">
        <f t="shared" si="103"/>
        <v>988.7</v>
      </c>
    </row>
    <row r="283" spans="6:24" x14ac:dyDescent="0.3">
      <c r="F283" s="74"/>
      <c r="G283" s="7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>
        <v>307</v>
      </c>
      <c r="U283" s="1"/>
      <c r="V283" s="1"/>
      <c r="W283" s="1"/>
      <c r="X283" s="1"/>
    </row>
    <row r="284" spans="6:24" x14ac:dyDescent="0.3">
      <c r="F284" s="74"/>
      <c r="G284" s="7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>
        <v>322</v>
      </c>
      <c r="U284" s="1"/>
      <c r="V284" s="1"/>
      <c r="W284" s="1"/>
      <c r="X284" s="1"/>
    </row>
    <row r="285" spans="6:24" x14ac:dyDescent="0.3">
      <c r="F285" s="74"/>
      <c r="G285" s="7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>
        <v>322</v>
      </c>
      <c r="U285" s="1"/>
      <c r="V285" s="1"/>
      <c r="W285" s="1"/>
      <c r="X285" s="1"/>
    </row>
    <row r="286" spans="6:24" x14ac:dyDescent="0.3">
      <c r="F286" s="74" t="s">
        <v>39</v>
      </c>
      <c r="G286" s="74" t="s">
        <v>42</v>
      </c>
      <c r="H286" s="1">
        <v>-36.200000000000003</v>
      </c>
      <c r="I286" s="1">
        <f t="shared" ref="I286:I292" si="115">(H286-AVERAGE(J$19:J$40))/STDEVA(J$19:J$40)</f>
        <v>-1.1535672285583261</v>
      </c>
      <c r="J286" s="1"/>
      <c r="K286" s="1">
        <f t="shared" ref="K286:S286" si="116">K263</f>
        <v>513.51070000000004</v>
      </c>
      <c r="L286" s="1">
        <f t="shared" si="116"/>
        <v>18.128769999999999</v>
      </c>
      <c r="M286" s="1">
        <f t="shared" si="116"/>
        <v>17962</v>
      </c>
      <c r="N286" s="1">
        <f t="shared" si="116"/>
        <v>0.74655400000000005</v>
      </c>
      <c r="O286" s="1">
        <f t="shared" si="116"/>
        <v>3.830768</v>
      </c>
      <c r="P286" s="1">
        <f t="shared" si="116"/>
        <v>31.113440000000001</v>
      </c>
      <c r="Q286" s="1">
        <f t="shared" si="116"/>
        <v>334</v>
      </c>
      <c r="R286" s="1">
        <f t="shared" si="116"/>
        <v>632</v>
      </c>
      <c r="S286" s="1">
        <f t="shared" si="116"/>
        <v>5.1312671287006699</v>
      </c>
      <c r="T286" s="1">
        <v>311</v>
      </c>
      <c r="U286" s="1">
        <f t="shared" ref="U286:W292" si="117">U263</f>
        <v>57680</v>
      </c>
      <c r="V286" s="1">
        <f t="shared" si="117"/>
        <v>5000</v>
      </c>
      <c r="W286" s="1">
        <f t="shared" si="117"/>
        <v>11.477779999999999</v>
      </c>
      <c r="X286" s="1">
        <f t="shared" ref="X286:X292" si="118">X263</f>
        <v>915.9</v>
      </c>
    </row>
    <row r="287" spans="6:24" x14ac:dyDescent="0.3">
      <c r="F287" s="74" t="s">
        <v>39</v>
      </c>
      <c r="G287" s="74" t="s">
        <v>43</v>
      </c>
      <c r="H287" s="1">
        <v>-36</v>
      </c>
      <c r="I287" s="1">
        <f t="shared" si="115"/>
        <v>-0.85258292459640606</v>
      </c>
      <c r="J287" s="1"/>
      <c r="K287" s="1">
        <f t="shared" ref="K287:S287" si="119">K264</f>
        <v>566.21280000000002</v>
      </c>
      <c r="L287" s="1">
        <f t="shared" si="119"/>
        <v>15.36741</v>
      </c>
      <c r="M287" s="1">
        <f t="shared" si="119"/>
        <v>18108</v>
      </c>
      <c r="N287" s="1">
        <f t="shared" si="119"/>
        <v>0.735927</v>
      </c>
      <c r="O287" s="1">
        <f t="shared" si="119"/>
        <v>4.3585849999999997</v>
      </c>
      <c r="P287" s="1">
        <f t="shared" si="119"/>
        <v>23.25882</v>
      </c>
      <c r="Q287" s="1">
        <f t="shared" si="119"/>
        <v>333</v>
      </c>
      <c r="R287" s="1">
        <f t="shared" si="119"/>
        <v>628</v>
      </c>
      <c r="S287" s="1">
        <f t="shared" si="119"/>
        <v>5.9225779187337873</v>
      </c>
      <c r="T287" s="1">
        <v>316</v>
      </c>
      <c r="U287" s="1">
        <f t="shared" si="117"/>
        <v>52340</v>
      </c>
      <c r="V287" s="1">
        <f t="shared" si="117"/>
        <v>4600</v>
      </c>
      <c r="W287" s="1">
        <f t="shared" si="117"/>
        <v>11.366669999999999</v>
      </c>
      <c r="X287" s="1">
        <f t="shared" si="118"/>
        <v>923.3</v>
      </c>
    </row>
    <row r="288" spans="6:24" x14ac:dyDescent="0.3">
      <c r="F288" s="74" t="s">
        <v>39</v>
      </c>
      <c r="G288" s="74" t="s">
        <v>44</v>
      </c>
      <c r="H288" s="1">
        <v>-35.6</v>
      </c>
      <c r="I288" s="1">
        <f t="shared" si="115"/>
        <v>-0.25061431667257683</v>
      </c>
      <c r="J288" s="1"/>
      <c r="K288" s="1">
        <f t="shared" ref="K288:S288" si="120">K265</f>
        <v>649.02639999999997</v>
      </c>
      <c r="L288" s="1">
        <f t="shared" si="120"/>
        <v>21.675660000000001</v>
      </c>
      <c r="M288" s="1">
        <f t="shared" si="120"/>
        <v>18123</v>
      </c>
      <c r="N288" s="1">
        <f t="shared" si="120"/>
        <v>0.83044600000000002</v>
      </c>
      <c r="O288" s="1">
        <f t="shared" si="120"/>
        <v>4.5411739999999998</v>
      </c>
      <c r="P288" s="1">
        <f t="shared" si="120"/>
        <v>43.466940000000001</v>
      </c>
      <c r="Q288" s="1">
        <f t="shared" si="120"/>
        <v>325</v>
      </c>
      <c r="R288" s="1">
        <f t="shared" si="120"/>
        <v>628</v>
      </c>
      <c r="S288" s="1">
        <f t="shared" si="120"/>
        <v>5.4683555583385308</v>
      </c>
      <c r="T288" s="1">
        <v>309</v>
      </c>
      <c r="U288" s="1">
        <f t="shared" si="117"/>
        <v>45200</v>
      </c>
      <c r="V288" s="1">
        <f t="shared" si="117"/>
        <v>3800</v>
      </c>
      <c r="W288" s="1">
        <f t="shared" si="117"/>
        <v>10.922219999999999</v>
      </c>
      <c r="X288" s="1">
        <f t="shared" si="118"/>
        <v>930.4</v>
      </c>
    </row>
    <row r="289" spans="6:24" x14ac:dyDescent="0.3">
      <c r="F289" s="74" t="s">
        <v>39</v>
      </c>
      <c r="G289" s="74" t="s">
        <v>45</v>
      </c>
      <c r="H289" s="1">
        <v>-35</v>
      </c>
      <c r="I289" s="1">
        <f t="shared" si="115"/>
        <v>0.65233859521317228</v>
      </c>
      <c r="J289" s="1"/>
      <c r="K289" s="1">
        <f t="shared" ref="K289:S289" si="121">K266</f>
        <v>562.20680000000004</v>
      </c>
      <c r="L289" s="1">
        <f t="shared" si="121"/>
        <v>16.603300000000001</v>
      </c>
      <c r="M289" s="1">
        <f t="shared" si="121"/>
        <v>18123</v>
      </c>
      <c r="N289" s="1">
        <f t="shared" si="121"/>
        <v>0.67814099999999999</v>
      </c>
      <c r="O289" s="1">
        <f t="shared" si="121"/>
        <v>3.6192980000000001</v>
      </c>
      <c r="P289" s="1">
        <f t="shared" si="121"/>
        <v>16.853649999999998</v>
      </c>
      <c r="Q289" s="1">
        <f t="shared" si="121"/>
        <v>322</v>
      </c>
      <c r="R289" s="1">
        <f t="shared" si="121"/>
        <v>629</v>
      </c>
      <c r="S289" s="1">
        <f t="shared" si="121"/>
        <v>5.3370877147967759</v>
      </c>
      <c r="T289" s="1">
        <v>319</v>
      </c>
      <c r="U289" s="1">
        <f t="shared" si="117"/>
        <v>44370</v>
      </c>
      <c r="V289" s="1">
        <f t="shared" si="117"/>
        <v>3900</v>
      </c>
      <c r="W289" s="1">
        <f t="shared" si="117"/>
        <v>11.28889</v>
      </c>
      <c r="X289" s="1">
        <f t="shared" si="118"/>
        <v>917.1</v>
      </c>
    </row>
    <row r="290" spans="6:24" x14ac:dyDescent="0.3">
      <c r="F290" s="74" t="s">
        <v>39</v>
      </c>
      <c r="G290" s="74" t="s">
        <v>46</v>
      </c>
      <c r="H290" s="1">
        <v>-35.700000000000003</v>
      </c>
      <c r="I290" s="1">
        <f t="shared" si="115"/>
        <v>-0.40110646865353683</v>
      </c>
      <c r="J290" s="1"/>
      <c r="K290" s="1">
        <f t="shared" ref="K290:S290" si="122">K267</f>
        <v>582.99929999999995</v>
      </c>
      <c r="L290" s="1">
        <f t="shared" si="122"/>
        <v>5.0945559999999999</v>
      </c>
      <c r="M290" s="1">
        <f t="shared" si="122"/>
        <v>18138</v>
      </c>
      <c r="N290" s="1">
        <f t="shared" si="122"/>
        <v>0.70641699999999996</v>
      </c>
      <c r="O290" s="1">
        <f t="shared" si="122"/>
        <v>4.133521</v>
      </c>
      <c r="P290" s="1">
        <f t="shared" si="122"/>
        <v>36.912790000000001</v>
      </c>
      <c r="Q290" s="1">
        <f t="shared" si="122"/>
        <v>300</v>
      </c>
      <c r="R290" s="1">
        <f t="shared" si="122"/>
        <v>622</v>
      </c>
      <c r="S290" s="1">
        <f t="shared" si="122"/>
        <v>5.8513894767538153</v>
      </c>
      <c r="T290" s="1">
        <v>335</v>
      </c>
      <c r="U290" s="1">
        <f t="shared" si="117"/>
        <v>47670</v>
      </c>
      <c r="V290" s="1">
        <f t="shared" si="117"/>
        <v>4100</v>
      </c>
      <c r="W290" s="1">
        <f t="shared" si="117"/>
        <v>11.155559999999999</v>
      </c>
      <c r="X290" s="1">
        <f t="shared" si="118"/>
        <v>936.6</v>
      </c>
    </row>
    <row r="291" spans="6:24" x14ac:dyDescent="0.3">
      <c r="F291" s="74" t="s">
        <v>39</v>
      </c>
      <c r="G291" s="74" t="s">
        <v>47</v>
      </c>
      <c r="H291" s="1">
        <v>-36</v>
      </c>
      <c r="I291" s="1">
        <f t="shared" si="115"/>
        <v>-0.85258292459640606</v>
      </c>
      <c r="J291" s="1"/>
      <c r="K291" s="1">
        <f t="shared" ref="K291:S291" si="123">K268</f>
        <v>612.52449999999999</v>
      </c>
      <c r="L291" s="1">
        <f t="shared" si="123"/>
        <v>3.2806039999999999</v>
      </c>
      <c r="M291" s="1">
        <f t="shared" si="123"/>
        <v>18185</v>
      </c>
      <c r="N291" s="1">
        <f t="shared" si="123"/>
        <v>0.59784599999999999</v>
      </c>
      <c r="O291" s="1">
        <f t="shared" si="123"/>
        <v>4.9154720000000003</v>
      </c>
      <c r="P291" s="1">
        <f t="shared" si="123"/>
        <v>29.039269999999998</v>
      </c>
      <c r="Q291" s="1">
        <f t="shared" si="123"/>
        <v>316</v>
      </c>
      <c r="R291" s="1">
        <f t="shared" si="123"/>
        <v>629</v>
      </c>
      <c r="S291" s="1">
        <f t="shared" si="123"/>
        <v>8.2219702063742179</v>
      </c>
      <c r="T291" s="1">
        <v>311</v>
      </c>
      <c r="U291" s="1">
        <f t="shared" si="117"/>
        <v>57900</v>
      </c>
      <c r="V291" s="1">
        <f t="shared" si="117"/>
        <v>4900</v>
      </c>
      <c r="W291" s="1">
        <f t="shared" si="117"/>
        <v>11.12222</v>
      </c>
      <c r="X291" s="1">
        <f t="shared" si="118"/>
        <v>937.1</v>
      </c>
    </row>
    <row r="292" spans="6:24" x14ac:dyDescent="0.3">
      <c r="F292" s="74" t="s">
        <v>39</v>
      </c>
      <c r="G292" s="74" t="s">
        <v>47</v>
      </c>
      <c r="H292" s="1">
        <v>-36</v>
      </c>
      <c r="I292" s="1">
        <f t="shared" si="115"/>
        <v>-0.85258292459640606</v>
      </c>
      <c r="J292" s="1"/>
      <c r="K292" s="1">
        <f t="shared" ref="K292:S292" si="124">K269</f>
        <v>579.351</v>
      </c>
      <c r="L292" s="1">
        <f t="shared" si="124"/>
        <v>7.6362110000000003</v>
      </c>
      <c r="M292" s="1">
        <f t="shared" si="124"/>
        <v>18477</v>
      </c>
      <c r="N292" s="1">
        <f t="shared" si="124"/>
        <v>0.64119400000000004</v>
      </c>
      <c r="O292" s="1">
        <f t="shared" si="124"/>
        <v>4.346991</v>
      </c>
      <c r="P292" s="1">
        <f t="shared" si="124"/>
        <v>34.438009999999998</v>
      </c>
      <c r="Q292" s="1">
        <f t="shared" si="124"/>
        <v>310</v>
      </c>
      <c r="R292" s="1">
        <f t="shared" si="124"/>
        <v>624</v>
      </c>
      <c r="S292" s="1">
        <f t="shared" si="124"/>
        <v>6.7795253854527644</v>
      </c>
      <c r="T292" s="1">
        <v>331</v>
      </c>
      <c r="U292" s="1">
        <f t="shared" si="117"/>
        <v>57340</v>
      </c>
      <c r="V292" s="1">
        <f t="shared" si="117"/>
        <v>4900</v>
      </c>
      <c r="W292" s="1">
        <f t="shared" si="117"/>
        <v>11.28889</v>
      </c>
      <c r="X292" s="1">
        <f t="shared" si="118"/>
        <v>934.1</v>
      </c>
    </row>
    <row r="293" spans="6:24" ht="28.8" x14ac:dyDescent="0.55000000000000004">
      <c r="J293" s="76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</row>
    <row r="294" spans="6:24" ht="28.8" x14ac:dyDescent="0.55000000000000004">
      <c r="J294" s="76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</row>
    <row r="295" spans="6:24" ht="28.8" x14ac:dyDescent="0.55000000000000004">
      <c r="J295" s="76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</row>
    <row r="298" spans="6:24" ht="31.2" x14ac:dyDescent="0.6">
      <c r="H298" s="5" t="s">
        <v>86</v>
      </c>
      <c r="K298" s="4" t="s">
        <v>10</v>
      </c>
      <c r="L298" s="4" t="s">
        <v>14</v>
      </c>
      <c r="M298" s="4" t="s">
        <v>66</v>
      </c>
      <c r="N298" s="4" t="s">
        <v>11</v>
      </c>
      <c r="O298" s="4" t="s">
        <v>12</v>
      </c>
      <c r="P298" s="4" t="s">
        <v>13</v>
      </c>
      <c r="Q298" s="4" t="s">
        <v>79</v>
      </c>
      <c r="R298" s="4" t="s">
        <v>50</v>
      </c>
      <c r="S298" s="4" t="s">
        <v>49</v>
      </c>
      <c r="T298" s="4" t="s">
        <v>63</v>
      </c>
      <c r="U298" s="4" t="s">
        <v>48</v>
      </c>
      <c r="V298" s="4" t="s">
        <v>65</v>
      </c>
      <c r="W298" s="4" t="s">
        <v>60</v>
      </c>
      <c r="X298" s="4" t="s">
        <v>52</v>
      </c>
    </row>
    <row r="299" spans="6:24" x14ac:dyDescent="0.3"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6:24" x14ac:dyDescent="0.3">
      <c r="G300" s="73">
        <v>1.04</v>
      </c>
      <c r="H300" s="8">
        <v>-33.910243055555554</v>
      </c>
      <c r="I300" s="8">
        <f>(H300-AVERAGE(G$42:G$57))/STDEVA(G$42:G$57)</f>
        <v>0.75060626776982742</v>
      </c>
      <c r="J300" s="8"/>
      <c r="K300" s="8">
        <v>643.43240000000003</v>
      </c>
      <c r="L300" s="8">
        <v>9.4528850000000002</v>
      </c>
      <c r="M300" s="8">
        <v>18546</v>
      </c>
      <c r="N300" s="8">
        <v>0.76207599999999998</v>
      </c>
      <c r="O300" s="8">
        <v>4.4563050000000004</v>
      </c>
      <c r="P300" s="8">
        <v>22.314139999999998</v>
      </c>
      <c r="Q300" s="8">
        <v>289</v>
      </c>
      <c r="R300" s="8">
        <v>652</v>
      </c>
      <c r="S300" s="8">
        <f>O300/N300</f>
        <v>5.8475860675313234</v>
      </c>
      <c r="T300" s="8">
        <v>268</v>
      </c>
      <c r="U300" s="8">
        <v>56040</v>
      </c>
      <c r="V300" s="8">
        <v>3800</v>
      </c>
      <c r="W300" s="8">
        <v>10.05556</v>
      </c>
      <c r="X300" s="8">
        <v>1115</v>
      </c>
    </row>
    <row r="301" spans="6:24" x14ac:dyDescent="0.3">
      <c r="G301" s="73">
        <v>2.0299999999999998</v>
      </c>
      <c r="H301" s="12">
        <v>-33.870399305555559</v>
      </c>
      <c r="I301" s="8">
        <f>(H301-AVERAGE(G$42:G$57))/STDEVA(G$42:G$57)</f>
        <v>0.80559415141381963</v>
      </c>
      <c r="J301" s="8"/>
      <c r="K301" s="8">
        <v>461.64620000000002</v>
      </c>
      <c r="L301" s="8">
        <v>14.66797</v>
      </c>
      <c r="M301" s="8">
        <v>18585</v>
      </c>
      <c r="N301" s="8">
        <v>0.83953</v>
      </c>
      <c r="O301" s="8">
        <v>3.604565</v>
      </c>
      <c r="P301" s="8">
        <v>11.68465</v>
      </c>
      <c r="Q301" s="8">
        <v>321</v>
      </c>
      <c r="R301" s="8">
        <v>631</v>
      </c>
      <c r="S301" s="8">
        <f>O301/N301</f>
        <v>4.2935511536216691</v>
      </c>
      <c r="T301" s="8">
        <v>308</v>
      </c>
      <c r="U301" s="8">
        <v>51070</v>
      </c>
      <c r="V301" s="8">
        <v>4900</v>
      </c>
      <c r="W301" s="8">
        <v>12.06667</v>
      </c>
      <c r="X301" s="8">
        <v>821</v>
      </c>
    </row>
    <row r="302" spans="6:24" x14ac:dyDescent="0.3">
      <c r="G302" s="73">
        <v>3.04</v>
      </c>
      <c r="H302" s="12">
        <v>-34.411458333333336</v>
      </c>
      <c r="I302" s="8">
        <f>(H302-AVERAGE(G$42:G$57))/STDEVA(G$42:G$57)</f>
        <v>5.8885047376696663E-2</v>
      </c>
      <c r="J302" s="8"/>
      <c r="K302" s="8">
        <v>534.94259999999997</v>
      </c>
      <c r="L302" s="8">
        <v>5.9371539999999996</v>
      </c>
      <c r="M302" s="8">
        <v>18615</v>
      </c>
      <c r="N302" s="8">
        <v>0.77408200000000005</v>
      </c>
      <c r="O302" s="8">
        <v>3.6374029999999999</v>
      </c>
      <c r="P302" s="8">
        <v>28.104030000000002</v>
      </c>
      <c r="Q302" s="8">
        <v>300</v>
      </c>
      <c r="R302" s="8">
        <v>647</v>
      </c>
      <c r="S302" s="8">
        <f>O302/N302</f>
        <v>4.6989892543684002</v>
      </c>
      <c r="T302" s="8">
        <v>256</v>
      </c>
      <c r="U302" s="8">
        <v>56920</v>
      </c>
      <c r="V302" s="8">
        <v>5100</v>
      </c>
      <c r="W302" s="8">
        <v>11.522220000000001</v>
      </c>
      <c r="X302" s="8">
        <v>851.4</v>
      </c>
    </row>
    <row r="303" spans="6:24" x14ac:dyDescent="0.3">
      <c r="G303" s="73">
        <v>9.0399999999999991</v>
      </c>
      <c r="H303" s="8">
        <v>-34.891536458333334</v>
      </c>
      <c r="I303" s="8">
        <f>(H303-AVERAGE(G$42:G$57))/STDEVA(G$42:G$57)</f>
        <v>-0.60366504084363082</v>
      </c>
      <c r="J303" s="8"/>
      <c r="K303" s="8">
        <v>458.0634</v>
      </c>
      <c r="L303" s="8">
        <v>16.606940000000002</v>
      </c>
      <c r="M303" s="8">
        <v>18708</v>
      </c>
      <c r="N303" s="8">
        <v>0.83674499999999996</v>
      </c>
      <c r="O303" s="8">
        <v>4.1284809999999998</v>
      </c>
      <c r="P303" s="8">
        <v>10.68544</v>
      </c>
      <c r="Q303" s="8">
        <v>319</v>
      </c>
      <c r="R303" s="8">
        <v>640</v>
      </c>
      <c r="S303" s="8">
        <f>O303/N303</f>
        <v>4.93397749613084</v>
      </c>
      <c r="T303" s="8">
        <v>310</v>
      </c>
      <c r="U303" s="8">
        <v>53590</v>
      </c>
      <c r="V303" s="8">
        <v>4700</v>
      </c>
      <c r="W303" s="8">
        <v>11.8</v>
      </c>
      <c r="X303" s="8">
        <v>883.5</v>
      </c>
    </row>
    <row r="304" spans="6:24" x14ac:dyDescent="0.3">
      <c r="G304" s="73" t="s">
        <v>17</v>
      </c>
      <c r="H304" s="8">
        <v>-35.4</v>
      </c>
      <c r="I304" s="8">
        <f>(H304-AVERAGE(G$42:G$57))/STDEVA(G$42:G$57)</f>
        <v>-1.3053895036861516</v>
      </c>
      <c r="J304" s="8"/>
      <c r="K304" s="8">
        <v>612.06489999999997</v>
      </c>
      <c r="L304" s="8">
        <v>18.654630000000001</v>
      </c>
      <c r="M304" s="8">
        <v>18792</v>
      </c>
      <c r="N304" s="8">
        <v>0.68857999999999997</v>
      </c>
      <c r="O304" s="8">
        <v>3.6887530000000002</v>
      </c>
      <c r="P304" s="8">
        <v>32.017400000000002</v>
      </c>
      <c r="Q304" s="8">
        <v>302</v>
      </c>
      <c r="R304" s="8">
        <v>610</v>
      </c>
      <c r="S304" s="8">
        <f>O304/N304</f>
        <v>5.3570434807865466</v>
      </c>
      <c r="T304" s="8">
        <v>321</v>
      </c>
      <c r="U304" s="8">
        <v>56100</v>
      </c>
      <c r="V304" s="8">
        <v>4500</v>
      </c>
      <c r="W304" s="8">
        <v>10.9</v>
      </c>
      <c r="X304" s="8">
        <v>963.1</v>
      </c>
    </row>
    <row r="305" spans="7:24" x14ac:dyDescent="0.3">
      <c r="G305" s="73"/>
      <c r="H305" s="8"/>
      <c r="I305" s="8"/>
      <c r="J305" s="8"/>
      <c r="K305" s="8"/>
      <c r="L305" s="8"/>
      <c r="M305" s="8">
        <v>18792</v>
      </c>
      <c r="N305" s="8"/>
      <c r="O305" s="8"/>
      <c r="P305" s="8"/>
      <c r="Q305" s="8"/>
      <c r="R305" s="8">
        <v>621</v>
      </c>
      <c r="S305" s="8"/>
      <c r="T305" s="8">
        <v>314</v>
      </c>
      <c r="U305" s="8"/>
      <c r="V305" s="8">
        <v>3300</v>
      </c>
      <c r="W305" s="8">
        <v>9.8888890000000007</v>
      </c>
      <c r="X305" s="8">
        <v>1150.0999999999999</v>
      </c>
    </row>
    <row r="306" spans="7:24" x14ac:dyDescent="0.3">
      <c r="G306" s="73"/>
      <c r="H306" s="8"/>
      <c r="I306" s="8"/>
      <c r="J306" s="8"/>
      <c r="K306" s="8"/>
      <c r="L306" s="8"/>
      <c r="M306" s="8">
        <v>19054</v>
      </c>
      <c r="N306" s="8"/>
      <c r="O306" s="8"/>
      <c r="P306" s="8"/>
      <c r="Q306" s="8"/>
      <c r="R306" s="8">
        <v>620</v>
      </c>
      <c r="S306" s="8"/>
      <c r="T306" s="8">
        <v>327</v>
      </c>
      <c r="U306" s="8"/>
      <c r="V306" s="8">
        <v>3400</v>
      </c>
      <c r="W306" s="8">
        <v>9.7444450000000007</v>
      </c>
      <c r="X306" s="8">
        <v>1209.4000000000001</v>
      </c>
    </row>
    <row r="307" spans="7:24" x14ac:dyDescent="0.3">
      <c r="G307" s="73"/>
      <c r="H307" s="8"/>
      <c r="I307" s="8"/>
      <c r="J307" s="8"/>
      <c r="K307" s="8"/>
      <c r="L307" s="8"/>
      <c r="M307" s="8">
        <v>19815</v>
      </c>
      <c r="N307" s="8"/>
      <c r="O307" s="8"/>
      <c r="P307" s="8"/>
      <c r="Q307" s="8"/>
      <c r="R307" s="8">
        <v>612</v>
      </c>
      <c r="S307" s="8"/>
      <c r="T307" s="8">
        <v>325</v>
      </c>
      <c r="U307" s="8"/>
      <c r="V307" s="8">
        <v>3100</v>
      </c>
      <c r="W307" s="8">
        <v>9.3222229999999993</v>
      </c>
      <c r="X307" s="8">
        <v>1224.2</v>
      </c>
    </row>
    <row r="308" spans="7:24" x14ac:dyDescent="0.3">
      <c r="G308" s="73" t="s">
        <v>20</v>
      </c>
      <c r="H308" s="8">
        <v>-34.1</v>
      </c>
      <c r="I308" s="8">
        <f t="shared" ref="I308:I315" si="125">(H308-AVERAGE(G$42:G$57))/STDEVA(G$42:G$57)</f>
        <v>0.4887249744238984</v>
      </c>
      <c r="J308" s="8"/>
      <c r="K308" s="8">
        <v>624.47280000000001</v>
      </c>
      <c r="L308" s="8">
        <v>8.0345680000000002</v>
      </c>
      <c r="M308" s="8">
        <v>19923</v>
      </c>
      <c r="N308" s="8">
        <v>0.76837599999999995</v>
      </c>
      <c r="O308" s="8">
        <v>4.1663860000000001</v>
      </c>
      <c r="P308" s="8">
        <v>38.098849999999999</v>
      </c>
      <c r="Q308" s="8">
        <v>330</v>
      </c>
      <c r="R308" s="8">
        <v>627</v>
      </c>
      <c r="S308" s="8">
        <f t="shared" ref="S308:S315" si="126">O308/N308</f>
        <v>5.4223270898622555</v>
      </c>
      <c r="T308" s="8">
        <v>313</v>
      </c>
      <c r="U308" s="8">
        <v>54070</v>
      </c>
      <c r="V308" s="8">
        <v>4700</v>
      </c>
      <c r="W308" s="8">
        <v>11.155559999999999</v>
      </c>
      <c r="X308" s="8">
        <v>927.6</v>
      </c>
    </row>
    <row r="309" spans="7:24" x14ac:dyDescent="0.3">
      <c r="G309" s="73" t="s">
        <v>21</v>
      </c>
      <c r="H309" s="8">
        <v>-35</v>
      </c>
      <c r="I309" s="8">
        <f t="shared" si="125"/>
        <v>-0.75335427965229085</v>
      </c>
      <c r="J309" s="8"/>
      <c r="K309" s="8">
        <v>802.14300000000003</v>
      </c>
      <c r="L309" s="8">
        <v>5.6098619999999997</v>
      </c>
      <c r="M309" s="8">
        <v>20046</v>
      </c>
      <c r="N309" s="8">
        <v>0.75878900000000005</v>
      </c>
      <c r="O309" s="8">
        <v>4.5057549999999997</v>
      </c>
      <c r="P309" s="8">
        <v>30.218599999999999</v>
      </c>
      <c r="Q309" s="8">
        <v>332</v>
      </c>
      <c r="R309" s="8">
        <v>619</v>
      </c>
      <c r="S309" s="8">
        <f t="shared" si="126"/>
        <v>5.9380868726352114</v>
      </c>
      <c r="T309" s="8">
        <v>313</v>
      </c>
      <c r="U309" s="8">
        <v>55320</v>
      </c>
      <c r="V309" s="8">
        <v>4700</v>
      </c>
      <c r="W309" s="8">
        <v>10.577780000000001</v>
      </c>
      <c r="X309" s="8">
        <v>942.8</v>
      </c>
    </row>
    <row r="310" spans="7:24" x14ac:dyDescent="0.3">
      <c r="G310" s="73" t="s">
        <v>22</v>
      </c>
      <c r="H310" s="8">
        <v>-34.5</v>
      </c>
      <c r="I310" s="8">
        <f t="shared" si="125"/>
        <v>-6.3310249609962399E-2</v>
      </c>
      <c r="J310" s="8"/>
      <c r="K310" s="8">
        <v>496.40600000000001</v>
      </c>
      <c r="L310" s="8">
        <v>5.7386160000000004</v>
      </c>
      <c r="M310" s="8">
        <v>20100</v>
      </c>
      <c r="N310" s="8">
        <v>0.73941800000000002</v>
      </c>
      <c r="O310" s="8">
        <v>4.4156060000000004</v>
      </c>
      <c r="P310" s="8">
        <v>46.799340000000001</v>
      </c>
      <c r="Q310" s="8">
        <v>341</v>
      </c>
      <c r="R310" s="8">
        <v>627</v>
      </c>
      <c r="S310" s="8">
        <f t="shared" si="126"/>
        <v>5.9717318215136777</v>
      </c>
      <c r="T310" s="8">
        <v>331</v>
      </c>
      <c r="U310" s="8">
        <v>60670</v>
      </c>
      <c r="V310" s="8">
        <v>5200</v>
      </c>
      <c r="W310" s="8">
        <v>11.98889</v>
      </c>
      <c r="X310" s="8">
        <v>949.6</v>
      </c>
    </row>
    <row r="311" spans="7:24" x14ac:dyDescent="0.3">
      <c r="G311" s="73" t="s">
        <v>23</v>
      </c>
      <c r="H311" s="8">
        <v>-34.299999999999997</v>
      </c>
      <c r="I311" s="8">
        <f t="shared" si="125"/>
        <v>0.21270736240697291</v>
      </c>
      <c r="J311" s="8"/>
      <c r="K311" s="8">
        <v>487.02809999999999</v>
      </c>
      <c r="L311" s="8">
        <v>7.0485009999999999</v>
      </c>
      <c r="M311" s="8">
        <v>20315</v>
      </c>
      <c r="N311" s="8">
        <v>0.67184999999999995</v>
      </c>
      <c r="O311" s="8">
        <v>4.208456</v>
      </c>
      <c r="P311" s="8">
        <v>48.267049999999998</v>
      </c>
      <c r="Q311" s="8">
        <v>317</v>
      </c>
      <c r="R311" s="8">
        <v>633</v>
      </c>
      <c r="S311" s="8">
        <f t="shared" si="126"/>
        <v>6.2639815434992938</v>
      </c>
      <c r="T311" s="8">
        <v>341</v>
      </c>
      <c r="U311" s="8">
        <v>57410</v>
      </c>
      <c r="V311" s="8">
        <v>5000</v>
      </c>
      <c r="W311" s="8">
        <v>11.655559999999999</v>
      </c>
      <c r="X311" s="8">
        <v>915.2</v>
      </c>
    </row>
    <row r="312" spans="7:24" x14ac:dyDescent="0.3">
      <c r="G312" s="73" t="s">
        <v>24</v>
      </c>
      <c r="H312" s="8">
        <v>-33.700000000000003</v>
      </c>
      <c r="I312" s="8">
        <f t="shared" si="125"/>
        <v>1.0407601984577592</v>
      </c>
      <c r="J312" s="8"/>
      <c r="K312" s="8">
        <v>471.84710000000001</v>
      </c>
      <c r="L312" s="8">
        <v>3.721784</v>
      </c>
      <c r="M312" s="8">
        <v>20354</v>
      </c>
      <c r="N312" s="8">
        <v>0.78548799999999996</v>
      </c>
      <c r="O312" s="8">
        <v>4.0433820000000003</v>
      </c>
      <c r="P312" s="8">
        <v>29.951419999999999</v>
      </c>
      <c r="Q312" s="8">
        <v>339</v>
      </c>
      <c r="R312" s="8">
        <v>635</v>
      </c>
      <c r="S312" s="8">
        <f t="shared" si="126"/>
        <v>5.1476050557105903</v>
      </c>
      <c r="T312" s="8">
        <v>352</v>
      </c>
      <c r="U312" s="8">
        <v>58210</v>
      </c>
      <c r="V312" s="8">
        <v>5100</v>
      </c>
      <c r="W312" s="8">
        <v>11.844440000000001</v>
      </c>
      <c r="X312" s="8">
        <v>913.8</v>
      </c>
    </row>
    <row r="313" spans="7:24" x14ac:dyDescent="0.3">
      <c r="G313" s="73" t="s">
        <v>25</v>
      </c>
      <c r="H313" s="8">
        <v>-34.799999999999997</v>
      </c>
      <c r="I313" s="8">
        <f t="shared" si="125"/>
        <v>-0.47733666763535554</v>
      </c>
      <c r="J313" s="8"/>
      <c r="K313" s="8">
        <v>519.36850000000004</v>
      </c>
      <c r="L313" s="8">
        <v>17.686509999999998</v>
      </c>
      <c r="M313" s="8">
        <v>20438</v>
      </c>
      <c r="N313" s="8">
        <v>0.68294900000000003</v>
      </c>
      <c r="O313" s="8">
        <v>3.76492</v>
      </c>
      <c r="P313" s="8">
        <v>26.24945</v>
      </c>
      <c r="Q313" s="8">
        <v>339</v>
      </c>
      <c r="R313" s="8">
        <v>632</v>
      </c>
      <c r="S313" s="8">
        <f t="shared" si="126"/>
        <v>5.5127396042749899</v>
      </c>
      <c r="T313" s="8">
        <v>306</v>
      </c>
      <c r="U313" s="8">
        <v>53200</v>
      </c>
      <c r="V313" s="8">
        <v>4600</v>
      </c>
      <c r="W313" s="8">
        <v>11.48889</v>
      </c>
      <c r="X313" s="8">
        <v>920.8</v>
      </c>
    </row>
    <row r="314" spans="7:24" x14ac:dyDescent="0.3">
      <c r="G314" s="73" t="s">
        <v>26</v>
      </c>
      <c r="H314" s="8">
        <v>-33.200000000000003</v>
      </c>
      <c r="I314" s="8">
        <f t="shared" si="125"/>
        <v>1.7308042285000875</v>
      </c>
      <c r="J314" s="8"/>
      <c r="K314" s="8">
        <v>602.16729999999995</v>
      </c>
      <c r="L314" s="8">
        <v>7.7679119999999999</v>
      </c>
      <c r="M314" s="8">
        <v>20838</v>
      </c>
      <c r="N314" s="8">
        <v>0.72111099999999995</v>
      </c>
      <c r="O314" s="8">
        <v>4.7107809999999999</v>
      </c>
      <c r="P314" s="8">
        <v>35.159579999999998</v>
      </c>
      <c r="Q314" s="8">
        <v>336</v>
      </c>
      <c r="R314" s="8">
        <v>629</v>
      </c>
      <c r="S314" s="8">
        <f t="shared" si="126"/>
        <v>6.5326711144331462</v>
      </c>
      <c r="T314" s="8">
        <v>317</v>
      </c>
      <c r="U314" s="8">
        <v>60420</v>
      </c>
      <c r="V314" s="8">
        <v>5000</v>
      </c>
      <c r="W314" s="8">
        <v>11.477779999999999</v>
      </c>
      <c r="X314" s="8">
        <v>985.5</v>
      </c>
    </row>
    <row r="315" spans="7:24" x14ac:dyDescent="0.3">
      <c r="G315" s="73" t="s">
        <v>27</v>
      </c>
      <c r="H315" s="8">
        <v>-35.82</v>
      </c>
      <c r="I315" s="8">
        <f t="shared" si="125"/>
        <v>-1.8850264889217099</v>
      </c>
      <c r="J315" s="8"/>
      <c r="K315" s="8">
        <v>631.79280000000006</v>
      </c>
      <c r="L315" s="8">
        <v>1.5651139999999999</v>
      </c>
      <c r="M315" s="8">
        <v>22392</v>
      </c>
      <c r="N315" s="8">
        <v>0.72075699999999998</v>
      </c>
      <c r="O315" s="8">
        <v>4.1470419999999999</v>
      </c>
      <c r="P315" s="8">
        <v>52.62462</v>
      </c>
      <c r="Q315" s="8">
        <v>327</v>
      </c>
      <c r="R315" s="8">
        <v>622</v>
      </c>
      <c r="S315" s="8">
        <f t="shared" si="126"/>
        <v>5.75373114655841</v>
      </c>
      <c r="T315" s="8">
        <v>318</v>
      </c>
      <c r="U315" s="8">
        <v>55460</v>
      </c>
      <c r="V315" s="8">
        <v>4400</v>
      </c>
      <c r="W315" s="8">
        <v>10.72222</v>
      </c>
      <c r="X315" s="8">
        <v>990.5</v>
      </c>
    </row>
    <row r="316" spans="7:24" x14ac:dyDescent="0.3">
      <c r="G316" s="73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7:24" x14ac:dyDescent="0.3">
      <c r="G317" s="73">
        <v>1.04</v>
      </c>
      <c r="H317" s="8">
        <v>-35.293557692307694</v>
      </c>
      <c r="I317" s="8">
        <f>(H317-AVERAGE(H$42:H$57))/STDEVA(H$42:H$57)</f>
        <v>0.58808805829749067</v>
      </c>
      <c r="J317" s="8"/>
      <c r="K317" s="8">
        <v>643.43240000000003</v>
      </c>
      <c r="L317" s="8">
        <v>9.4528850000000002</v>
      </c>
      <c r="M317" s="8">
        <v>18546</v>
      </c>
      <c r="N317" s="8">
        <v>0.76207599999999998</v>
      </c>
      <c r="O317" s="8">
        <v>4.4563050000000004</v>
      </c>
      <c r="P317" s="8">
        <v>22.314139999999998</v>
      </c>
      <c r="Q317" s="8">
        <v>289</v>
      </c>
      <c r="R317" s="8">
        <v>652</v>
      </c>
      <c r="S317" s="8">
        <f>O317/N317</f>
        <v>5.8475860675313234</v>
      </c>
      <c r="T317" s="8">
        <v>268</v>
      </c>
      <c r="U317" s="8">
        <v>56040</v>
      </c>
      <c r="V317" s="8">
        <v>3800</v>
      </c>
      <c r="W317" s="8">
        <v>10.05556</v>
      </c>
      <c r="X317" s="8">
        <v>1115</v>
      </c>
    </row>
    <row r="318" spans="7:24" x14ac:dyDescent="0.3">
      <c r="G318" s="73">
        <v>2.0299999999999998</v>
      </c>
      <c r="H318" s="12">
        <v>-35.318913461538465</v>
      </c>
      <c r="I318" s="8">
        <f>(H318-AVERAGE(H$42:H$57))/STDEVA(H$42:H$57)</f>
        <v>0.54407788384928057</v>
      </c>
      <c r="J318" s="8"/>
      <c r="K318" s="8">
        <v>461.64620000000002</v>
      </c>
      <c r="L318" s="8">
        <v>14.66797</v>
      </c>
      <c r="M318" s="8">
        <v>18585</v>
      </c>
      <c r="N318" s="8">
        <v>0.83953</v>
      </c>
      <c r="O318" s="8">
        <v>3.604565</v>
      </c>
      <c r="P318" s="8">
        <v>11.68465</v>
      </c>
      <c r="Q318" s="8">
        <v>321</v>
      </c>
      <c r="R318" s="8">
        <v>631</v>
      </c>
      <c r="S318" s="8">
        <f>O318/N318</f>
        <v>4.2935511536216691</v>
      </c>
      <c r="T318" s="8">
        <v>308</v>
      </c>
      <c r="U318" s="8">
        <v>51070</v>
      </c>
      <c r="V318" s="8">
        <v>4900</v>
      </c>
      <c r="W318" s="8">
        <v>12.06667</v>
      </c>
      <c r="X318" s="8">
        <v>821</v>
      </c>
    </row>
    <row r="319" spans="7:24" x14ac:dyDescent="0.3">
      <c r="G319" s="73">
        <v>3.04</v>
      </c>
      <c r="H319" s="12">
        <v>-35.267076923076921</v>
      </c>
      <c r="I319" s="8">
        <f>(H319-AVERAGE(H$42:H$57))/STDEVA(H$42:H$57)</f>
        <v>0.63405090260176777</v>
      </c>
      <c r="J319" s="8"/>
      <c r="K319" s="8">
        <v>534.94259999999997</v>
      </c>
      <c r="L319" s="8">
        <v>5.9371539999999996</v>
      </c>
      <c r="M319" s="8">
        <v>18615</v>
      </c>
      <c r="N319" s="8">
        <v>0.77408200000000005</v>
      </c>
      <c r="O319" s="8">
        <v>3.6374029999999999</v>
      </c>
      <c r="P319" s="8">
        <v>28.104030000000002</v>
      </c>
      <c r="Q319" s="8">
        <v>300</v>
      </c>
      <c r="R319" s="8">
        <v>647</v>
      </c>
      <c r="S319" s="8">
        <f>O319/N319</f>
        <v>4.6989892543684002</v>
      </c>
      <c r="T319" s="8">
        <v>256</v>
      </c>
      <c r="U319" s="8">
        <v>56920</v>
      </c>
      <c r="V319" s="8">
        <v>5100</v>
      </c>
      <c r="W319" s="8">
        <v>11.522220000000001</v>
      </c>
      <c r="X319" s="8">
        <v>851.4</v>
      </c>
    </row>
    <row r="320" spans="7:24" x14ac:dyDescent="0.3">
      <c r="G320" s="73">
        <v>9.0399999999999991</v>
      </c>
      <c r="H320" s="8">
        <v>-36.141331730769224</v>
      </c>
      <c r="I320" s="8">
        <f>(H320-AVERAGE(H$42:H$57))/STDEVA(H$42:H$57)</f>
        <v>-0.88339888362011498</v>
      </c>
      <c r="J320" s="8"/>
      <c r="K320" s="8">
        <v>458.0634</v>
      </c>
      <c r="L320" s="8">
        <v>16.606940000000002</v>
      </c>
      <c r="M320" s="8">
        <v>18708</v>
      </c>
      <c r="N320" s="8">
        <v>0.83674499999999996</v>
      </c>
      <c r="O320" s="8">
        <v>4.1284809999999998</v>
      </c>
      <c r="P320" s="8">
        <v>10.68544</v>
      </c>
      <c r="Q320" s="8">
        <v>319</v>
      </c>
      <c r="R320" s="8">
        <v>640</v>
      </c>
      <c r="S320" s="8">
        <f>O320/N320</f>
        <v>4.93397749613084</v>
      </c>
      <c r="T320" s="8">
        <v>310</v>
      </c>
      <c r="U320" s="8">
        <v>53590</v>
      </c>
      <c r="V320" s="8">
        <v>4700</v>
      </c>
      <c r="W320" s="8">
        <v>11.8</v>
      </c>
      <c r="X320" s="8">
        <v>883.5</v>
      </c>
    </row>
    <row r="321" spans="7:24" x14ac:dyDescent="0.3">
      <c r="G321" s="73" t="s">
        <v>17</v>
      </c>
      <c r="H321" s="8">
        <v>-36.5</v>
      </c>
      <c r="I321" s="8">
        <f>(H321-AVERAGE(H$42:H$57))/STDEVA(H$42:H$57)</f>
        <v>-1.5059417437565714</v>
      </c>
      <c r="J321" s="8"/>
      <c r="K321" s="8">
        <v>612.06489999999997</v>
      </c>
      <c r="L321" s="8">
        <v>18.654630000000001</v>
      </c>
      <c r="M321" s="8">
        <v>18792</v>
      </c>
      <c r="N321" s="8">
        <v>0.68857999999999997</v>
      </c>
      <c r="O321" s="8">
        <v>3.6887530000000002</v>
      </c>
      <c r="P321" s="8">
        <v>32.017400000000002</v>
      </c>
      <c r="Q321" s="8">
        <v>302</v>
      </c>
      <c r="R321" s="8">
        <v>610</v>
      </c>
      <c r="S321" s="8">
        <f>O321/N321</f>
        <v>5.3570434807865466</v>
      </c>
      <c r="T321" s="8">
        <v>321</v>
      </c>
      <c r="U321" s="8">
        <v>56100</v>
      </c>
      <c r="V321" s="8">
        <v>4500</v>
      </c>
      <c r="W321" s="8">
        <v>10.9</v>
      </c>
      <c r="X321" s="8">
        <v>963.1</v>
      </c>
    </row>
    <row r="322" spans="7:24" x14ac:dyDescent="0.3">
      <c r="G322" s="73"/>
      <c r="H322" s="8"/>
      <c r="I322" s="8"/>
      <c r="J322" s="8"/>
      <c r="K322" s="8"/>
      <c r="L322" s="8"/>
      <c r="M322" s="8">
        <v>18792</v>
      </c>
      <c r="N322" s="8"/>
      <c r="O322" s="8"/>
      <c r="P322" s="8"/>
      <c r="Q322" s="8"/>
      <c r="R322" s="8">
        <v>621</v>
      </c>
      <c r="S322" s="8"/>
      <c r="T322" s="8">
        <v>314</v>
      </c>
      <c r="U322" s="8"/>
      <c r="V322" s="8">
        <v>3300</v>
      </c>
      <c r="W322" s="8">
        <v>9.8888890000000007</v>
      </c>
      <c r="X322" s="8">
        <v>1150.0999999999999</v>
      </c>
    </row>
    <row r="323" spans="7:24" x14ac:dyDescent="0.3">
      <c r="G323" s="73"/>
      <c r="H323" s="8"/>
      <c r="I323" s="8"/>
      <c r="J323" s="8"/>
      <c r="K323" s="8"/>
      <c r="L323" s="8"/>
      <c r="M323" s="8">
        <v>19054</v>
      </c>
      <c r="N323" s="8"/>
      <c r="O323" s="8"/>
      <c r="P323" s="8"/>
      <c r="Q323" s="8"/>
      <c r="R323" s="8">
        <v>620</v>
      </c>
      <c r="S323" s="8"/>
      <c r="T323" s="8">
        <v>327</v>
      </c>
      <c r="U323" s="8"/>
      <c r="V323" s="8">
        <v>3400</v>
      </c>
      <c r="W323" s="8">
        <v>9.7444450000000007</v>
      </c>
      <c r="X323" s="8">
        <v>1209.4000000000001</v>
      </c>
    </row>
    <row r="324" spans="7:24" x14ac:dyDescent="0.3">
      <c r="G324" s="73"/>
      <c r="H324" s="8"/>
      <c r="I324" s="8"/>
      <c r="J324" s="8"/>
      <c r="K324" s="8"/>
      <c r="L324" s="8"/>
      <c r="M324" s="8">
        <v>19815</v>
      </c>
      <c r="N324" s="8"/>
      <c r="O324" s="8"/>
      <c r="P324" s="8"/>
      <c r="Q324" s="8"/>
      <c r="R324" s="8">
        <v>612</v>
      </c>
      <c r="S324" s="8"/>
      <c r="T324" s="8">
        <v>325</v>
      </c>
      <c r="U324" s="8"/>
      <c r="V324" s="8">
        <v>3100</v>
      </c>
      <c r="W324" s="8">
        <v>9.3222229999999993</v>
      </c>
      <c r="X324" s="8">
        <v>1224.2</v>
      </c>
    </row>
    <row r="325" spans="7:24" x14ac:dyDescent="0.3">
      <c r="G325" s="73" t="s">
        <v>20</v>
      </c>
      <c r="H325" s="8">
        <v>-35.200000000000003</v>
      </c>
      <c r="I325" s="8">
        <f t="shared" ref="I325:I332" si="127">(H325-AVERAGE(H$42:H$57))/STDEVA(H$42:H$57)</f>
        <v>0.75047675658381985</v>
      </c>
      <c r="J325" s="8"/>
      <c r="K325" s="8">
        <v>624.47280000000001</v>
      </c>
      <c r="L325" s="8">
        <v>8.0345680000000002</v>
      </c>
      <c r="M325" s="8">
        <v>19923</v>
      </c>
      <c r="N325" s="8">
        <v>0.76837599999999995</v>
      </c>
      <c r="O325" s="8">
        <v>4.1663860000000001</v>
      </c>
      <c r="P325" s="8">
        <v>38.098849999999999</v>
      </c>
      <c r="Q325" s="8">
        <v>330</v>
      </c>
      <c r="R325" s="8">
        <v>627</v>
      </c>
      <c r="S325" s="8">
        <f t="shared" ref="S325:S332" si="128">O325/N325</f>
        <v>5.4223270898622555</v>
      </c>
      <c r="T325" s="8">
        <v>313</v>
      </c>
      <c r="U325" s="8">
        <v>54070</v>
      </c>
      <c r="V325" s="8">
        <v>4700</v>
      </c>
      <c r="W325" s="8">
        <v>11.155559999999999</v>
      </c>
      <c r="X325" s="8">
        <v>927.6</v>
      </c>
    </row>
    <row r="326" spans="7:24" x14ac:dyDescent="0.3">
      <c r="G326" s="73" t="s">
        <v>21</v>
      </c>
      <c r="H326" s="8">
        <v>-35.700000000000003</v>
      </c>
      <c r="I326" s="8">
        <f t="shared" si="127"/>
        <v>-0.11737651277787095</v>
      </c>
      <c r="J326" s="8"/>
      <c r="K326" s="8">
        <v>802.14300000000003</v>
      </c>
      <c r="L326" s="8">
        <v>5.6098619999999997</v>
      </c>
      <c r="M326" s="8">
        <v>20046</v>
      </c>
      <c r="N326" s="8">
        <v>0.75878900000000005</v>
      </c>
      <c r="O326" s="8">
        <v>4.5057549999999997</v>
      </c>
      <c r="P326" s="8">
        <v>30.218599999999999</v>
      </c>
      <c r="Q326" s="8">
        <v>332</v>
      </c>
      <c r="R326" s="8">
        <v>619</v>
      </c>
      <c r="S326" s="8">
        <f t="shared" si="128"/>
        <v>5.9380868726352114</v>
      </c>
      <c r="T326" s="8">
        <v>313</v>
      </c>
      <c r="U326" s="8">
        <v>55320</v>
      </c>
      <c r="V326" s="8">
        <v>4700</v>
      </c>
      <c r="W326" s="8">
        <v>10.577780000000001</v>
      </c>
      <c r="X326" s="8">
        <v>942.8</v>
      </c>
    </row>
    <row r="327" spans="7:24" x14ac:dyDescent="0.3">
      <c r="G327" s="73" t="s">
        <v>22</v>
      </c>
      <c r="H327" s="8">
        <v>-35.6</v>
      </c>
      <c r="I327" s="8">
        <f t="shared" si="127"/>
        <v>5.6194141094469685E-2</v>
      </c>
      <c r="J327" s="8"/>
      <c r="K327" s="8">
        <v>496.40600000000001</v>
      </c>
      <c r="L327" s="8">
        <v>5.7386160000000004</v>
      </c>
      <c r="M327" s="8">
        <v>20100</v>
      </c>
      <c r="N327" s="8">
        <v>0.73941800000000002</v>
      </c>
      <c r="O327" s="8">
        <v>4.4156060000000004</v>
      </c>
      <c r="P327" s="8">
        <v>46.799340000000001</v>
      </c>
      <c r="Q327" s="8">
        <v>341</v>
      </c>
      <c r="R327" s="8">
        <v>627</v>
      </c>
      <c r="S327" s="8">
        <f t="shared" si="128"/>
        <v>5.9717318215136777</v>
      </c>
      <c r="T327" s="8">
        <v>331</v>
      </c>
      <c r="U327" s="8">
        <v>60670</v>
      </c>
      <c r="V327" s="8">
        <v>5200</v>
      </c>
      <c r="W327" s="8">
        <v>11.98889</v>
      </c>
      <c r="X327" s="8">
        <v>949.6</v>
      </c>
    </row>
    <row r="328" spans="7:24" x14ac:dyDescent="0.3">
      <c r="G328" s="73" t="s">
        <v>23</v>
      </c>
      <c r="H328" s="8">
        <v>-35.6</v>
      </c>
      <c r="I328" s="8">
        <f t="shared" si="127"/>
        <v>5.6194141094469685E-2</v>
      </c>
      <c r="J328" s="8"/>
      <c r="K328" s="8">
        <v>487.02809999999999</v>
      </c>
      <c r="L328" s="8">
        <v>7.0485009999999999</v>
      </c>
      <c r="M328" s="8">
        <v>20315</v>
      </c>
      <c r="N328" s="8">
        <v>0.67184999999999995</v>
      </c>
      <c r="O328" s="8">
        <v>4.208456</v>
      </c>
      <c r="P328" s="8">
        <v>48.267049999999998</v>
      </c>
      <c r="Q328" s="8">
        <v>317</v>
      </c>
      <c r="R328" s="8">
        <v>633</v>
      </c>
      <c r="S328" s="8">
        <f t="shared" si="128"/>
        <v>6.2639815434992938</v>
      </c>
      <c r="T328" s="8">
        <v>341</v>
      </c>
      <c r="U328" s="8">
        <v>57410</v>
      </c>
      <c r="V328" s="8">
        <v>5000</v>
      </c>
      <c r="W328" s="8">
        <v>11.655559999999999</v>
      </c>
      <c r="X328" s="8">
        <v>915.2</v>
      </c>
    </row>
    <row r="329" spans="7:24" x14ac:dyDescent="0.3">
      <c r="G329" s="73" t="s">
        <v>24</v>
      </c>
      <c r="H329" s="8">
        <v>-35.1</v>
      </c>
      <c r="I329" s="8">
        <f t="shared" si="127"/>
        <v>0.92404741045616057</v>
      </c>
      <c r="J329" s="8"/>
      <c r="K329" s="8">
        <v>471.84710000000001</v>
      </c>
      <c r="L329" s="8">
        <v>3.721784</v>
      </c>
      <c r="M329" s="8">
        <v>20354</v>
      </c>
      <c r="N329" s="8">
        <v>0.78548799999999996</v>
      </c>
      <c r="O329" s="8">
        <v>4.0433820000000003</v>
      </c>
      <c r="P329" s="8">
        <v>29.951419999999999</v>
      </c>
      <c r="Q329" s="8">
        <v>339</v>
      </c>
      <c r="R329" s="8">
        <v>635</v>
      </c>
      <c r="S329" s="8">
        <f t="shared" si="128"/>
        <v>5.1476050557105903</v>
      </c>
      <c r="T329" s="8">
        <v>352</v>
      </c>
      <c r="U329" s="8">
        <v>58210</v>
      </c>
      <c r="V329" s="8">
        <v>5100</v>
      </c>
      <c r="W329" s="8">
        <v>11.844440000000001</v>
      </c>
      <c r="X329" s="8">
        <v>913.8</v>
      </c>
    </row>
    <row r="330" spans="7:24" x14ac:dyDescent="0.3">
      <c r="G330" s="73" t="s">
        <v>25</v>
      </c>
      <c r="H330" s="8">
        <v>-35.700000000000003</v>
      </c>
      <c r="I330" s="8">
        <f t="shared" si="127"/>
        <v>-0.11737651277787095</v>
      </c>
      <c r="J330" s="8"/>
      <c r="K330" s="8">
        <v>519.36850000000004</v>
      </c>
      <c r="L330" s="8">
        <v>17.686509999999998</v>
      </c>
      <c r="M330" s="8">
        <v>20438</v>
      </c>
      <c r="N330" s="8">
        <v>0.68294900000000003</v>
      </c>
      <c r="O330" s="8">
        <v>3.76492</v>
      </c>
      <c r="P330" s="8">
        <v>26.24945</v>
      </c>
      <c r="Q330" s="8">
        <v>339</v>
      </c>
      <c r="R330" s="8">
        <v>632</v>
      </c>
      <c r="S330" s="8">
        <f t="shared" si="128"/>
        <v>5.5127396042749899</v>
      </c>
      <c r="T330" s="8">
        <v>306</v>
      </c>
      <c r="U330" s="8">
        <v>53200</v>
      </c>
      <c r="V330" s="8">
        <v>4600</v>
      </c>
      <c r="W330" s="8">
        <v>11.48889</v>
      </c>
      <c r="X330" s="8">
        <v>920.8</v>
      </c>
    </row>
    <row r="331" spans="7:24" x14ac:dyDescent="0.3">
      <c r="G331" s="73" t="s">
        <v>26</v>
      </c>
      <c r="H331" s="8">
        <v>-34.9</v>
      </c>
      <c r="I331" s="8">
        <f t="shared" si="127"/>
        <v>1.2711887182008419</v>
      </c>
      <c r="J331" s="8"/>
      <c r="K331" s="8">
        <v>602.16729999999995</v>
      </c>
      <c r="L331" s="8">
        <v>7.7679119999999999</v>
      </c>
      <c r="M331" s="8">
        <v>20838</v>
      </c>
      <c r="N331" s="8">
        <v>0.72111099999999995</v>
      </c>
      <c r="O331" s="8">
        <v>4.7107809999999999</v>
      </c>
      <c r="P331" s="8">
        <v>35.159579999999998</v>
      </c>
      <c r="Q331" s="8">
        <v>336</v>
      </c>
      <c r="R331" s="8">
        <v>629</v>
      </c>
      <c r="S331" s="8">
        <f t="shared" si="128"/>
        <v>6.5326711144331462</v>
      </c>
      <c r="T331" s="8">
        <v>317</v>
      </c>
      <c r="U331" s="8">
        <v>60420</v>
      </c>
      <c r="V331" s="8">
        <v>5000</v>
      </c>
      <c r="W331" s="8">
        <v>11.477779999999999</v>
      </c>
      <c r="X331" s="8">
        <v>985.5</v>
      </c>
    </row>
    <row r="332" spans="7:24" x14ac:dyDescent="0.3">
      <c r="G332" s="73" t="s">
        <v>27</v>
      </c>
      <c r="H332" s="8">
        <v>-36.9</v>
      </c>
      <c r="I332" s="8">
        <f t="shared" si="127"/>
        <v>-2.2002243592459214</v>
      </c>
      <c r="J332" s="8"/>
      <c r="K332" s="8">
        <v>631.79280000000006</v>
      </c>
      <c r="L332" s="8">
        <v>1.5651139999999999</v>
      </c>
      <c r="M332" s="8">
        <v>22392</v>
      </c>
      <c r="N332" s="8">
        <v>0.72075699999999998</v>
      </c>
      <c r="O332" s="8">
        <v>4.1470419999999999</v>
      </c>
      <c r="P332" s="8">
        <v>52.62462</v>
      </c>
      <c r="Q332" s="8">
        <v>327</v>
      </c>
      <c r="R332" s="8">
        <v>622</v>
      </c>
      <c r="S332" s="8">
        <f t="shared" si="128"/>
        <v>5.75373114655841</v>
      </c>
      <c r="T332" s="8">
        <v>318</v>
      </c>
      <c r="U332" s="8">
        <v>55460</v>
      </c>
      <c r="V332" s="8">
        <v>4400</v>
      </c>
      <c r="W332" s="8">
        <v>10.72222</v>
      </c>
      <c r="X332" s="8">
        <v>990.5</v>
      </c>
    </row>
    <row r="333" spans="7:24" x14ac:dyDescent="0.3">
      <c r="G333" s="73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7:24" x14ac:dyDescent="0.3">
      <c r="G334" s="73">
        <v>1.04</v>
      </c>
      <c r="H334" s="8">
        <v>-36.401232142857147</v>
      </c>
      <c r="I334" s="8">
        <f>(H334-AVERAGE(I$42:I$57))/STDEVA(I$42:I$57)</f>
        <v>0.44825444119630342</v>
      </c>
      <c r="J334" s="8"/>
      <c r="K334" s="8">
        <v>643.43240000000003</v>
      </c>
      <c r="L334" s="8">
        <v>9.4528850000000002</v>
      </c>
      <c r="M334" s="8">
        <v>18546</v>
      </c>
      <c r="N334" s="8">
        <v>0.76207599999999998</v>
      </c>
      <c r="O334" s="8">
        <v>4.4563050000000004</v>
      </c>
      <c r="P334" s="8">
        <v>22.314139999999998</v>
      </c>
      <c r="Q334" s="8">
        <v>289</v>
      </c>
      <c r="R334" s="8">
        <v>652</v>
      </c>
      <c r="S334" s="8">
        <f>O334/N334</f>
        <v>5.8475860675313234</v>
      </c>
      <c r="T334" s="8">
        <v>268</v>
      </c>
      <c r="U334" s="8">
        <v>56040</v>
      </c>
      <c r="V334" s="8">
        <v>3800</v>
      </c>
      <c r="W334" s="8">
        <v>10.05556</v>
      </c>
      <c r="X334" s="8">
        <v>1115</v>
      </c>
    </row>
    <row r="335" spans="7:24" x14ac:dyDescent="0.3">
      <c r="G335" s="73">
        <v>2.0299999999999998</v>
      </c>
      <c r="H335" s="12">
        <v>-36.330889880952384</v>
      </c>
      <c r="I335" s="8">
        <f>(H335-AVERAGE(I$42:I$57))/STDEVA(I$42:I$57)</f>
        <v>0.55777797561118259</v>
      </c>
      <c r="J335" s="8"/>
      <c r="K335" s="8">
        <v>461.64620000000002</v>
      </c>
      <c r="L335" s="8">
        <v>14.66797</v>
      </c>
      <c r="M335" s="8">
        <v>18585</v>
      </c>
      <c r="N335" s="8">
        <v>0.83953</v>
      </c>
      <c r="O335" s="8">
        <v>3.604565</v>
      </c>
      <c r="P335" s="8">
        <v>11.68465</v>
      </c>
      <c r="Q335" s="8">
        <v>321</v>
      </c>
      <c r="R335" s="8">
        <v>631</v>
      </c>
      <c r="S335" s="8">
        <f>O335/N335</f>
        <v>4.2935511536216691</v>
      </c>
      <c r="T335" s="8">
        <v>308</v>
      </c>
      <c r="U335" s="8">
        <v>51070</v>
      </c>
      <c r="V335" s="8">
        <v>4900</v>
      </c>
      <c r="W335" s="8">
        <v>12.06667</v>
      </c>
      <c r="X335" s="8">
        <v>821</v>
      </c>
    </row>
    <row r="336" spans="7:24" x14ac:dyDescent="0.3">
      <c r="G336" s="73">
        <v>3.04</v>
      </c>
      <c r="H336" s="12">
        <v>-36.494619047619047</v>
      </c>
      <c r="I336" s="8">
        <f>(H336-AVERAGE(I$42:I$57))/STDEVA(I$42:I$57)</f>
        <v>0.30285019059889073</v>
      </c>
      <c r="J336" s="8"/>
      <c r="K336" s="8">
        <v>534.94259999999997</v>
      </c>
      <c r="L336" s="8">
        <v>5.9371539999999996</v>
      </c>
      <c r="M336" s="8">
        <v>18615</v>
      </c>
      <c r="N336" s="8">
        <v>0.77408200000000005</v>
      </c>
      <c r="O336" s="8">
        <v>3.6374029999999999</v>
      </c>
      <c r="P336" s="8">
        <v>28.104030000000002</v>
      </c>
      <c r="Q336" s="8">
        <v>300</v>
      </c>
      <c r="R336" s="8">
        <v>647</v>
      </c>
      <c r="S336" s="8">
        <f>O336/N336</f>
        <v>4.6989892543684002</v>
      </c>
      <c r="T336" s="8">
        <v>256</v>
      </c>
      <c r="U336" s="8">
        <v>56920</v>
      </c>
      <c r="V336" s="8">
        <v>5100</v>
      </c>
      <c r="W336" s="8">
        <v>11.522220000000001</v>
      </c>
      <c r="X336" s="8">
        <v>851.4</v>
      </c>
    </row>
    <row r="337" spans="7:24" x14ac:dyDescent="0.3">
      <c r="G337" s="73">
        <v>9.0399999999999991</v>
      </c>
      <c r="H337" s="8">
        <v>-36.931906249999997</v>
      </c>
      <c r="I337" s="8">
        <f>(H337-AVERAGE(I$42:I$57))/STDEVA(I$42:I$57)</f>
        <v>-0.37800991628819552</v>
      </c>
      <c r="J337" s="8"/>
      <c r="K337" s="8">
        <v>458.0634</v>
      </c>
      <c r="L337" s="8">
        <v>16.606940000000002</v>
      </c>
      <c r="M337" s="8">
        <v>18708</v>
      </c>
      <c r="N337" s="8">
        <v>0.83674499999999996</v>
      </c>
      <c r="O337" s="8">
        <v>4.1284809999999998</v>
      </c>
      <c r="P337" s="8">
        <v>10.68544</v>
      </c>
      <c r="Q337" s="8">
        <v>319</v>
      </c>
      <c r="R337" s="8">
        <v>640</v>
      </c>
      <c r="S337" s="8">
        <f>O337/N337</f>
        <v>4.93397749613084</v>
      </c>
      <c r="T337" s="8">
        <v>310</v>
      </c>
      <c r="U337" s="8">
        <v>53590</v>
      </c>
      <c r="V337" s="8">
        <v>4700</v>
      </c>
      <c r="W337" s="8">
        <v>11.8</v>
      </c>
      <c r="X337" s="8">
        <v>883.5</v>
      </c>
    </row>
    <row r="338" spans="7:24" x14ac:dyDescent="0.3">
      <c r="G338" s="73" t="s">
        <v>17</v>
      </c>
      <c r="H338" s="8">
        <v>-36.799999999999997</v>
      </c>
      <c r="I338" s="8">
        <f>(H338-AVERAGE(I$42:I$57))/STDEVA(I$42:I$57)</f>
        <v>-0.1726306987280268</v>
      </c>
      <c r="J338" s="8"/>
      <c r="K338" s="8">
        <v>612.06489999999997</v>
      </c>
      <c r="L338" s="8">
        <v>18.654630000000001</v>
      </c>
      <c r="M338" s="8">
        <v>18792</v>
      </c>
      <c r="N338" s="8">
        <v>0.68857999999999997</v>
      </c>
      <c r="O338" s="8">
        <v>3.6887530000000002</v>
      </c>
      <c r="P338" s="8">
        <v>32.017400000000002</v>
      </c>
      <c r="Q338" s="8">
        <v>302</v>
      </c>
      <c r="R338" s="8">
        <v>610</v>
      </c>
      <c r="S338" s="8">
        <f>O338/N338</f>
        <v>5.3570434807865466</v>
      </c>
      <c r="T338" s="8">
        <v>321</v>
      </c>
      <c r="U338" s="8">
        <v>56100</v>
      </c>
      <c r="V338" s="8">
        <v>4500</v>
      </c>
      <c r="W338" s="8">
        <v>10.9</v>
      </c>
      <c r="X338" s="8">
        <v>963.1</v>
      </c>
    </row>
    <row r="339" spans="7:24" x14ac:dyDescent="0.3">
      <c r="G339" s="73"/>
      <c r="H339" s="8"/>
      <c r="I339" s="8"/>
      <c r="J339" s="8"/>
      <c r="K339" s="8"/>
      <c r="L339" s="8"/>
      <c r="M339" s="8">
        <v>18792</v>
      </c>
      <c r="N339" s="8"/>
      <c r="O339" s="8"/>
      <c r="P339" s="8"/>
      <c r="Q339" s="8"/>
      <c r="R339" s="8">
        <v>621</v>
      </c>
      <c r="S339" s="8"/>
      <c r="T339" s="8">
        <v>314</v>
      </c>
      <c r="U339" s="8"/>
      <c r="V339" s="8">
        <v>3300</v>
      </c>
      <c r="W339" s="8">
        <v>9.8888890000000007</v>
      </c>
      <c r="X339" s="8">
        <v>1150.0999999999999</v>
      </c>
    </row>
    <row r="340" spans="7:24" x14ac:dyDescent="0.3">
      <c r="G340" s="73"/>
      <c r="H340" s="8"/>
      <c r="I340" s="8"/>
      <c r="J340" s="8"/>
      <c r="K340" s="8"/>
      <c r="L340" s="8"/>
      <c r="M340" s="8">
        <v>19054</v>
      </c>
      <c r="N340" s="8"/>
      <c r="O340" s="8"/>
      <c r="P340" s="8"/>
      <c r="Q340" s="8"/>
      <c r="R340" s="8">
        <v>620</v>
      </c>
      <c r="S340" s="8"/>
      <c r="T340" s="8">
        <v>327</v>
      </c>
      <c r="U340" s="8"/>
      <c r="V340" s="8">
        <v>3400</v>
      </c>
      <c r="W340" s="8">
        <v>9.7444450000000007</v>
      </c>
      <c r="X340" s="8">
        <v>1209.4000000000001</v>
      </c>
    </row>
    <row r="341" spans="7:24" x14ac:dyDescent="0.3">
      <c r="G341" s="73"/>
      <c r="H341" s="8"/>
      <c r="I341" s="8"/>
      <c r="J341" s="8"/>
      <c r="K341" s="8"/>
      <c r="L341" s="8"/>
      <c r="M341" s="8">
        <v>19815</v>
      </c>
      <c r="N341" s="8"/>
      <c r="O341" s="8"/>
      <c r="P341" s="8"/>
      <c r="Q341" s="8"/>
      <c r="R341" s="8">
        <v>612</v>
      </c>
      <c r="S341" s="8"/>
      <c r="T341" s="8">
        <v>325</v>
      </c>
      <c r="U341" s="8"/>
      <c r="V341" s="8">
        <v>3100</v>
      </c>
      <c r="W341" s="8">
        <v>9.3222229999999993</v>
      </c>
      <c r="X341" s="8">
        <v>1224.2</v>
      </c>
    </row>
    <row r="342" spans="7:24" x14ac:dyDescent="0.3">
      <c r="G342" s="73" t="s">
        <v>20</v>
      </c>
      <c r="H342" s="8">
        <v>-36.299999999999997</v>
      </c>
      <c r="I342" s="8">
        <f t="shared" ref="I342:I349" si="129">(H342-AVERAGE(I$42:I$57))/STDEVA(I$42:I$57)</f>
        <v>0.60587379806484154</v>
      </c>
      <c r="J342" s="8"/>
      <c r="K342" s="8">
        <v>624.47280000000001</v>
      </c>
      <c r="L342" s="8">
        <v>8.0345680000000002</v>
      </c>
      <c r="M342" s="8">
        <v>19923</v>
      </c>
      <c r="N342" s="8">
        <v>0.76837599999999995</v>
      </c>
      <c r="O342" s="8">
        <v>4.1663860000000001</v>
      </c>
      <c r="P342" s="8">
        <v>38.098849999999999</v>
      </c>
      <c r="Q342" s="8">
        <v>330</v>
      </c>
      <c r="R342" s="8">
        <v>627</v>
      </c>
      <c r="S342" s="8">
        <f t="shared" ref="S342:S349" si="130">O342/N342</f>
        <v>5.4223270898622555</v>
      </c>
      <c r="T342" s="8">
        <v>313</v>
      </c>
      <c r="U342" s="8">
        <v>54070</v>
      </c>
      <c r="V342" s="8">
        <v>4700</v>
      </c>
      <c r="W342" s="8">
        <v>11.155559999999999</v>
      </c>
      <c r="X342" s="8">
        <v>927.6</v>
      </c>
    </row>
    <row r="343" spans="7:24" x14ac:dyDescent="0.3">
      <c r="G343" s="73" t="s">
        <v>21</v>
      </c>
      <c r="H343" s="8">
        <v>-37.1</v>
      </c>
      <c r="I343" s="8">
        <f t="shared" si="129"/>
        <v>-0.63973339680375441</v>
      </c>
      <c r="J343" s="8"/>
      <c r="K343" s="8">
        <v>802.14300000000003</v>
      </c>
      <c r="L343" s="8">
        <v>5.6098619999999997</v>
      </c>
      <c r="M343" s="8">
        <v>20046</v>
      </c>
      <c r="N343" s="8">
        <v>0.75878900000000005</v>
      </c>
      <c r="O343" s="8">
        <v>4.5057549999999997</v>
      </c>
      <c r="P343" s="8">
        <v>30.218599999999999</v>
      </c>
      <c r="Q343" s="8">
        <v>332</v>
      </c>
      <c r="R343" s="8">
        <v>619</v>
      </c>
      <c r="S343" s="8">
        <f t="shared" si="130"/>
        <v>5.9380868726352114</v>
      </c>
      <c r="T343" s="8">
        <v>313</v>
      </c>
      <c r="U343" s="8">
        <v>55320</v>
      </c>
      <c r="V343" s="8">
        <v>4700</v>
      </c>
      <c r="W343" s="8">
        <v>10.577780000000001</v>
      </c>
      <c r="X343" s="8">
        <v>942.8</v>
      </c>
    </row>
    <row r="344" spans="7:24" x14ac:dyDescent="0.3">
      <c r="G344" s="73" t="s">
        <v>22</v>
      </c>
      <c r="H344" s="8">
        <v>-36.1</v>
      </c>
      <c r="I344" s="8">
        <f t="shared" si="129"/>
        <v>0.91727559678198223</v>
      </c>
      <c r="J344" s="8"/>
      <c r="K344" s="8">
        <v>496.40600000000001</v>
      </c>
      <c r="L344" s="8">
        <v>5.7386160000000004</v>
      </c>
      <c r="M344" s="8">
        <v>20100</v>
      </c>
      <c r="N344" s="8">
        <v>0.73941800000000002</v>
      </c>
      <c r="O344" s="8">
        <v>4.4156060000000004</v>
      </c>
      <c r="P344" s="8">
        <v>46.799340000000001</v>
      </c>
      <c r="Q344" s="8">
        <v>341</v>
      </c>
      <c r="R344" s="8">
        <v>627</v>
      </c>
      <c r="S344" s="8">
        <f t="shared" si="130"/>
        <v>5.9717318215136777</v>
      </c>
      <c r="T344" s="8">
        <v>331</v>
      </c>
      <c r="U344" s="8">
        <v>60670</v>
      </c>
      <c r="V344" s="8">
        <v>5200</v>
      </c>
      <c r="W344" s="8">
        <v>11.98889</v>
      </c>
      <c r="X344" s="8">
        <v>949.6</v>
      </c>
    </row>
    <row r="345" spans="7:24" x14ac:dyDescent="0.3">
      <c r="G345" s="73" t="s">
        <v>23</v>
      </c>
      <c r="H345" s="8">
        <v>-36.700000000000003</v>
      </c>
      <c r="I345" s="8">
        <f t="shared" si="129"/>
        <v>-1.6929799369461995E-2</v>
      </c>
      <c r="J345" s="8"/>
      <c r="K345" s="8">
        <v>487.02809999999999</v>
      </c>
      <c r="L345" s="8">
        <v>7.0485009999999999</v>
      </c>
      <c r="M345" s="8">
        <v>20315</v>
      </c>
      <c r="N345" s="8">
        <v>0.67184999999999995</v>
      </c>
      <c r="O345" s="8">
        <v>4.208456</v>
      </c>
      <c r="P345" s="8">
        <v>48.267049999999998</v>
      </c>
      <c r="Q345" s="8">
        <v>317</v>
      </c>
      <c r="R345" s="8">
        <v>633</v>
      </c>
      <c r="S345" s="8">
        <f t="shared" si="130"/>
        <v>6.2639815434992938</v>
      </c>
      <c r="T345" s="8">
        <v>341</v>
      </c>
      <c r="U345" s="8">
        <v>57410</v>
      </c>
      <c r="V345" s="8">
        <v>5000</v>
      </c>
      <c r="W345" s="8">
        <v>11.655559999999999</v>
      </c>
      <c r="X345" s="8">
        <v>915.2</v>
      </c>
    </row>
    <row r="346" spans="7:24" x14ac:dyDescent="0.3">
      <c r="G346" s="73" t="s">
        <v>24</v>
      </c>
      <c r="H346" s="8">
        <v>-36.6</v>
      </c>
      <c r="I346" s="8">
        <f t="shared" si="129"/>
        <v>0.13877109998911388</v>
      </c>
      <c r="J346" s="8"/>
      <c r="K346" s="8">
        <v>471.84710000000001</v>
      </c>
      <c r="L346" s="8">
        <v>3.721784</v>
      </c>
      <c r="M346" s="8">
        <v>20354</v>
      </c>
      <c r="N346" s="8">
        <v>0.78548799999999996</v>
      </c>
      <c r="O346" s="8">
        <v>4.0433820000000003</v>
      </c>
      <c r="P346" s="8">
        <v>29.951419999999999</v>
      </c>
      <c r="Q346" s="8">
        <v>339</v>
      </c>
      <c r="R346" s="8">
        <v>635</v>
      </c>
      <c r="S346" s="8">
        <f t="shared" si="130"/>
        <v>5.1476050557105903</v>
      </c>
      <c r="T346" s="8">
        <v>352</v>
      </c>
      <c r="U346" s="8">
        <v>58210</v>
      </c>
      <c r="V346" s="8">
        <v>5100</v>
      </c>
      <c r="W346" s="8">
        <v>11.844440000000001</v>
      </c>
      <c r="X346" s="8">
        <v>913.8</v>
      </c>
    </row>
    <row r="347" spans="7:24" x14ac:dyDescent="0.3">
      <c r="G347" s="73" t="s">
        <v>25</v>
      </c>
      <c r="H347" s="8">
        <v>-36.299999999999997</v>
      </c>
      <c r="I347" s="8">
        <f t="shared" si="129"/>
        <v>0.60587379806484154</v>
      </c>
      <c r="J347" s="8"/>
      <c r="K347" s="8">
        <v>519.36850000000004</v>
      </c>
      <c r="L347" s="8">
        <v>17.686509999999998</v>
      </c>
      <c r="M347" s="8">
        <v>20438</v>
      </c>
      <c r="N347" s="8">
        <v>0.68294900000000003</v>
      </c>
      <c r="O347" s="8">
        <v>3.76492</v>
      </c>
      <c r="P347" s="8">
        <v>26.24945</v>
      </c>
      <c r="Q347" s="8">
        <v>339</v>
      </c>
      <c r="R347" s="8">
        <v>632</v>
      </c>
      <c r="S347" s="8">
        <f t="shared" si="130"/>
        <v>5.5127396042749899</v>
      </c>
      <c r="T347" s="8">
        <v>306</v>
      </c>
      <c r="U347" s="8">
        <v>53200</v>
      </c>
      <c r="V347" s="8">
        <v>4600</v>
      </c>
      <c r="W347" s="8">
        <v>11.48889</v>
      </c>
      <c r="X347" s="8">
        <v>920.8</v>
      </c>
    </row>
    <row r="348" spans="7:24" x14ac:dyDescent="0.3">
      <c r="G348" s="73" t="s">
        <v>26</v>
      </c>
      <c r="H348" s="8">
        <v>-36.299999999999997</v>
      </c>
      <c r="I348" s="8">
        <f t="shared" si="129"/>
        <v>0.60587379806484154</v>
      </c>
      <c r="J348" s="8"/>
      <c r="K348" s="8">
        <v>602.16729999999995</v>
      </c>
      <c r="L348" s="8">
        <v>7.7679119999999999</v>
      </c>
      <c r="M348" s="8">
        <v>20838</v>
      </c>
      <c r="N348" s="8">
        <v>0.72111099999999995</v>
      </c>
      <c r="O348" s="8">
        <v>4.7107809999999999</v>
      </c>
      <c r="P348" s="8">
        <v>35.159579999999998</v>
      </c>
      <c r="Q348" s="8">
        <v>336</v>
      </c>
      <c r="R348" s="8">
        <v>629</v>
      </c>
      <c r="S348" s="8">
        <f t="shared" si="130"/>
        <v>6.5326711144331462</v>
      </c>
      <c r="T348" s="8">
        <v>317</v>
      </c>
      <c r="U348" s="8">
        <v>60420</v>
      </c>
      <c r="V348" s="8">
        <v>5000</v>
      </c>
      <c r="W348" s="8">
        <v>11.477779999999999</v>
      </c>
      <c r="X348" s="8">
        <v>985.5</v>
      </c>
    </row>
    <row r="349" spans="7:24" x14ac:dyDescent="0.3">
      <c r="G349" s="73" t="s">
        <v>27</v>
      </c>
      <c r="H349" s="8">
        <v>-38.6</v>
      </c>
      <c r="I349" s="8">
        <f t="shared" si="129"/>
        <v>-2.9752468871823594</v>
      </c>
      <c r="J349" s="8"/>
      <c r="K349" s="8">
        <v>631.79280000000006</v>
      </c>
      <c r="L349" s="8">
        <v>1.5651139999999999</v>
      </c>
      <c r="M349" s="8">
        <v>22392</v>
      </c>
      <c r="N349" s="8">
        <v>0.72075699999999998</v>
      </c>
      <c r="O349" s="8">
        <v>4.1470419999999999</v>
      </c>
      <c r="P349" s="8">
        <v>52.62462</v>
      </c>
      <c r="Q349" s="8">
        <v>327</v>
      </c>
      <c r="R349" s="8">
        <v>622</v>
      </c>
      <c r="S349" s="8">
        <f t="shared" si="130"/>
        <v>5.75373114655841</v>
      </c>
      <c r="T349" s="8">
        <v>318</v>
      </c>
      <c r="U349" s="8">
        <v>55460</v>
      </c>
      <c r="V349" s="8">
        <v>4400</v>
      </c>
      <c r="W349" s="8">
        <v>10.72222</v>
      </c>
      <c r="X349" s="8">
        <v>990.5</v>
      </c>
    </row>
    <row r="350" spans="7:24" x14ac:dyDescent="0.3">
      <c r="G350" s="73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7:24" x14ac:dyDescent="0.3">
      <c r="G351" s="73">
        <v>1.04</v>
      </c>
      <c r="H351" s="8">
        <v>-37.34097222222222</v>
      </c>
      <c r="I351" s="8">
        <f>(H351-AVERAGE(J$42:J$57))/STDEVA(J$42:J$57)</f>
        <v>2.7893533787387889E-2</v>
      </c>
      <c r="J351" s="8"/>
      <c r="K351" s="8">
        <v>643.43240000000003</v>
      </c>
      <c r="L351" s="8">
        <v>9.4528850000000002</v>
      </c>
      <c r="M351" s="8">
        <v>18546</v>
      </c>
      <c r="N351" s="8">
        <v>0.76207599999999998</v>
      </c>
      <c r="O351" s="8">
        <v>4.4563050000000004</v>
      </c>
      <c r="P351" s="8">
        <v>22.314139999999998</v>
      </c>
      <c r="Q351" s="8">
        <v>289</v>
      </c>
      <c r="R351" s="8">
        <v>652</v>
      </c>
      <c r="S351" s="8">
        <f>O351/N351</f>
        <v>5.8475860675313234</v>
      </c>
      <c r="T351" s="8">
        <v>268</v>
      </c>
      <c r="U351" s="8">
        <v>56040</v>
      </c>
      <c r="V351" s="8">
        <v>3800</v>
      </c>
      <c r="W351" s="8">
        <v>10.05556</v>
      </c>
      <c r="X351" s="8">
        <v>1115</v>
      </c>
    </row>
    <row r="352" spans="7:24" x14ac:dyDescent="0.3">
      <c r="G352" s="73">
        <v>2.0299999999999998</v>
      </c>
      <c r="H352" s="12">
        <v>-37.143002777777781</v>
      </c>
      <c r="I352" s="8">
        <f>(H352-AVERAGE(J$42:J$57))/STDEVA(J$42:J$57)</f>
        <v>0.34764701052227831</v>
      </c>
      <c r="J352" s="8"/>
      <c r="K352" s="8">
        <v>461.64620000000002</v>
      </c>
      <c r="L352" s="8">
        <v>14.66797</v>
      </c>
      <c r="M352" s="8">
        <v>18585</v>
      </c>
      <c r="N352" s="8">
        <v>0.83953</v>
      </c>
      <c r="O352" s="8">
        <v>3.604565</v>
      </c>
      <c r="P352" s="8">
        <v>11.68465</v>
      </c>
      <c r="Q352" s="8">
        <v>321</v>
      </c>
      <c r="R352" s="8">
        <v>631</v>
      </c>
      <c r="S352" s="8">
        <f>O352/N352</f>
        <v>4.2935511536216691</v>
      </c>
      <c r="T352" s="8">
        <v>308</v>
      </c>
      <c r="U352" s="8">
        <v>51070</v>
      </c>
      <c r="V352" s="8">
        <v>4900</v>
      </c>
      <c r="W352" s="8">
        <v>12.06667</v>
      </c>
      <c r="X352" s="8">
        <v>821</v>
      </c>
    </row>
    <row r="353" spans="7:24" x14ac:dyDescent="0.3">
      <c r="G353" s="73">
        <v>3.04</v>
      </c>
      <c r="H353" s="12">
        <v>-37.11346666666666</v>
      </c>
      <c r="I353" s="8">
        <f>(H353-AVERAGE(J$42:J$57))/STDEVA(J$42:J$57)</f>
        <v>0.39535272714694353</v>
      </c>
      <c r="J353" s="8"/>
      <c r="K353" s="8">
        <v>534.94259999999997</v>
      </c>
      <c r="L353" s="8">
        <v>5.9371539999999996</v>
      </c>
      <c r="M353" s="8">
        <v>18615</v>
      </c>
      <c r="N353" s="8">
        <v>0.77408200000000005</v>
      </c>
      <c r="O353" s="8">
        <v>3.6374029999999999</v>
      </c>
      <c r="P353" s="8">
        <v>28.104030000000002</v>
      </c>
      <c r="Q353" s="8">
        <v>300</v>
      </c>
      <c r="R353" s="8">
        <v>647</v>
      </c>
      <c r="S353" s="8">
        <f>O353/N353</f>
        <v>4.6989892543684002</v>
      </c>
      <c r="T353" s="8">
        <v>256</v>
      </c>
      <c r="U353" s="8">
        <v>56920</v>
      </c>
      <c r="V353" s="8">
        <v>5100</v>
      </c>
      <c r="W353" s="8">
        <v>11.522220000000001</v>
      </c>
      <c r="X353" s="8">
        <v>851.4</v>
      </c>
    </row>
    <row r="354" spans="7:24" x14ac:dyDescent="0.3">
      <c r="G354" s="73">
        <v>9.0399999999999991</v>
      </c>
      <c r="H354" s="8">
        <v>-38.209704166666668</v>
      </c>
      <c r="I354" s="8">
        <f>(H354-AVERAGE(J$42:J$57))/STDEVA(J$42:J$57)</f>
        <v>-1.375252594981661</v>
      </c>
      <c r="J354" s="8"/>
      <c r="K354" s="8">
        <v>458.0634</v>
      </c>
      <c r="L354" s="8">
        <v>16.606940000000002</v>
      </c>
      <c r="M354" s="8">
        <v>18708</v>
      </c>
      <c r="N354" s="8">
        <v>0.83674499999999996</v>
      </c>
      <c r="O354" s="8">
        <v>4.1284809999999998</v>
      </c>
      <c r="P354" s="8">
        <v>10.68544</v>
      </c>
      <c r="Q354" s="8">
        <v>319</v>
      </c>
      <c r="R354" s="8">
        <v>640</v>
      </c>
      <c r="S354" s="8">
        <f>O354/N354</f>
        <v>4.93397749613084</v>
      </c>
      <c r="T354" s="8">
        <v>310</v>
      </c>
      <c r="U354" s="8">
        <v>53590</v>
      </c>
      <c r="V354" s="8">
        <v>4700</v>
      </c>
      <c r="W354" s="8">
        <v>11.8</v>
      </c>
      <c r="X354" s="8">
        <v>883.5</v>
      </c>
    </row>
    <row r="355" spans="7:24" x14ac:dyDescent="0.3">
      <c r="G355" s="73" t="s">
        <v>17</v>
      </c>
      <c r="H355" s="8">
        <v>-37.18</v>
      </c>
      <c r="I355" s="8">
        <f>(H355-AVERAGE(J$42:J$57))/STDEVA(J$42:J$57)</f>
        <v>0.28789036237747867</v>
      </c>
      <c r="J355" s="8"/>
      <c r="K355" s="8">
        <v>612.06489999999997</v>
      </c>
      <c r="L355" s="8">
        <v>18.654630000000001</v>
      </c>
      <c r="M355" s="8">
        <v>18792</v>
      </c>
      <c r="N355" s="8">
        <v>0.68857999999999997</v>
      </c>
      <c r="O355" s="8">
        <v>3.6887530000000002</v>
      </c>
      <c r="P355" s="8">
        <v>32.017400000000002</v>
      </c>
      <c r="Q355" s="8">
        <v>302</v>
      </c>
      <c r="R355" s="8">
        <v>610</v>
      </c>
      <c r="S355" s="8">
        <f>O355/N355</f>
        <v>5.3570434807865466</v>
      </c>
      <c r="T355" s="8">
        <v>321</v>
      </c>
      <c r="U355" s="8">
        <v>56100</v>
      </c>
      <c r="V355" s="8">
        <v>4500</v>
      </c>
      <c r="W355" s="8">
        <v>10.9</v>
      </c>
      <c r="X355" s="8">
        <v>963.1</v>
      </c>
    </row>
    <row r="356" spans="7:24" x14ac:dyDescent="0.3">
      <c r="G356" s="73"/>
      <c r="H356" s="8"/>
      <c r="I356" s="8"/>
      <c r="J356" s="8"/>
      <c r="K356" s="8"/>
      <c r="L356" s="8"/>
      <c r="M356" s="8">
        <v>18792</v>
      </c>
      <c r="N356" s="8"/>
      <c r="O356" s="8"/>
      <c r="P356" s="8"/>
      <c r="Q356" s="8"/>
      <c r="R356" s="8">
        <v>621</v>
      </c>
      <c r="S356" s="8"/>
      <c r="T356" s="8">
        <v>314</v>
      </c>
      <c r="U356" s="8"/>
      <c r="V356" s="8">
        <v>3300</v>
      </c>
      <c r="W356" s="8">
        <v>9.8888890000000007</v>
      </c>
      <c r="X356" s="8">
        <v>1150.0999999999999</v>
      </c>
    </row>
    <row r="357" spans="7:24" x14ac:dyDescent="0.3">
      <c r="G357" s="73"/>
      <c r="H357" s="8"/>
      <c r="I357" s="8"/>
      <c r="J357" s="8"/>
      <c r="K357" s="8"/>
      <c r="L357" s="8"/>
      <c r="M357" s="8">
        <v>19054</v>
      </c>
      <c r="N357" s="8"/>
      <c r="O357" s="8"/>
      <c r="P357" s="8"/>
      <c r="Q357" s="8"/>
      <c r="R357" s="8">
        <v>620</v>
      </c>
      <c r="S357" s="8"/>
      <c r="T357" s="8">
        <v>327</v>
      </c>
      <c r="U357" s="8"/>
      <c r="V357" s="8">
        <v>3400</v>
      </c>
      <c r="W357" s="8">
        <v>9.7444450000000007</v>
      </c>
      <c r="X357" s="8">
        <v>1209.4000000000001</v>
      </c>
    </row>
    <row r="358" spans="7:24" x14ac:dyDescent="0.3">
      <c r="G358" s="73"/>
      <c r="H358" s="8"/>
      <c r="I358" s="8"/>
      <c r="J358" s="8"/>
      <c r="K358" s="8"/>
      <c r="L358" s="8"/>
      <c r="M358" s="8">
        <v>19815</v>
      </c>
      <c r="N358" s="8"/>
      <c r="O358" s="8"/>
      <c r="P358" s="8"/>
      <c r="Q358" s="8"/>
      <c r="R358" s="8">
        <v>612</v>
      </c>
      <c r="S358" s="8"/>
      <c r="T358" s="8">
        <v>325</v>
      </c>
      <c r="U358" s="8"/>
      <c r="V358" s="8">
        <v>3100</v>
      </c>
      <c r="W358" s="8">
        <v>9.3222229999999993</v>
      </c>
      <c r="X358" s="8">
        <v>1224.2</v>
      </c>
    </row>
    <row r="359" spans="7:24" x14ac:dyDescent="0.3">
      <c r="G359" s="73" t="s">
        <v>20</v>
      </c>
      <c r="H359" s="8">
        <v>-36.9</v>
      </c>
      <c r="I359" s="8">
        <f t="shared" ref="I359:I366" si="131">(H359-AVERAGE(J$42:J$57))/STDEVA(J$42:J$57)</f>
        <v>0.74013678725895526</v>
      </c>
      <c r="J359" s="8"/>
      <c r="K359" s="8">
        <v>624.47280000000001</v>
      </c>
      <c r="L359" s="8">
        <v>8.0345680000000002</v>
      </c>
      <c r="M359" s="8">
        <v>19923</v>
      </c>
      <c r="N359" s="8">
        <v>0.76837599999999995</v>
      </c>
      <c r="O359" s="8">
        <v>4.1663860000000001</v>
      </c>
      <c r="P359" s="8">
        <v>38.098849999999999</v>
      </c>
      <c r="Q359" s="8">
        <v>330</v>
      </c>
      <c r="R359" s="8">
        <v>627</v>
      </c>
      <c r="S359" s="8">
        <f t="shared" ref="S359:S366" si="132">O359/N359</f>
        <v>5.4223270898622555</v>
      </c>
      <c r="T359" s="8">
        <v>313</v>
      </c>
      <c r="U359" s="8">
        <v>54070</v>
      </c>
      <c r="V359" s="8">
        <v>4700</v>
      </c>
      <c r="W359" s="8">
        <v>11.155559999999999</v>
      </c>
      <c r="X359" s="8">
        <v>927.6</v>
      </c>
    </row>
    <row r="360" spans="7:24" x14ac:dyDescent="0.3">
      <c r="G360" s="73" t="s">
        <v>21</v>
      </c>
      <c r="H360" s="8">
        <v>-37.9</v>
      </c>
      <c r="I360" s="8">
        <f t="shared" si="131"/>
        <v>-0.87502901588916893</v>
      </c>
      <c r="J360" s="8"/>
      <c r="K360" s="8">
        <v>802.14300000000003</v>
      </c>
      <c r="L360" s="8">
        <v>5.6098619999999997</v>
      </c>
      <c r="M360" s="8">
        <v>20046</v>
      </c>
      <c r="N360" s="8">
        <v>0.75878900000000005</v>
      </c>
      <c r="O360" s="8">
        <v>4.5057549999999997</v>
      </c>
      <c r="P360" s="8">
        <v>30.218599999999999</v>
      </c>
      <c r="Q360" s="8">
        <v>332</v>
      </c>
      <c r="R360" s="8">
        <v>619</v>
      </c>
      <c r="S360" s="8">
        <f t="shared" si="132"/>
        <v>5.9380868726352114</v>
      </c>
      <c r="T360" s="8">
        <v>313</v>
      </c>
      <c r="U360" s="8">
        <v>55320</v>
      </c>
      <c r="V360" s="8">
        <v>4700</v>
      </c>
      <c r="W360" s="8">
        <v>10.577780000000001</v>
      </c>
      <c r="X360" s="8">
        <v>942.8</v>
      </c>
    </row>
    <row r="361" spans="7:24" x14ac:dyDescent="0.3">
      <c r="G361" s="73" t="s">
        <v>22</v>
      </c>
      <c r="H361" s="8">
        <v>-36.6</v>
      </c>
      <c r="I361" s="8">
        <f t="shared" si="131"/>
        <v>1.2246865282033879</v>
      </c>
      <c r="J361" s="8"/>
      <c r="K361" s="8">
        <v>496.40600000000001</v>
      </c>
      <c r="L361" s="8">
        <v>5.7386160000000004</v>
      </c>
      <c r="M361" s="8">
        <v>20100</v>
      </c>
      <c r="N361" s="8">
        <v>0.73941800000000002</v>
      </c>
      <c r="O361" s="8">
        <v>4.4156060000000004</v>
      </c>
      <c r="P361" s="8">
        <v>46.799340000000001</v>
      </c>
      <c r="Q361" s="8">
        <v>341</v>
      </c>
      <c r="R361" s="8">
        <v>627</v>
      </c>
      <c r="S361" s="8">
        <f t="shared" si="132"/>
        <v>5.9717318215136777</v>
      </c>
      <c r="T361" s="8">
        <v>331</v>
      </c>
      <c r="U361" s="8">
        <v>60670</v>
      </c>
      <c r="V361" s="8">
        <v>5200</v>
      </c>
      <c r="W361" s="8">
        <v>11.98889</v>
      </c>
      <c r="X361" s="8">
        <v>949.6</v>
      </c>
    </row>
    <row r="362" spans="7:24" x14ac:dyDescent="0.3">
      <c r="G362" s="73" t="s">
        <v>23</v>
      </c>
      <c r="H362" s="8">
        <v>-37.1</v>
      </c>
      <c r="I362" s="8">
        <f t="shared" si="131"/>
        <v>0.41710362662932582</v>
      </c>
      <c r="J362" s="8"/>
      <c r="K362" s="8">
        <v>487.02809999999999</v>
      </c>
      <c r="L362" s="8">
        <v>7.0485009999999999</v>
      </c>
      <c r="M362" s="8">
        <v>20315</v>
      </c>
      <c r="N362" s="8">
        <v>0.67184999999999995</v>
      </c>
      <c r="O362" s="8">
        <v>4.208456</v>
      </c>
      <c r="P362" s="8">
        <v>48.267049999999998</v>
      </c>
      <c r="Q362" s="8">
        <v>317</v>
      </c>
      <c r="R362" s="8">
        <v>633</v>
      </c>
      <c r="S362" s="8">
        <f t="shared" si="132"/>
        <v>6.2639815434992938</v>
      </c>
      <c r="T362" s="8">
        <v>341</v>
      </c>
      <c r="U362" s="8">
        <v>57410</v>
      </c>
      <c r="V362" s="8">
        <v>5000</v>
      </c>
      <c r="W362" s="8">
        <v>11.655559999999999</v>
      </c>
      <c r="X362" s="8">
        <v>915.2</v>
      </c>
    </row>
    <row r="363" spans="7:24" x14ac:dyDescent="0.3">
      <c r="G363" s="73" t="s">
        <v>24</v>
      </c>
      <c r="H363" s="8">
        <v>-37.299999999999997</v>
      </c>
      <c r="I363" s="8">
        <f t="shared" si="131"/>
        <v>9.4070465999707892E-2</v>
      </c>
      <c r="J363" s="8"/>
      <c r="K363" s="8">
        <v>471.84710000000001</v>
      </c>
      <c r="L363" s="8">
        <v>3.721784</v>
      </c>
      <c r="M363" s="8">
        <v>20354</v>
      </c>
      <c r="N363" s="8">
        <v>0.78548799999999996</v>
      </c>
      <c r="O363" s="8">
        <v>4.0433820000000003</v>
      </c>
      <c r="P363" s="8">
        <v>29.951419999999999</v>
      </c>
      <c r="Q363" s="8">
        <v>339</v>
      </c>
      <c r="R363" s="8">
        <v>635</v>
      </c>
      <c r="S363" s="8">
        <f t="shared" si="132"/>
        <v>5.1476050557105903</v>
      </c>
      <c r="T363" s="8">
        <v>352</v>
      </c>
      <c r="U363" s="8">
        <v>58210</v>
      </c>
      <c r="V363" s="8">
        <v>5100</v>
      </c>
      <c r="W363" s="8">
        <v>11.844440000000001</v>
      </c>
      <c r="X363" s="8">
        <v>913.8</v>
      </c>
    </row>
    <row r="364" spans="7:24" x14ac:dyDescent="0.3">
      <c r="G364" s="73" t="s">
        <v>25</v>
      </c>
      <c r="H364" s="8">
        <v>-37.5</v>
      </c>
      <c r="I364" s="8">
        <f t="shared" si="131"/>
        <v>-0.22896269462992153</v>
      </c>
      <c r="J364" s="8"/>
      <c r="K364" s="8">
        <v>519.36850000000004</v>
      </c>
      <c r="L364" s="8">
        <v>17.686509999999998</v>
      </c>
      <c r="M364" s="8">
        <v>20438</v>
      </c>
      <c r="N364" s="8">
        <v>0.68294900000000003</v>
      </c>
      <c r="O364" s="8">
        <v>3.76492</v>
      </c>
      <c r="P364" s="8">
        <v>26.24945</v>
      </c>
      <c r="Q364" s="8">
        <v>339</v>
      </c>
      <c r="R364" s="8">
        <v>632</v>
      </c>
      <c r="S364" s="8">
        <f t="shared" si="132"/>
        <v>5.5127396042749899</v>
      </c>
      <c r="T364" s="8">
        <v>306</v>
      </c>
      <c r="U364" s="8">
        <v>53200</v>
      </c>
      <c r="V364" s="8">
        <v>4600</v>
      </c>
      <c r="W364" s="8">
        <v>11.48889</v>
      </c>
      <c r="X364" s="8">
        <v>920.8</v>
      </c>
    </row>
    <row r="365" spans="7:24" x14ac:dyDescent="0.3">
      <c r="G365" s="73" t="s">
        <v>26</v>
      </c>
      <c r="H365" s="8">
        <v>-36.6</v>
      </c>
      <c r="I365" s="8">
        <f t="shared" si="131"/>
        <v>1.2246865282033879</v>
      </c>
      <c r="J365" s="8"/>
      <c r="K365" s="8">
        <v>602.16729999999995</v>
      </c>
      <c r="L365" s="8">
        <v>7.7679119999999999</v>
      </c>
      <c r="M365" s="8">
        <v>20838</v>
      </c>
      <c r="N365" s="8">
        <v>0.72111099999999995</v>
      </c>
      <c r="O365" s="8">
        <v>4.7107809999999999</v>
      </c>
      <c r="P365" s="8">
        <v>35.159579999999998</v>
      </c>
      <c r="Q365" s="8">
        <v>336</v>
      </c>
      <c r="R365" s="8">
        <v>629</v>
      </c>
      <c r="S365" s="8">
        <f t="shared" si="132"/>
        <v>6.5326711144331462</v>
      </c>
      <c r="T365" s="8">
        <v>317</v>
      </c>
      <c r="U365" s="8">
        <v>60420</v>
      </c>
      <c r="V365" s="8">
        <v>5000</v>
      </c>
      <c r="W365" s="8">
        <v>11.477779999999999</v>
      </c>
      <c r="X365" s="8">
        <v>985.5</v>
      </c>
    </row>
    <row r="366" spans="7:24" x14ac:dyDescent="0.3">
      <c r="G366" s="73" t="s">
        <v>27</v>
      </c>
      <c r="H366" s="8">
        <v>-38.770000000000003</v>
      </c>
      <c r="I366" s="8">
        <f t="shared" si="131"/>
        <v>-2.2802232646280443</v>
      </c>
      <c r="J366" s="8"/>
      <c r="K366" s="8">
        <v>631.79280000000006</v>
      </c>
      <c r="L366" s="8">
        <v>1.5651139999999999</v>
      </c>
      <c r="M366" s="8">
        <v>22392</v>
      </c>
      <c r="N366" s="8">
        <v>0.72075699999999998</v>
      </c>
      <c r="O366" s="8">
        <v>4.1470419999999999</v>
      </c>
      <c r="P366" s="8">
        <v>52.62462</v>
      </c>
      <c r="Q366" s="8">
        <v>327</v>
      </c>
      <c r="R366" s="8">
        <v>622</v>
      </c>
      <c r="S366" s="8">
        <f t="shared" si="132"/>
        <v>5.75373114655841</v>
      </c>
      <c r="T366" s="8">
        <v>318</v>
      </c>
      <c r="U366" s="8">
        <v>55460</v>
      </c>
      <c r="V366" s="8">
        <v>4400</v>
      </c>
      <c r="W366" s="8">
        <v>10.72222</v>
      </c>
      <c r="X366" s="8">
        <v>990.5</v>
      </c>
    </row>
    <row r="367" spans="7:24" x14ac:dyDescent="0.3">
      <c r="G367" s="73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7:24" x14ac:dyDescent="0.3">
      <c r="G368" s="73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7:24" ht="28.8" x14ac:dyDescent="0.55000000000000004">
      <c r="G369" s="43"/>
      <c r="J369" s="76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X369" s="78"/>
    </row>
    <row r="370" spans="7:24" ht="28.8" x14ac:dyDescent="0.55000000000000004">
      <c r="J370" s="76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</row>
    <row r="373" spans="7:24" ht="23.4" x14ac:dyDescent="0.45"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</sheetData>
  <mergeCells count="6">
    <mergeCell ref="I59:J59"/>
    <mergeCell ref="K3:M3"/>
    <mergeCell ref="N3:S3"/>
    <mergeCell ref="K59:M59"/>
    <mergeCell ref="U59:X59"/>
    <mergeCell ref="N59:T59"/>
  </mergeCells>
  <conditionalFormatting sqref="K72:X75 K91:X94 K110:X113 K136:X138">
    <cfRule type="cellIs" dxfId="1" priority="15" operator="lessThan">
      <formula>0.05</formula>
    </cfRule>
    <cfRule type="cellIs" dxfId="0" priority="16" operator="lessThan">
      <formula>0.01</formula>
    </cfRule>
  </conditionalFormatting>
  <conditionalFormatting sqref="G62:I6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3:I63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4:I64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1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1:X123 T121:T123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4:M125 N121:S125 U121:W125 K121:M123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1:I61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:X83 K99:X102 K61:X64">
    <cfRule type="colorScale" priority="10">
      <colorScale>
        <cfvo type="num" val="-1"/>
        <cfvo type="percentile" val="0"/>
        <cfvo type="num" val="1"/>
        <color rgb="FFFF0000"/>
        <color rgb="FFFFFF00"/>
        <color rgb="FF92D050"/>
      </colorScale>
    </cfRule>
  </conditionalFormatting>
  <conditionalFormatting sqref="J12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7:X129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A1E39-8A21-42D3-A990-C66B84D7A192}">
  <dimension ref="A2:S122"/>
  <sheetViews>
    <sheetView zoomScale="70" zoomScaleNormal="70" workbookViewId="0">
      <selection activeCell="N124" sqref="N124"/>
    </sheetView>
  </sheetViews>
  <sheetFormatPr defaultRowHeight="14.4" x14ac:dyDescent="0.3"/>
  <cols>
    <col min="3" max="3" width="26" customWidth="1"/>
    <col min="4" max="4" width="17.33203125" customWidth="1"/>
    <col min="5" max="5" width="45.109375" customWidth="1"/>
    <col min="6" max="6" width="15.6640625" customWidth="1"/>
    <col min="9" max="9" width="21.109375" customWidth="1"/>
    <col min="12" max="12" width="15.5546875" customWidth="1"/>
    <col min="13" max="13" width="55.5546875" customWidth="1"/>
    <col min="14" max="14" width="17.88671875" customWidth="1"/>
    <col min="16" max="16" width="16" customWidth="1"/>
    <col min="17" max="17" width="19.33203125" customWidth="1"/>
    <col min="18" max="18" width="51.33203125" customWidth="1"/>
    <col min="19" max="19" width="11.77734375" customWidth="1"/>
  </cols>
  <sheetData>
    <row r="2" spans="1:19" ht="34.200000000000003" thickBot="1" x14ac:dyDescent="0.7">
      <c r="A2" s="53" t="s">
        <v>74</v>
      </c>
      <c r="I2" s="52" t="s">
        <v>80</v>
      </c>
      <c r="P2" s="63" t="s">
        <v>18</v>
      </c>
    </row>
    <row r="3" spans="1:19" ht="28.8" x14ac:dyDescent="0.55000000000000004">
      <c r="A3" s="22"/>
      <c r="B3" s="82" t="s">
        <v>67</v>
      </c>
      <c r="C3" s="82"/>
      <c r="D3" s="45" t="s">
        <v>68</v>
      </c>
      <c r="E3" s="45" t="s">
        <v>76</v>
      </c>
      <c r="F3" s="46" t="s">
        <v>73</v>
      </c>
      <c r="I3" s="22"/>
      <c r="J3" s="44"/>
      <c r="K3" s="23"/>
      <c r="L3" s="45" t="s">
        <v>68</v>
      </c>
      <c r="M3" s="45" t="s">
        <v>72</v>
      </c>
      <c r="N3" s="46" t="s">
        <v>73</v>
      </c>
      <c r="P3" s="55"/>
      <c r="Q3" s="56" t="s">
        <v>68</v>
      </c>
      <c r="R3" s="56" t="s">
        <v>81</v>
      </c>
      <c r="S3" s="57" t="s">
        <v>73</v>
      </c>
    </row>
    <row r="4" spans="1:19" x14ac:dyDescent="0.3">
      <c r="A4" s="25" t="s">
        <v>70</v>
      </c>
      <c r="B4" s="26" t="s">
        <v>69</v>
      </c>
      <c r="C4" s="26"/>
      <c r="D4" s="26"/>
      <c r="E4" s="26"/>
      <c r="F4" s="27"/>
      <c r="I4" s="25"/>
      <c r="J4" s="26"/>
      <c r="K4" s="26"/>
      <c r="L4" s="26"/>
      <c r="M4" s="26"/>
      <c r="N4" s="27"/>
      <c r="P4" s="25"/>
      <c r="Q4" s="26"/>
      <c r="R4" s="26"/>
      <c r="S4" s="27"/>
    </row>
    <row r="5" spans="1:19" x14ac:dyDescent="0.3">
      <c r="A5" s="25"/>
      <c r="B5" s="26"/>
      <c r="C5" s="26"/>
      <c r="D5" s="26"/>
      <c r="E5" s="47"/>
      <c r="F5" s="27"/>
      <c r="I5" s="25" t="s">
        <v>70</v>
      </c>
      <c r="J5" s="26" t="s">
        <v>69</v>
      </c>
      <c r="K5" s="26"/>
      <c r="L5" s="26"/>
      <c r="M5" s="26"/>
      <c r="N5" s="27"/>
      <c r="P5" s="25" t="s">
        <v>69</v>
      </c>
      <c r="Q5" s="26"/>
      <c r="R5" s="26"/>
      <c r="S5" s="27"/>
    </row>
    <row r="6" spans="1:19" x14ac:dyDescent="0.3">
      <c r="A6" s="25">
        <v>24</v>
      </c>
      <c r="B6" s="48">
        <v>1.03</v>
      </c>
      <c r="C6" s="26" t="s">
        <v>15</v>
      </c>
      <c r="D6" s="49">
        <v>-33.5</v>
      </c>
      <c r="E6" s="47">
        <v>-34.116619999999998</v>
      </c>
      <c r="F6" s="50">
        <f>D6-E6</f>
        <v>0.6166199999999975</v>
      </c>
      <c r="I6" s="25"/>
      <c r="J6" s="26"/>
      <c r="K6" s="26"/>
      <c r="L6" s="26"/>
      <c r="M6" s="47"/>
      <c r="N6" s="27"/>
      <c r="P6" s="25"/>
      <c r="Q6" s="26"/>
      <c r="R6" s="47"/>
      <c r="S6" s="27"/>
    </row>
    <row r="7" spans="1:19" x14ac:dyDescent="0.3">
      <c r="A7" s="25"/>
      <c r="B7" s="48">
        <v>2.02</v>
      </c>
      <c r="C7" s="26" t="s">
        <v>15</v>
      </c>
      <c r="D7" s="49">
        <v>-32.700000000000003</v>
      </c>
      <c r="E7" s="47">
        <v>-32.408560000000001</v>
      </c>
      <c r="F7" s="50">
        <f t="shared" ref="F7:F56" si="0">D7-E7</f>
        <v>-0.29144000000000148</v>
      </c>
      <c r="I7" s="25">
        <v>24</v>
      </c>
      <c r="J7" s="26" t="s">
        <v>33</v>
      </c>
      <c r="K7" s="26"/>
      <c r="L7" s="51">
        <v>-34.200000000000003</v>
      </c>
      <c r="M7" s="47">
        <v>-32.096890000000002</v>
      </c>
      <c r="N7" s="50">
        <f>L7-M7</f>
        <v>-2.1031100000000009</v>
      </c>
      <c r="P7" s="25" t="s">
        <v>31</v>
      </c>
      <c r="Q7" s="51">
        <v>-36.200000000000003</v>
      </c>
      <c r="R7" s="26">
        <v>-35.012889999999999</v>
      </c>
      <c r="S7" s="50">
        <f>Q7-R7</f>
        <v>-1.1871100000000041</v>
      </c>
    </row>
    <row r="8" spans="1:19" x14ac:dyDescent="0.3">
      <c r="A8" s="25"/>
      <c r="B8" s="48">
        <v>3.03</v>
      </c>
      <c r="C8" s="26" t="s">
        <v>15</v>
      </c>
      <c r="D8" s="49">
        <v>-33</v>
      </c>
      <c r="E8" s="47">
        <v>-32.719479999999997</v>
      </c>
      <c r="F8" s="50">
        <f t="shared" si="0"/>
        <v>-0.28052000000000277</v>
      </c>
      <c r="I8" s="25"/>
      <c r="J8" s="26" t="s">
        <v>34</v>
      </c>
      <c r="K8" s="26"/>
      <c r="L8" s="51">
        <v>-32.799999999999997</v>
      </c>
      <c r="M8" s="47">
        <v>-32.472020000000001</v>
      </c>
      <c r="N8" s="50">
        <f t="shared" ref="N8:N22" si="1">L8-M8</f>
        <v>-0.32797999999999661</v>
      </c>
      <c r="P8" s="25" t="s">
        <v>32</v>
      </c>
      <c r="Q8" s="51">
        <v>-34.21</v>
      </c>
      <c r="R8" s="26">
        <v>-34.86853</v>
      </c>
      <c r="S8" s="50">
        <f t="shared" ref="S8:S20" si="2">Q8-R8</f>
        <v>0.65852999999999895</v>
      </c>
    </row>
    <row r="9" spans="1:19" x14ac:dyDescent="0.3">
      <c r="A9" s="25"/>
      <c r="B9" s="48">
        <v>4.03</v>
      </c>
      <c r="C9" s="26" t="s">
        <v>15</v>
      </c>
      <c r="D9" s="49">
        <v>-33.200000000000003</v>
      </c>
      <c r="E9" s="47">
        <v>-34.394309999999997</v>
      </c>
      <c r="F9" s="50">
        <f t="shared" si="0"/>
        <v>1.1943099999999944</v>
      </c>
      <c r="I9" s="25"/>
      <c r="J9" s="26" t="s">
        <v>35</v>
      </c>
      <c r="K9" s="26"/>
      <c r="L9" s="51">
        <v>-32.200000000000003</v>
      </c>
      <c r="M9" s="47">
        <v>-31.947690000000001</v>
      </c>
      <c r="N9" s="50">
        <f t="shared" si="1"/>
        <v>-0.25231000000000137</v>
      </c>
      <c r="P9" s="25"/>
      <c r="Q9" s="51"/>
      <c r="R9" s="47"/>
      <c r="S9" s="50"/>
    </row>
    <row r="10" spans="1:19" x14ac:dyDescent="0.3">
      <c r="A10" s="25"/>
      <c r="B10" s="48">
        <v>5.0199999999999996</v>
      </c>
      <c r="C10" s="26" t="s">
        <v>15</v>
      </c>
      <c r="D10" s="49">
        <v>-34.4</v>
      </c>
      <c r="E10" s="47">
        <v>-33.826889999999999</v>
      </c>
      <c r="F10" s="50">
        <f t="shared" si="0"/>
        <v>-0.57310999999999979</v>
      </c>
      <c r="I10" s="25"/>
      <c r="J10" s="26" t="s">
        <v>36</v>
      </c>
      <c r="K10" s="26"/>
      <c r="L10" s="51">
        <v>-31.5</v>
      </c>
      <c r="M10" s="47">
        <v>-31.386790000000001</v>
      </c>
      <c r="N10" s="50">
        <f t="shared" si="1"/>
        <v>-0.1132099999999987</v>
      </c>
      <c r="P10" s="25"/>
      <c r="Q10" s="51"/>
      <c r="R10" s="47"/>
      <c r="S10" s="50"/>
    </row>
    <row r="11" spans="1:19" x14ac:dyDescent="0.3">
      <c r="A11" s="25"/>
      <c r="B11" s="48">
        <v>9.0299999999999994</v>
      </c>
      <c r="C11" s="26" t="s">
        <v>15</v>
      </c>
      <c r="D11" s="49">
        <v>-31.3</v>
      </c>
      <c r="E11" s="47">
        <v>-32.467509999999997</v>
      </c>
      <c r="F11" s="50">
        <f t="shared" si="0"/>
        <v>1.1675099999999965</v>
      </c>
      <c r="I11" s="25">
        <v>26</v>
      </c>
      <c r="J11" s="26" t="s">
        <v>33</v>
      </c>
      <c r="K11" s="26"/>
      <c r="L11" s="51">
        <v>-34.700000000000003</v>
      </c>
      <c r="M11" s="47">
        <v>-34.338259999999998</v>
      </c>
      <c r="N11" s="50">
        <f t="shared" si="1"/>
        <v>-0.36174000000000461</v>
      </c>
      <c r="P11" s="25" t="s">
        <v>31</v>
      </c>
      <c r="Q11" s="51">
        <v>-36.6</v>
      </c>
      <c r="R11" s="26">
        <v>-35.942549999999997</v>
      </c>
      <c r="S11" s="50">
        <f>Q11-R11</f>
        <v>-0.65745000000000431</v>
      </c>
    </row>
    <row r="12" spans="1:19" x14ac:dyDescent="0.3">
      <c r="A12" s="25"/>
      <c r="B12" s="48" t="s">
        <v>31</v>
      </c>
      <c r="C12" s="26" t="s">
        <v>18</v>
      </c>
      <c r="D12" s="49">
        <v>-36.200000000000003</v>
      </c>
      <c r="E12" s="47">
        <v>-35.302720000000001</v>
      </c>
      <c r="F12" s="50">
        <f t="shared" si="0"/>
        <v>-0.89728000000000208</v>
      </c>
      <c r="I12" s="25"/>
      <c r="J12" s="26" t="s">
        <v>34</v>
      </c>
      <c r="K12" s="26"/>
      <c r="L12" s="51">
        <v>-34.299999999999997</v>
      </c>
      <c r="M12" s="47">
        <v>-34.571420000000003</v>
      </c>
      <c r="N12" s="50">
        <f t="shared" si="1"/>
        <v>0.27142000000000621</v>
      </c>
      <c r="P12" s="25" t="s">
        <v>32</v>
      </c>
      <c r="Q12" s="51">
        <v>-36.1</v>
      </c>
      <c r="R12" s="26">
        <v>-35.85371</v>
      </c>
      <c r="S12" s="50">
        <f>Q12-R12</f>
        <v>-0.2462900000000019</v>
      </c>
    </row>
    <row r="13" spans="1:19" x14ac:dyDescent="0.3">
      <c r="A13" s="25"/>
      <c r="B13" s="48" t="s">
        <v>32</v>
      </c>
      <c r="C13" s="26" t="s">
        <v>18</v>
      </c>
      <c r="D13" s="49">
        <v>-34.21</v>
      </c>
      <c r="E13" s="47">
        <v>-35.100619999999999</v>
      </c>
      <c r="F13" s="50">
        <f t="shared" si="0"/>
        <v>0.89061999999999841</v>
      </c>
      <c r="I13" s="25"/>
      <c r="J13" s="26" t="s">
        <v>35</v>
      </c>
      <c r="K13" s="26"/>
      <c r="L13" s="51">
        <v>-34.200000000000003</v>
      </c>
      <c r="M13" s="47">
        <v>-34.245530000000002</v>
      </c>
      <c r="N13" s="50">
        <f t="shared" si="1"/>
        <v>4.5529999999999404E-2</v>
      </c>
      <c r="P13" s="25"/>
      <c r="Q13" s="51"/>
      <c r="R13" s="47"/>
      <c r="S13" s="50"/>
    </row>
    <row r="14" spans="1:19" x14ac:dyDescent="0.3">
      <c r="A14" s="25"/>
      <c r="B14" s="48" t="s">
        <v>33</v>
      </c>
      <c r="C14" s="26" t="s">
        <v>19</v>
      </c>
      <c r="D14" s="49">
        <v>-34.200000000000003</v>
      </c>
      <c r="E14" s="47">
        <v>-32.413519999999998</v>
      </c>
      <c r="F14" s="50">
        <f t="shared" si="0"/>
        <v>-1.7864800000000045</v>
      </c>
      <c r="I14" s="25"/>
      <c r="J14" s="26" t="s">
        <v>36</v>
      </c>
      <c r="K14" s="26"/>
      <c r="L14" s="51">
        <v>-33.799999999999997</v>
      </c>
      <c r="M14" s="47">
        <v>-33.896889999999999</v>
      </c>
      <c r="N14" s="50">
        <f t="shared" si="1"/>
        <v>9.6890000000001919E-2</v>
      </c>
      <c r="P14" s="25"/>
      <c r="Q14" s="51"/>
      <c r="R14" s="47"/>
      <c r="S14" s="50"/>
    </row>
    <row r="15" spans="1:19" x14ac:dyDescent="0.3">
      <c r="A15" s="25"/>
      <c r="B15" s="48" t="s">
        <v>34</v>
      </c>
      <c r="C15" s="26" t="s">
        <v>19</v>
      </c>
      <c r="D15" s="49">
        <v>-32.799999999999997</v>
      </c>
      <c r="E15" s="47">
        <v>-32.557220000000001</v>
      </c>
      <c r="F15" s="50">
        <f t="shared" si="0"/>
        <v>-0.24277999999999622</v>
      </c>
      <c r="I15" s="25">
        <v>28</v>
      </c>
      <c r="J15" s="26" t="s">
        <v>33</v>
      </c>
      <c r="K15" s="26"/>
      <c r="L15" s="51">
        <v>-35.799999999999997</v>
      </c>
      <c r="M15" s="47">
        <v>-35.471670000000003</v>
      </c>
      <c r="N15" s="50">
        <f t="shared" si="1"/>
        <v>-0.32832999999999402</v>
      </c>
      <c r="P15" s="25" t="s">
        <v>31</v>
      </c>
      <c r="Q15" s="51">
        <v>-37.5</v>
      </c>
      <c r="R15" s="26">
        <v>-37.022530000000003</v>
      </c>
      <c r="S15" s="50">
        <f t="shared" si="2"/>
        <v>-0.47746999999999673</v>
      </c>
    </row>
    <row r="16" spans="1:19" x14ac:dyDescent="0.3">
      <c r="A16" s="25"/>
      <c r="B16" s="48" t="s">
        <v>35</v>
      </c>
      <c r="C16" s="26" t="s">
        <v>19</v>
      </c>
      <c r="D16" s="49">
        <v>-32.200000000000003</v>
      </c>
      <c r="E16" s="47">
        <v>-32.2667</v>
      </c>
      <c r="F16" s="50">
        <f t="shared" si="0"/>
        <v>6.6699999999997317E-2</v>
      </c>
      <c r="I16" s="25"/>
      <c r="J16" s="26" t="s">
        <v>34</v>
      </c>
      <c r="K16" s="26"/>
      <c r="L16" s="51">
        <v>-35.299999999999997</v>
      </c>
      <c r="M16" s="47">
        <v>-35.686700000000002</v>
      </c>
      <c r="N16" s="50">
        <f t="shared" si="1"/>
        <v>0.38670000000000471</v>
      </c>
      <c r="P16" s="25" t="s">
        <v>32</v>
      </c>
      <c r="Q16" s="49">
        <v>-37</v>
      </c>
      <c r="R16" s="26">
        <v>-36.937759999999997</v>
      </c>
      <c r="S16" s="50">
        <f t="shared" si="2"/>
        <v>-6.2240000000002738E-2</v>
      </c>
    </row>
    <row r="17" spans="1:19" x14ac:dyDescent="0.3">
      <c r="A17" s="25"/>
      <c r="B17" s="48" t="s">
        <v>36</v>
      </c>
      <c r="C17" s="26" t="s">
        <v>19</v>
      </c>
      <c r="D17" s="49">
        <v>-31.5</v>
      </c>
      <c r="E17" s="47">
        <v>-31.668589999999998</v>
      </c>
      <c r="F17" s="50">
        <f t="shared" si="0"/>
        <v>0.16858999999999824</v>
      </c>
      <c r="I17" s="25"/>
      <c r="J17" s="26" t="s">
        <v>35</v>
      </c>
      <c r="K17" s="26"/>
      <c r="L17" s="51">
        <v>-35.4</v>
      </c>
      <c r="M17" s="47">
        <v>-35.386150000000001</v>
      </c>
      <c r="N17" s="50">
        <f t="shared" si="1"/>
        <v>-1.384999999999792E-2</v>
      </c>
      <c r="P17" s="25"/>
      <c r="Q17" s="51"/>
      <c r="R17" s="47"/>
      <c r="S17" s="50"/>
    </row>
    <row r="18" spans="1:19" x14ac:dyDescent="0.3">
      <c r="A18" s="25"/>
      <c r="B18" s="48"/>
      <c r="C18" s="26"/>
      <c r="D18" s="51"/>
      <c r="E18" s="47"/>
      <c r="F18" s="50"/>
      <c r="I18" s="25"/>
      <c r="J18" s="26" t="s">
        <v>36</v>
      </c>
      <c r="K18" s="26"/>
      <c r="L18" s="51">
        <v>-35.200000000000003</v>
      </c>
      <c r="M18" s="47">
        <v>-35.064630000000001</v>
      </c>
      <c r="N18" s="50">
        <f t="shared" si="1"/>
        <v>-0.13537000000000177</v>
      </c>
      <c r="P18" s="25"/>
      <c r="Q18" s="51"/>
      <c r="R18" s="47"/>
      <c r="S18" s="50"/>
    </row>
    <row r="19" spans="1:19" x14ac:dyDescent="0.3">
      <c r="A19" s="25">
        <v>26</v>
      </c>
      <c r="B19" s="48">
        <v>1.03</v>
      </c>
      <c r="C19" s="26" t="s">
        <v>15</v>
      </c>
      <c r="D19" s="49">
        <v>-35.4</v>
      </c>
      <c r="E19" s="47">
        <v>-36.179070000000003</v>
      </c>
      <c r="F19" s="50">
        <f t="shared" si="0"/>
        <v>0.77907000000000437</v>
      </c>
      <c r="I19" s="25">
        <v>30</v>
      </c>
      <c r="J19" s="26" t="s">
        <v>33</v>
      </c>
      <c r="K19" s="26"/>
      <c r="L19" s="51">
        <v>-36.5</v>
      </c>
      <c r="M19" s="47">
        <v>-36.46931</v>
      </c>
      <c r="N19" s="50">
        <f t="shared" si="1"/>
        <v>-3.0689999999999884E-2</v>
      </c>
      <c r="P19" s="25" t="s">
        <v>31</v>
      </c>
      <c r="Q19" s="51">
        <v>-37.93</v>
      </c>
      <c r="R19" s="26">
        <v>-37.7301</v>
      </c>
      <c r="S19" s="50">
        <f t="shared" si="2"/>
        <v>-0.19989999999999952</v>
      </c>
    </row>
    <row r="20" spans="1:19" x14ac:dyDescent="0.3">
      <c r="A20" s="25"/>
      <c r="B20" s="48">
        <v>2.02</v>
      </c>
      <c r="C20" s="26" t="s">
        <v>15</v>
      </c>
      <c r="D20" s="49">
        <v>-34.5</v>
      </c>
      <c r="E20" s="47">
        <v>-35.281559999999999</v>
      </c>
      <c r="F20" s="50">
        <f t="shared" si="0"/>
        <v>0.78155999999999892</v>
      </c>
      <c r="I20" s="25"/>
      <c r="J20" s="26" t="s">
        <v>34</v>
      </c>
      <c r="K20" s="26"/>
      <c r="L20" s="51">
        <v>-35.9</v>
      </c>
      <c r="M20" s="47">
        <v>-36.631880000000002</v>
      </c>
      <c r="N20" s="50">
        <f t="shared" si="1"/>
        <v>0.73188000000000386</v>
      </c>
      <c r="P20" s="25" t="s">
        <v>32</v>
      </c>
      <c r="Q20" s="51">
        <v>-37.81</v>
      </c>
      <c r="R20" s="26">
        <v>-37.649549999999998</v>
      </c>
      <c r="S20" s="50">
        <f t="shared" si="2"/>
        <v>-0.16045000000000442</v>
      </c>
    </row>
    <row r="21" spans="1:19" x14ac:dyDescent="0.3">
      <c r="A21" s="25"/>
      <c r="B21" s="48">
        <v>3.03</v>
      </c>
      <c r="C21" s="26" t="s">
        <v>15</v>
      </c>
      <c r="D21" s="49">
        <v>-34.1</v>
      </c>
      <c r="E21" s="47">
        <v>-35.578650000000003</v>
      </c>
      <c r="F21" s="50">
        <f t="shared" si="0"/>
        <v>1.4786500000000018</v>
      </c>
      <c r="I21" s="25"/>
      <c r="J21" s="26" t="s">
        <v>35</v>
      </c>
      <c r="K21" s="26"/>
      <c r="L21" s="51">
        <v>-36.200000000000003</v>
      </c>
      <c r="M21" s="47">
        <v>-36.40466</v>
      </c>
      <c r="N21" s="50">
        <f t="shared" si="1"/>
        <v>0.20465999999999696</v>
      </c>
      <c r="P21" s="25"/>
      <c r="Q21" s="51"/>
      <c r="R21" s="47"/>
      <c r="S21" s="50"/>
    </row>
    <row r="22" spans="1:19" x14ac:dyDescent="0.3">
      <c r="A22" s="25"/>
      <c r="B22" s="48">
        <v>4.03</v>
      </c>
      <c r="C22" s="26" t="s">
        <v>15</v>
      </c>
      <c r="D22" s="49">
        <v>-35.299999999999997</v>
      </c>
      <c r="E22" s="47">
        <v>-35.447479999999999</v>
      </c>
      <c r="F22" s="50">
        <f t="shared" si="0"/>
        <v>0.14748000000000161</v>
      </c>
      <c r="I22" s="25"/>
      <c r="J22" s="26" t="s">
        <v>36</v>
      </c>
      <c r="K22" s="26"/>
      <c r="L22" s="51">
        <v>-35.700000000000003</v>
      </c>
      <c r="M22" s="47">
        <v>-36.161589999999997</v>
      </c>
      <c r="N22" s="50">
        <f t="shared" si="1"/>
        <v>0.46158999999999395</v>
      </c>
      <c r="P22" s="25"/>
      <c r="Q22" s="51"/>
      <c r="R22" s="47"/>
      <c r="S22" s="50"/>
    </row>
    <row r="23" spans="1:19" x14ac:dyDescent="0.3">
      <c r="A23" s="25"/>
      <c r="B23" s="48">
        <v>5.0199999999999996</v>
      </c>
      <c r="C23" s="26" t="s">
        <v>15</v>
      </c>
      <c r="D23" s="49">
        <v>-35.700000000000003</v>
      </c>
      <c r="E23" s="47">
        <v>-34.775019999999998</v>
      </c>
      <c r="F23" s="50">
        <f t="shared" si="0"/>
        <v>-0.92498000000000502</v>
      </c>
      <c r="I23" s="25"/>
      <c r="J23" s="26"/>
      <c r="K23" s="26"/>
      <c r="L23" s="26"/>
      <c r="M23" s="26"/>
      <c r="N23" s="27"/>
      <c r="P23" s="25"/>
      <c r="Q23" s="26"/>
      <c r="R23" s="26"/>
      <c r="S23" s="27"/>
    </row>
    <row r="24" spans="1:19" ht="21" x14ac:dyDescent="0.4">
      <c r="A24" s="25"/>
      <c r="B24" s="48">
        <v>9.0299999999999994</v>
      </c>
      <c r="C24" s="26" t="s">
        <v>15</v>
      </c>
      <c r="D24" s="49">
        <v>-34.299999999999997</v>
      </c>
      <c r="E24" s="47">
        <v>-34.863129999999998</v>
      </c>
      <c r="F24" s="50">
        <f t="shared" si="0"/>
        <v>0.56313000000000102</v>
      </c>
      <c r="I24" s="25"/>
      <c r="J24" s="26"/>
      <c r="K24" s="26"/>
      <c r="L24" s="54" t="s">
        <v>62</v>
      </c>
      <c r="M24" s="54" t="s">
        <v>71</v>
      </c>
      <c r="N24" s="27"/>
      <c r="P24" s="25"/>
      <c r="Q24" s="54" t="s">
        <v>62</v>
      </c>
      <c r="R24" s="54" t="s">
        <v>71</v>
      </c>
      <c r="S24" s="27"/>
    </row>
    <row r="25" spans="1:19" ht="15" thickBot="1" x14ac:dyDescent="0.35">
      <c r="A25" s="25"/>
      <c r="B25" s="48" t="s">
        <v>31</v>
      </c>
      <c r="C25" s="26" t="s">
        <v>18</v>
      </c>
      <c r="D25" s="49">
        <v>-36.6</v>
      </c>
      <c r="E25" s="47">
        <v>-36.464700000000001</v>
      </c>
      <c r="F25" s="50">
        <f t="shared" si="0"/>
        <v>-0.13530000000000086</v>
      </c>
      <c r="I25" s="32"/>
      <c r="J25" s="33"/>
      <c r="K25" s="33"/>
      <c r="L25" s="33">
        <f>RSQ(L7:L22,M7:M22)</f>
        <v>0.88120276961610289</v>
      </c>
      <c r="M25" s="33">
        <f>SQRT(SUMSQ(N7:N22)/COUNTA(N7:N22))</f>
        <v>0.60675882163962025</v>
      </c>
      <c r="N25" s="34"/>
      <c r="P25" s="32"/>
      <c r="Q25" s="33">
        <f>RSQ(Q7:Q22,R7:R22)</f>
        <v>0.81067167698332199</v>
      </c>
      <c r="R25" s="33">
        <f>SQRT(SUMSQ(S7:S22)/COUNTA(S7:S22))</f>
        <v>0.57373195076185335</v>
      </c>
      <c r="S25" s="34"/>
    </row>
    <row r="26" spans="1:19" x14ac:dyDescent="0.3">
      <c r="A26" s="25"/>
      <c r="B26" s="48" t="s">
        <v>32</v>
      </c>
      <c r="C26" s="26" t="s">
        <v>18</v>
      </c>
      <c r="D26" s="49">
        <v>-36.1</v>
      </c>
      <c r="E26" s="47">
        <v>-36.24286</v>
      </c>
      <c r="F26" s="50">
        <f t="shared" si="0"/>
        <v>0.14285999999999888</v>
      </c>
    </row>
    <row r="27" spans="1:19" ht="15" thickBot="1" x14ac:dyDescent="0.35">
      <c r="A27" s="25"/>
      <c r="B27" s="48" t="s">
        <v>33</v>
      </c>
      <c r="C27" s="26" t="s">
        <v>19</v>
      </c>
      <c r="D27" s="49">
        <v>-34.700000000000003</v>
      </c>
      <c r="E27" s="47">
        <v>-34.70102</v>
      </c>
      <c r="F27" s="50">
        <f t="shared" si="0"/>
        <v>1.0199999999969123E-3</v>
      </c>
    </row>
    <row r="28" spans="1:19" ht="23.4" x14ac:dyDescent="0.45">
      <c r="A28" s="25"/>
      <c r="B28" s="48" t="s">
        <v>34</v>
      </c>
      <c r="C28" s="26" t="s">
        <v>19</v>
      </c>
      <c r="D28" s="49">
        <v>-34.299999999999997</v>
      </c>
      <c r="E28" s="47">
        <v>-34.190539999999999</v>
      </c>
      <c r="F28" s="50">
        <f t="shared" si="0"/>
        <v>-0.10945999999999856</v>
      </c>
      <c r="I28" s="58" t="s">
        <v>15</v>
      </c>
      <c r="J28" s="23"/>
      <c r="K28" s="23"/>
      <c r="L28" s="23"/>
      <c r="M28" s="23"/>
      <c r="N28" s="24"/>
    </row>
    <row r="29" spans="1:19" ht="28.8" x14ac:dyDescent="0.55000000000000004">
      <c r="A29" s="25"/>
      <c r="B29" s="48" t="s">
        <v>35</v>
      </c>
      <c r="C29" s="26" t="s">
        <v>19</v>
      </c>
      <c r="D29" s="49">
        <v>-34.200000000000003</v>
      </c>
      <c r="E29" s="47">
        <v>-34.527340000000002</v>
      </c>
      <c r="F29" s="50">
        <f t="shared" si="0"/>
        <v>0.32733999999999952</v>
      </c>
      <c r="I29" s="25"/>
      <c r="J29" s="59"/>
      <c r="K29" s="26"/>
      <c r="L29" s="61" t="s">
        <v>68</v>
      </c>
      <c r="M29" s="61" t="s">
        <v>75</v>
      </c>
      <c r="N29" s="62" t="s">
        <v>73</v>
      </c>
    </row>
    <row r="30" spans="1:19" x14ac:dyDescent="0.3">
      <c r="A30" s="25"/>
      <c r="B30" s="48" t="s">
        <v>36</v>
      </c>
      <c r="C30" s="26" t="s">
        <v>19</v>
      </c>
      <c r="D30" s="49">
        <v>-33.799999999999997</v>
      </c>
      <c r="E30" s="47">
        <v>-33.873550000000002</v>
      </c>
      <c r="F30" s="50">
        <f t="shared" si="0"/>
        <v>7.3550000000004445E-2</v>
      </c>
      <c r="I30" s="25"/>
      <c r="J30" s="26"/>
      <c r="K30" s="26"/>
      <c r="L30" s="26"/>
      <c r="M30" s="26"/>
      <c r="N30" s="27"/>
    </row>
    <row r="31" spans="1:19" x14ac:dyDescent="0.3">
      <c r="A31" s="25"/>
      <c r="B31" s="48"/>
      <c r="C31" s="26"/>
      <c r="D31" s="26"/>
      <c r="E31" s="47"/>
      <c r="F31" s="50"/>
      <c r="I31" s="25" t="s">
        <v>70</v>
      </c>
      <c r="J31" s="26" t="s">
        <v>69</v>
      </c>
      <c r="K31" s="26"/>
      <c r="L31" s="26"/>
      <c r="M31" s="26"/>
      <c r="N31" s="27"/>
    </row>
    <row r="32" spans="1:19" x14ac:dyDescent="0.3">
      <c r="A32" s="25">
        <v>28</v>
      </c>
      <c r="B32" s="48">
        <v>1.03</v>
      </c>
      <c r="C32" s="26" t="s">
        <v>15</v>
      </c>
      <c r="D32" s="49">
        <v>-36.6</v>
      </c>
      <c r="E32" s="47">
        <v>-37.017069999999997</v>
      </c>
      <c r="F32" s="50">
        <f t="shared" si="0"/>
        <v>0.41706999999999539</v>
      </c>
      <c r="I32" s="25"/>
      <c r="J32" s="26"/>
      <c r="K32" s="26"/>
      <c r="L32" s="26"/>
      <c r="M32" s="47"/>
      <c r="N32" s="27"/>
    </row>
    <row r="33" spans="1:14" x14ac:dyDescent="0.3">
      <c r="A33" s="25"/>
      <c r="B33" s="48">
        <v>2.02</v>
      </c>
      <c r="C33" s="26" t="s">
        <v>15</v>
      </c>
      <c r="D33" s="49">
        <v>-35.6</v>
      </c>
      <c r="E33" s="47">
        <v>-36.24288</v>
      </c>
      <c r="F33" s="50">
        <f t="shared" si="0"/>
        <v>0.64287999999999812</v>
      </c>
      <c r="I33" s="25">
        <v>24</v>
      </c>
      <c r="J33" s="26">
        <v>1.03</v>
      </c>
      <c r="K33" s="26"/>
      <c r="L33" s="49">
        <v>-33.5</v>
      </c>
      <c r="M33" s="47">
        <v>-35.270330000000001</v>
      </c>
      <c r="N33" s="50">
        <f>L33-M33</f>
        <v>1.7703300000000013</v>
      </c>
    </row>
    <row r="34" spans="1:14" x14ac:dyDescent="0.3">
      <c r="A34" s="25"/>
      <c r="B34" s="48">
        <v>3.03</v>
      </c>
      <c r="C34" s="26" t="s">
        <v>15</v>
      </c>
      <c r="D34" s="49">
        <v>-35</v>
      </c>
      <c r="E34" s="47">
        <v>-36.49915</v>
      </c>
      <c r="F34" s="50">
        <f t="shared" si="0"/>
        <v>1.4991500000000002</v>
      </c>
      <c r="I34" s="25"/>
      <c r="J34" s="26">
        <v>2.02</v>
      </c>
      <c r="K34" s="26"/>
      <c r="L34" s="49">
        <v>-32.700000000000003</v>
      </c>
      <c r="M34" s="47">
        <v>-33.922759999999997</v>
      </c>
      <c r="N34" s="50">
        <f t="shared" ref="N34:N59" si="3">L34-M34</f>
        <v>1.2227599999999939</v>
      </c>
    </row>
    <row r="35" spans="1:14" x14ac:dyDescent="0.3">
      <c r="A35" s="25"/>
      <c r="B35" s="48">
        <v>4.03</v>
      </c>
      <c r="C35" s="26" t="s">
        <v>15</v>
      </c>
      <c r="D35" s="49">
        <v>-36.4</v>
      </c>
      <c r="E35" s="47">
        <v>-36.38599</v>
      </c>
      <c r="F35" s="50">
        <f t="shared" si="0"/>
        <v>-1.4009999999998968E-2</v>
      </c>
      <c r="I35" s="25"/>
      <c r="J35" s="26">
        <v>3.03</v>
      </c>
      <c r="K35" s="26"/>
      <c r="L35" s="49">
        <v>-33</v>
      </c>
      <c r="M35" s="47">
        <v>-34.368819999999999</v>
      </c>
      <c r="N35" s="50">
        <f t="shared" si="3"/>
        <v>1.3688199999999995</v>
      </c>
    </row>
    <row r="36" spans="1:14" x14ac:dyDescent="0.3">
      <c r="A36" s="25"/>
      <c r="B36" s="48">
        <v>5.0199999999999996</v>
      </c>
      <c r="C36" s="26" t="s">
        <v>15</v>
      </c>
      <c r="D36" s="49">
        <v>-36.700000000000003</v>
      </c>
      <c r="E36" s="47">
        <v>-35.805929999999996</v>
      </c>
      <c r="F36" s="50">
        <f t="shared" si="0"/>
        <v>-0.89407000000000636</v>
      </c>
      <c r="I36" s="25"/>
      <c r="J36" s="26">
        <v>4.03</v>
      </c>
      <c r="K36" s="26"/>
      <c r="L36" s="49">
        <v>-33.200000000000003</v>
      </c>
      <c r="M36" s="47">
        <v>-34.171869999999998</v>
      </c>
      <c r="N36" s="50">
        <f t="shared" si="3"/>
        <v>0.97186999999999557</v>
      </c>
    </row>
    <row r="37" spans="1:14" x14ac:dyDescent="0.3">
      <c r="A37" s="25"/>
      <c r="B37" s="48">
        <v>9.0299999999999994</v>
      </c>
      <c r="C37" s="26" t="s">
        <v>15</v>
      </c>
      <c r="D37" s="49">
        <v>-35.700000000000003</v>
      </c>
      <c r="E37" s="47">
        <v>-35.88194</v>
      </c>
      <c r="F37" s="50">
        <f t="shared" si="0"/>
        <v>0.18193999999999733</v>
      </c>
      <c r="I37" s="25"/>
      <c r="J37" s="26">
        <v>5.0199999999999996</v>
      </c>
      <c r="K37" s="26"/>
      <c r="L37" s="49">
        <v>-34.4</v>
      </c>
      <c r="M37" s="47">
        <v>-33.162199999999999</v>
      </c>
      <c r="N37" s="50">
        <f t="shared" si="3"/>
        <v>-1.2378</v>
      </c>
    </row>
    <row r="38" spans="1:14" x14ac:dyDescent="0.3">
      <c r="A38" s="25"/>
      <c r="B38" s="48" t="s">
        <v>31</v>
      </c>
      <c r="C38" s="26" t="s">
        <v>18</v>
      </c>
      <c r="D38" s="49">
        <v>-37.5</v>
      </c>
      <c r="E38" s="47">
        <v>-37.263460000000002</v>
      </c>
      <c r="F38" s="50">
        <f t="shared" si="0"/>
        <v>-0.23653999999999797</v>
      </c>
      <c r="I38" s="25"/>
      <c r="J38" s="26">
        <v>9.0299999999999994</v>
      </c>
      <c r="K38" s="26"/>
      <c r="L38" s="49">
        <v>-31.3</v>
      </c>
      <c r="M38" s="47">
        <v>-33.294499999999999</v>
      </c>
      <c r="N38" s="50">
        <f t="shared" si="3"/>
        <v>1.9944999999999986</v>
      </c>
    </row>
    <row r="39" spans="1:14" x14ac:dyDescent="0.3">
      <c r="A39" s="25"/>
      <c r="B39" s="48" t="s">
        <v>32</v>
      </c>
      <c r="C39" s="26" t="s">
        <v>18</v>
      </c>
      <c r="D39" s="49">
        <v>-37</v>
      </c>
      <c r="E39" s="47">
        <v>-37.072099999999999</v>
      </c>
      <c r="F39" s="50">
        <f t="shared" si="0"/>
        <v>7.2099999999998943E-2</v>
      </c>
      <c r="I39" s="25">
        <v>26</v>
      </c>
      <c r="J39" s="26"/>
      <c r="K39" s="26"/>
      <c r="L39" s="51"/>
      <c r="M39" s="47"/>
      <c r="N39" s="50"/>
    </row>
    <row r="40" spans="1:14" x14ac:dyDescent="0.3">
      <c r="A40" s="25"/>
      <c r="B40" s="48" t="s">
        <v>33</v>
      </c>
      <c r="C40" s="26" t="s">
        <v>19</v>
      </c>
      <c r="D40" s="49">
        <v>-35.799999999999997</v>
      </c>
      <c r="E40" s="47">
        <v>-35.742100000000001</v>
      </c>
      <c r="F40" s="50">
        <f t="shared" si="0"/>
        <v>-5.789999999999651E-2</v>
      </c>
      <c r="I40" s="25"/>
      <c r="J40" s="26">
        <v>1.03</v>
      </c>
      <c r="K40" s="26"/>
      <c r="L40" s="49">
        <v>-35.4</v>
      </c>
      <c r="M40" s="47">
        <v>-36.179070000000003</v>
      </c>
      <c r="N40" s="50">
        <f t="shared" ref="N40:N45" si="4">L40-M40</f>
        <v>0.77907000000000437</v>
      </c>
    </row>
    <row r="41" spans="1:14" x14ac:dyDescent="0.3">
      <c r="A41" s="25"/>
      <c r="B41" s="48" t="s">
        <v>34</v>
      </c>
      <c r="C41" s="26" t="s">
        <v>19</v>
      </c>
      <c r="D41" s="49">
        <v>-35.299999999999997</v>
      </c>
      <c r="E41" s="47">
        <v>-35.301749999999998</v>
      </c>
      <c r="F41" s="50">
        <f t="shared" si="0"/>
        <v>1.7500000000012506E-3</v>
      </c>
      <c r="I41" s="25"/>
      <c r="J41" s="26">
        <v>2.02</v>
      </c>
      <c r="K41" s="26"/>
      <c r="L41" s="49">
        <v>-34.5</v>
      </c>
      <c r="M41" s="47">
        <v>-35.281559999999999</v>
      </c>
      <c r="N41" s="50">
        <f t="shared" si="4"/>
        <v>0.78155999999999892</v>
      </c>
    </row>
    <row r="42" spans="1:14" x14ac:dyDescent="0.3">
      <c r="A42" s="25"/>
      <c r="B42" s="48" t="s">
        <v>35</v>
      </c>
      <c r="C42" s="26" t="s">
        <v>19</v>
      </c>
      <c r="D42" s="49">
        <v>-35.4</v>
      </c>
      <c r="E42" s="47">
        <v>-35.592280000000002</v>
      </c>
      <c r="F42" s="50">
        <f t="shared" si="0"/>
        <v>0.19228000000000378</v>
      </c>
      <c r="I42" s="25"/>
      <c r="J42" s="26">
        <v>3.03</v>
      </c>
      <c r="K42" s="26"/>
      <c r="L42" s="49">
        <v>-34.1</v>
      </c>
      <c r="M42" s="47">
        <v>-35.578650000000003</v>
      </c>
      <c r="N42" s="50">
        <f t="shared" si="4"/>
        <v>1.4786500000000018</v>
      </c>
    </row>
    <row r="43" spans="1:14" x14ac:dyDescent="0.3">
      <c r="A43" s="25"/>
      <c r="B43" s="48" t="s">
        <v>36</v>
      </c>
      <c r="C43" s="26" t="s">
        <v>19</v>
      </c>
      <c r="D43" s="49">
        <v>-35.200000000000003</v>
      </c>
      <c r="E43" s="47">
        <v>-35.028309999999998</v>
      </c>
      <c r="F43" s="50">
        <f t="shared" si="0"/>
        <v>-0.17169000000000523</v>
      </c>
      <c r="I43" s="25"/>
      <c r="J43" s="26">
        <v>4.03</v>
      </c>
      <c r="K43" s="26"/>
      <c r="L43" s="49">
        <v>-35.299999999999997</v>
      </c>
      <c r="M43" s="47">
        <v>-35.447479999999999</v>
      </c>
      <c r="N43" s="50">
        <f t="shared" si="4"/>
        <v>0.14748000000000161</v>
      </c>
    </row>
    <row r="44" spans="1:14" x14ac:dyDescent="0.3">
      <c r="A44" s="25"/>
      <c r="B44" s="48"/>
      <c r="C44" s="26"/>
      <c r="D44" s="26"/>
      <c r="E44" s="47"/>
      <c r="F44" s="50"/>
      <c r="I44" s="25"/>
      <c r="J44" s="26">
        <v>5.0199999999999996</v>
      </c>
      <c r="K44" s="26"/>
      <c r="L44" s="49">
        <v>-35.700000000000003</v>
      </c>
      <c r="M44" s="47">
        <v>-34.775019999999998</v>
      </c>
      <c r="N44" s="50">
        <f t="shared" si="4"/>
        <v>-0.92498000000000502</v>
      </c>
    </row>
    <row r="45" spans="1:14" x14ac:dyDescent="0.3">
      <c r="A45" s="25">
        <v>30</v>
      </c>
      <c r="B45" s="48">
        <v>1.03</v>
      </c>
      <c r="C45" s="26" t="s">
        <v>15</v>
      </c>
      <c r="D45" s="49">
        <v>-37.4</v>
      </c>
      <c r="E45" s="47">
        <v>-37.70608</v>
      </c>
      <c r="F45" s="50">
        <f t="shared" si="0"/>
        <v>0.30608000000000146</v>
      </c>
      <c r="I45" s="25"/>
      <c r="J45" s="26">
        <v>9.0299999999999994</v>
      </c>
      <c r="K45" s="26"/>
      <c r="L45" s="49">
        <v>-34.299999999999997</v>
      </c>
      <c r="M45" s="47">
        <v>-34.863129999999998</v>
      </c>
      <c r="N45" s="50">
        <f t="shared" si="4"/>
        <v>0.56313000000000102</v>
      </c>
    </row>
    <row r="46" spans="1:14" x14ac:dyDescent="0.3">
      <c r="A46" s="25"/>
      <c r="B46" s="48">
        <v>2.02</v>
      </c>
      <c r="C46" s="26" t="s">
        <v>15</v>
      </c>
      <c r="D46" s="49">
        <v>-36.700000000000003</v>
      </c>
      <c r="E46" s="47">
        <v>-36.940249999999999</v>
      </c>
      <c r="F46" s="50">
        <f t="shared" si="0"/>
        <v>0.24024999999999608</v>
      </c>
      <c r="I46" s="25"/>
      <c r="J46" s="26"/>
      <c r="K46" s="26"/>
      <c r="L46" s="26"/>
      <c r="M46" s="47"/>
      <c r="N46" s="50"/>
    </row>
    <row r="47" spans="1:14" x14ac:dyDescent="0.3">
      <c r="A47" s="25"/>
      <c r="B47" s="48">
        <v>3.03</v>
      </c>
      <c r="C47" s="26" t="s">
        <v>15</v>
      </c>
      <c r="D47" s="49">
        <v>-36.4</v>
      </c>
      <c r="E47" s="47">
        <v>-37.193750000000001</v>
      </c>
      <c r="F47" s="50">
        <f t="shared" si="0"/>
        <v>0.79375000000000284</v>
      </c>
      <c r="I47" s="25">
        <v>28</v>
      </c>
      <c r="J47" s="26">
        <v>1.03</v>
      </c>
      <c r="K47" s="26"/>
      <c r="L47" s="49">
        <v>-36.6</v>
      </c>
      <c r="M47" s="47">
        <v>-37.017069999999997</v>
      </c>
      <c r="N47" s="50">
        <f t="shared" si="3"/>
        <v>0.41706999999999539</v>
      </c>
    </row>
    <row r="48" spans="1:14" x14ac:dyDescent="0.3">
      <c r="A48" s="25"/>
      <c r="B48" s="48">
        <v>4.03</v>
      </c>
      <c r="C48" s="26" t="s">
        <v>15</v>
      </c>
      <c r="D48" s="49">
        <v>-36.9</v>
      </c>
      <c r="E48" s="47">
        <v>-37.081829999999997</v>
      </c>
      <c r="F48" s="50">
        <f t="shared" si="0"/>
        <v>0.18182999999999794</v>
      </c>
      <c r="I48" s="25"/>
      <c r="J48" s="26">
        <v>2.02</v>
      </c>
      <c r="K48" s="26"/>
      <c r="L48" s="49">
        <v>-35.6</v>
      </c>
      <c r="M48" s="47">
        <v>-36.24288</v>
      </c>
      <c r="N48" s="50">
        <f t="shared" si="3"/>
        <v>0.64287999999999812</v>
      </c>
    </row>
    <row r="49" spans="1:14" x14ac:dyDescent="0.3">
      <c r="A49" s="25"/>
      <c r="B49" s="48">
        <v>5.0199999999999996</v>
      </c>
      <c r="C49" s="26" t="s">
        <v>15</v>
      </c>
      <c r="D49" s="49">
        <v>-37.4</v>
      </c>
      <c r="E49" s="47">
        <v>-36.508029999999998</v>
      </c>
      <c r="F49" s="50">
        <f t="shared" si="0"/>
        <v>-0.8919700000000006</v>
      </c>
      <c r="I49" s="25"/>
      <c r="J49" s="26">
        <v>3.03</v>
      </c>
      <c r="K49" s="26"/>
      <c r="L49" s="49">
        <v>-35</v>
      </c>
      <c r="M49" s="47">
        <v>-36.49915</v>
      </c>
      <c r="N49" s="50">
        <f t="shared" si="3"/>
        <v>1.4991500000000002</v>
      </c>
    </row>
    <row r="50" spans="1:14" x14ac:dyDescent="0.3">
      <c r="A50" s="25"/>
      <c r="B50" s="48">
        <v>9.0299999999999994</v>
      </c>
      <c r="C50" s="26" t="s">
        <v>15</v>
      </c>
      <c r="D50" s="49">
        <v>-36.299999999999997</v>
      </c>
      <c r="E50" s="47">
        <v>-36.583210000000001</v>
      </c>
      <c r="F50" s="50">
        <f t="shared" si="0"/>
        <v>0.28321000000000396</v>
      </c>
      <c r="I50" s="25"/>
      <c r="J50" s="26">
        <v>4.03</v>
      </c>
      <c r="K50" s="26"/>
      <c r="L50" s="49">
        <v>-36.4</v>
      </c>
      <c r="M50" s="47">
        <v>-36.38599</v>
      </c>
      <c r="N50" s="50">
        <f t="shared" si="3"/>
        <v>-1.4009999999998968E-2</v>
      </c>
    </row>
    <row r="51" spans="1:14" x14ac:dyDescent="0.3">
      <c r="A51" s="25"/>
      <c r="B51" s="48" t="s">
        <v>31</v>
      </c>
      <c r="C51" s="26" t="s">
        <v>18</v>
      </c>
      <c r="D51" s="49">
        <v>-37.93</v>
      </c>
      <c r="E51" s="47">
        <v>-37.949809999999999</v>
      </c>
      <c r="F51" s="50">
        <f t="shared" si="0"/>
        <v>1.9809999999999661E-2</v>
      </c>
      <c r="I51" s="25"/>
      <c r="J51" s="26">
        <v>5.0199999999999996</v>
      </c>
      <c r="K51" s="26"/>
      <c r="L51" s="49">
        <v>-36.700000000000003</v>
      </c>
      <c r="M51" s="47">
        <v>-35.805929999999996</v>
      </c>
      <c r="N51" s="50">
        <f t="shared" si="3"/>
        <v>-0.89407000000000636</v>
      </c>
    </row>
    <row r="52" spans="1:14" x14ac:dyDescent="0.3">
      <c r="A52" s="25"/>
      <c r="B52" s="48" t="s">
        <v>32</v>
      </c>
      <c r="C52" s="26" t="s">
        <v>18</v>
      </c>
      <c r="D52" s="49">
        <v>-37.81</v>
      </c>
      <c r="E52" s="47">
        <v>-37.76052</v>
      </c>
      <c r="F52" s="50">
        <f t="shared" si="0"/>
        <v>-4.9480000000002633E-2</v>
      </c>
      <c r="I52" s="25"/>
      <c r="J52" s="26">
        <v>9.0299999999999994</v>
      </c>
      <c r="K52" s="26"/>
      <c r="L52" s="49">
        <v>-35.700000000000003</v>
      </c>
      <c r="M52" s="47">
        <v>-35.88194</v>
      </c>
      <c r="N52" s="50">
        <f t="shared" si="3"/>
        <v>0.18193999999999733</v>
      </c>
    </row>
    <row r="53" spans="1:14" x14ac:dyDescent="0.3">
      <c r="A53" s="25"/>
      <c r="B53" s="48" t="s">
        <v>33</v>
      </c>
      <c r="C53" s="26" t="s">
        <v>19</v>
      </c>
      <c r="D53" s="49">
        <v>-36.5</v>
      </c>
      <c r="E53" s="47">
        <v>-36.444890000000001</v>
      </c>
      <c r="F53" s="50">
        <f t="shared" si="0"/>
        <v>-5.5109999999999104E-2</v>
      </c>
      <c r="I53" s="25"/>
      <c r="J53" s="26"/>
      <c r="K53" s="26"/>
      <c r="L53" s="26"/>
      <c r="M53" s="47"/>
      <c r="N53" s="50"/>
    </row>
    <row r="54" spans="1:14" x14ac:dyDescent="0.3">
      <c r="A54" s="25"/>
      <c r="B54" s="48" t="s">
        <v>34</v>
      </c>
      <c r="C54" s="26" t="s">
        <v>19</v>
      </c>
      <c r="D54" s="49">
        <v>-35.9</v>
      </c>
      <c r="E54" s="47">
        <v>-36.009300000000003</v>
      </c>
      <c r="F54" s="50">
        <f t="shared" si="0"/>
        <v>0.10930000000000462</v>
      </c>
      <c r="I54" s="25">
        <v>30</v>
      </c>
      <c r="J54" s="26">
        <v>1.03</v>
      </c>
      <c r="K54" s="26"/>
      <c r="L54" s="49">
        <v>-37.4</v>
      </c>
      <c r="M54" s="47">
        <v>-37.70608</v>
      </c>
      <c r="N54" s="50">
        <f t="shared" si="3"/>
        <v>0.30608000000000146</v>
      </c>
    </row>
    <row r="55" spans="1:14" x14ac:dyDescent="0.3">
      <c r="A55" s="25"/>
      <c r="B55" s="48" t="s">
        <v>35</v>
      </c>
      <c r="C55" s="26" t="s">
        <v>19</v>
      </c>
      <c r="D55" s="49">
        <v>-36.200000000000003</v>
      </c>
      <c r="E55" s="47">
        <v>-36.296680000000002</v>
      </c>
      <c r="F55" s="50">
        <f t="shared" si="0"/>
        <v>9.6679999999999211E-2</v>
      </c>
      <c r="I55" s="25"/>
      <c r="J55" s="26">
        <v>2.02</v>
      </c>
      <c r="K55" s="26"/>
      <c r="L55" s="49">
        <v>-36.700000000000003</v>
      </c>
      <c r="M55" s="47">
        <v>-36.940249999999999</v>
      </c>
      <c r="N55" s="50">
        <f t="shared" si="3"/>
        <v>0.24024999999999608</v>
      </c>
    </row>
    <row r="56" spans="1:14" x14ac:dyDescent="0.3">
      <c r="A56" s="25"/>
      <c r="B56" s="48" t="s">
        <v>36</v>
      </c>
      <c r="C56" s="26" t="s">
        <v>19</v>
      </c>
      <c r="D56" s="49">
        <v>-35.700000000000003</v>
      </c>
      <c r="E56" s="47">
        <v>-35.738810000000001</v>
      </c>
      <c r="F56" s="50">
        <f t="shared" si="0"/>
        <v>3.8809999999998013E-2</v>
      </c>
      <c r="I56" s="25"/>
      <c r="J56" s="26">
        <v>3.03</v>
      </c>
      <c r="K56" s="26"/>
      <c r="L56" s="49">
        <v>-36.4</v>
      </c>
      <c r="M56" s="47">
        <v>-37.193750000000001</v>
      </c>
      <c r="N56" s="50">
        <f t="shared" si="3"/>
        <v>0.79375000000000284</v>
      </c>
    </row>
    <row r="57" spans="1:14" x14ac:dyDescent="0.3">
      <c r="A57" s="25"/>
      <c r="B57" s="26"/>
      <c r="C57" s="26"/>
      <c r="D57" s="26"/>
      <c r="E57" s="26"/>
      <c r="F57" s="27"/>
      <c r="I57" s="25"/>
      <c r="J57" s="26">
        <v>4.03</v>
      </c>
      <c r="K57" s="26"/>
      <c r="L57" s="49">
        <v>-36.9</v>
      </c>
      <c r="M57" s="47">
        <v>-37.081829999999997</v>
      </c>
      <c r="N57" s="50">
        <f t="shared" si="3"/>
        <v>0.18182999999999794</v>
      </c>
    </row>
    <row r="58" spans="1:14" x14ac:dyDescent="0.3">
      <c r="A58" s="25"/>
      <c r="B58" s="26"/>
      <c r="C58" s="26"/>
      <c r="D58" s="26"/>
      <c r="E58" s="26"/>
      <c r="F58" s="27"/>
      <c r="I58" s="25"/>
      <c r="J58" s="26">
        <v>5.0199999999999996</v>
      </c>
      <c r="K58" s="26"/>
      <c r="L58" s="49">
        <v>-37.4</v>
      </c>
      <c r="M58" s="47">
        <v>-36.508029999999998</v>
      </c>
      <c r="N58" s="50">
        <f t="shared" si="3"/>
        <v>-0.8919700000000006</v>
      </c>
    </row>
    <row r="59" spans="1:14" ht="15" thickBot="1" x14ac:dyDescent="0.35">
      <c r="A59" s="32"/>
      <c r="B59" s="33"/>
      <c r="C59" s="33"/>
      <c r="D59" s="33"/>
      <c r="E59" s="33"/>
      <c r="F59" s="34"/>
      <c r="I59" s="25"/>
      <c r="J59" s="26">
        <v>9.0299999999999994</v>
      </c>
      <c r="K59" s="26"/>
      <c r="L59" s="49">
        <v>-36.299999999999997</v>
      </c>
      <c r="M59" s="47">
        <v>-36.583210000000001</v>
      </c>
      <c r="N59" s="50">
        <f t="shared" si="3"/>
        <v>0.28321000000000396</v>
      </c>
    </row>
    <row r="60" spans="1:14" ht="21" x14ac:dyDescent="0.4">
      <c r="D60" s="3" t="s">
        <v>62</v>
      </c>
      <c r="E60" s="3" t="s">
        <v>71</v>
      </c>
      <c r="I60" s="25"/>
      <c r="J60" s="26"/>
      <c r="K60" s="26"/>
      <c r="L60" s="26"/>
      <c r="M60" s="26"/>
      <c r="N60" s="27"/>
    </row>
    <row r="61" spans="1:14" x14ac:dyDescent="0.3">
      <c r="D61" s="2">
        <f>RSQ(D6:D56,E6:E56)</f>
        <v>0.8589537600739271</v>
      </c>
      <c r="E61" s="2">
        <f>SQRT(SUMSQ(F6:F17)/COUNTA(F6:F17))</f>
        <v>0.84377128597347562</v>
      </c>
      <c r="I61" s="25"/>
      <c r="J61" s="26"/>
      <c r="K61" s="26"/>
      <c r="L61" s="26"/>
      <c r="M61" s="26"/>
      <c r="N61" s="27"/>
    </row>
    <row r="62" spans="1:14" ht="21" x14ac:dyDescent="0.4">
      <c r="I62" s="25"/>
      <c r="J62" s="26"/>
      <c r="K62" s="26"/>
      <c r="L62" s="54" t="s">
        <v>62</v>
      </c>
      <c r="M62" s="54" t="s">
        <v>71</v>
      </c>
      <c r="N62" s="27"/>
    </row>
    <row r="63" spans="1:14" ht="15" thickBot="1" x14ac:dyDescent="0.35">
      <c r="I63" s="32"/>
      <c r="J63" s="33"/>
      <c r="K63" s="33"/>
      <c r="L63" s="60">
        <f>RSQ(L33:L57,M33:M57)</f>
        <v>0.71856253354208544</v>
      </c>
      <c r="M63" s="60">
        <f>SQRT(SUMSQ(N33:N57)/COUNTA(N33:N57))</f>
        <v>1.0008653806763246</v>
      </c>
      <c r="N63" s="34"/>
    </row>
    <row r="68" spans="1:7" ht="15" thickBot="1" x14ac:dyDescent="0.35"/>
    <row r="69" spans="1:7" ht="28.8" x14ac:dyDescent="0.55000000000000004">
      <c r="A69" s="22"/>
      <c r="B69" s="82" t="s">
        <v>67</v>
      </c>
      <c r="C69" s="82"/>
      <c r="D69" s="45" t="s">
        <v>68</v>
      </c>
      <c r="E69" s="45" t="s">
        <v>76</v>
      </c>
      <c r="F69" s="45" t="s">
        <v>82</v>
      </c>
      <c r="G69" s="24"/>
    </row>
    <row r="70" spans="1:7" x14ac:dyDescent="0.3">
      <c r="A70" s="25" t="s">
        <v>70</v>
      </c>
      <c r="B70" s="26" t="s">
        <v>69</v>
      </c>
      <c r="C70" s="26"/>
      <c r="D70" s="26"/>
      <c r="E70" s="26"/>
      <c r="F70" s="26"/>
      <c r="G70" s="27"/>
    </row>
    <row r="71" spans="1:7" x14ac:dyDescent="0.3">
      <c r="A71" s="25"/>
      <c r="B71" s="26"/>
      <c r="C71" s="26"/>
      <c r="D71" s="26"/>
      <c r="E71" s="47"/>
      <c r="F71" s="26"/>
      <c r="G71" s="27"/>
    </row>
    <row r="72" spans="1:7" x14ac:dyDescent="0.3">
      <c r="A72" s="25">
        <v>24</v>
      </c>
      <c r="B72" s="48">
        <v>1.03</v>
      </c>
      <c r="C72" s="26" t="s">
        <v>15</v>
      </c>
      <c r="D72" s="49">
        <v>-33.5</v>
      </c>
      <c r="E72" s="47">
        <v>-34.116619999999998</v>
      </c>
      <c r="F72" s="47">
        <v>-35.270330000000001</v>
      </c>
      <c r="G72" s="27"/>
    </row>
    <row r="73" spans="1:7" x14ac:dyDescent="0.3">
      <c r="A73" s="25"/>
      <c r="B73" s="48">
        <v>2.02</v>
      </c>
      <c r="C73" s="26" t="s">
        <v>15</v>
      </c>
      <c r="D73" s="49">
        <v>-32.700000000000003</v>
      </c>
      <c r="E73" s="47">
        <v>-32.408560000000001</v>
      </c>
      <c r="F73" s="47">
        <v>-33.922759999999997</v>
      </c>
      <c r="G73" s="27"/>
    </row>
    <row r="74" spans="1:7" x14ac:dyDescent="0.3">
      <c r="A74" s="25"/>
      <c r="B74" s="48">
        <v>3.03</v>
      </c>
      <c r="C74" s="26" t="s">
        <v>15</v>
      </c>
      <c r="D74" s="49">
        <v>-33</v>
      </c>
      <c r="E74" s="47">
        <v>-32.719479999999997</v>
      </c>
      <c r="F74" s="47">
        <v>-34.368819999999999</v>
      </c>
      <c r="G74" s="27"/>
    </row>
    <row r="75" spans="1:7" x14ac:dyDescent="0.3">
      <c r="A75" s="25"/>
      <c r="B75" s="48">
        <v>4.03</v>
      </c>
      <c r="C75" s="26" t="s">
        <v>15</v>
      </c>
      <c r="D75" s="49">
        <v>-33.200000000000003</v>
      </c>
      <c r="E75" s="47">
        <v>-34.394309999999997</v>
      </c>
      <c r="F75" s="47">
        <v>-34.171869999999998</v>
      </c>
      <c r="G75" s="27"/>
    </row>
    <row r="76" spans="1:7" x14ac:dyDescent="0.3">
      <c r="A76" s="25"/>
      <c r="B76" s="48">
        <v>5.0199999999999996</v>
      </c>
      <c r="C76" s="26" t="s">
        <v>15</v>
      </c>
      <c r="D76" s="49">
        <v>-34.4</v>
      </c>
      <c r="E76" s="47">
        <v>-33.826889999999999</v>
      </c>
      <c r="F76" s="47">
        <v>-33.162199999999999</v>
      </c>
      <c r="G76" s="27"/>
    </row>
    <row r="77" spans="1:7" x14ac:dyDescent="0.3">
      <c r="A77" s="25"/>
      <c r="B77" s="48">
        <v>9.0299999999999994</v>
      </c>
      <c r="C77" s="26" t="s">
        <v>15</v>
      </c>
      <c r="D77" s="49">
        <v>-31.3</v>
      </c>
      <c r="E77" s="47">
        <v>-32.467509999999997</v>
      </c>
      <c r="F77" s="47">
        <v>-33.294499999999999</v>
      </c>
      <c r="G77" s="27"/>
    </row>
    <row r="78" spans="1:7" x14ac:dyDescent="0.3">
      <c r="A78" s="25"/>
      <c r="B78" s="48" t="s">
        <v>31</v>
      </c>
      <c r="C78" s="26" t="s">
        <v>18</v>
      </c>
      <c r="D78" s="49">
        <v>-36.200000000000003</v>
      </c>
      <c r="E78" s="47">
        <v>-35.302720000000001</v>
      </c>
      <c r="F78" s="47">
        <v>-35.012889999999999</v>
      </c>
      <c r="G78" s="27"/>
    </row>
    <row r="79" spans="1:7" x14ac:dyDescent="0.3">
      <c r="A79" s="25"/>
      <c r="B79" s="48" t="s">
        <v>32</v>
      </c>
      <c r="C79" s="26" t="s">
        <v>18</v>
      </c>
      <c r="D79" s="49">
        <v>-34.21</v>
      </c>
      <c r="E79" s="47">
        <v>-35.100619999999999</v>
      </c>
      <c r="F79" s="47">
        <v>-34.86853</v>
      </c>
      <c r="G79" s="27"/>
    </row>
    <row r="80" spans="1:7" x14ac:dyDescent="0.3">
      <c r="A80" s="25"/>
      <c r="B80" s="48" t="s">
        <v>33</v>
      </c>
      <c r="C80" s="26" t="s">
        <v>19</v>
      </c>
      <c r="D80" s="49">
        <v>-34.200000000000003</v>
      </c>
      <c r="E80" s="47">
        <v>-32.413519999999998</v>
      </c>
      <c r="F80" s="47">
        <v>-32.096890000000002</v>
      </c>
      <c r="G80" s="27"/>
    </row>
    <row r="81" spans="1:7" x14ac:dyDescent="0.3">
      <c r="A81" s="25"/>
      <c r="B81" s="48" t="s">
        <v>34</v>
      </c>
      <c r="C81" s="26" t="s">
        <v>19</v>
      </c>
      <c r="D81" s="49">
        <v>-32.799999999999997</v>
      </c>
      <c r="E81" s="47">
        <v>-32.557220000000001</v>
      </c>
      <c r="F81" s="47">
        <v>-32.472020000000001</v>
      </c>
      <c r="G81" s="27"/>
    </row>
    <row r="82" spans="1:7" x14ac:dyDescent="0.3">
      <c r="A82" s="25"/>
      <c r="B82" s="48" t="s">
        <v>35</v>
      </c>
      <c r="C82" s="26" t="s">
        <v>19</v>
      </c>
      <c r="D82" s="49">
        <v>-32.200000000000003</v>
      </c>
      <c r="E82" s="47">
        <v>-32.2667</v>
      </c>
      <c r="F82" s="47">
        <v>-31.947690000000001</v>
      </c>
      <c r="G82" s="27"/>
    </row>
    <row r="83" spans="1:7" x14ac:dyDescent="0.3">
      <c r="A83" s="25"/>
      <c r="B83" s="48" t="s">
        <v>36</v>
      </c>
      <c r="C83" s="26" t="s">
        <v>19</v>
      </c>
      <c r="D83" s="49">
        <v>-31.5</v>
      </c>
      <c r="E83" s="47">
        <v>-31.668589999999998</v>
      </c>
      <c r="F83" s="47">
        <v>-31.386790000000001</v>
      </c>
      <c r="G83" s="27"/>
    </row>
    <row r="84" spans="1:7" x14ac:dyDescent="0.3">
      <c r="A84" s="25"/>
      <c r="B84" s="48"/>
      <c r="C84" s="26"/>
      <c r="D84" s="51"/>
      <c r="E84" s="47"/>
      <c r="F84" s="47"/>
      <c r="G84" s="27"/>
    </row>
    <row r="85" spans="1:7" x14ac:dyDescent="0.3">
      <c r="A85" s="25">
        <v>26</v>
      </c>
      <c r="B85" s="48">
        <v>1.03</v>
      </c>
      <c r="C85" s="26" t="s">
        <v>15</v>
      </c>
      <c r="D85" s="49">
        <v>-35.4</v>
      </c>
      <c r="E85" s="47">
        <v>-36.179070000000003</v>
      </c>
      <c r="F85" s="47">
        <v>-36.179070000000003</v>
      </c>
      <c r="G85" s="27"/>
    </row>
    <row r="86" spans="1:7" x14ac:dyDescent="0.3">
      <c r="A86" s="25"/>
      <c r="B86" s="48">
        <v>2.02</v>
      </c>
      <c r="C86" s="26" t="s">
        <v>15</v>
      </c>
      <c r="D86" s="49">
        <v>-34.5</v>
      </c>
      <c r="E86" s="47">
        <v>-35.281559999999999</v>
      </c>
      <c r="F86" s="47">
        <v>-35.281559999999999</v>
      </c>
      <c r="G86" s="27"/>
    </row>
    <row r="87" spans="1:7" x14ac:dyDescent="0.3">
      <c r="A87" s="25"/>
      <c r="B87" s="48">
        <v>3.03</v>
      </c>
      <c r="C87" s="26" t="s">
        <v>15</v>
      </c>
      <c r="D87" s="49">
        <v>-34.1</v>
      </c>
      <c r="E87" s="47">
        <v>-35.578650000000003</v>
      </c>
      <c r="F87" s="47">
        <v>-35.578650000000003</v>
      </c>
      <c r="G87" s="27"/>
    </row>
    <row r="88" spans="1:7" x14ac:dyDescent="0.3">
      <c r="A88" s="25"/>
      <c r="B88" s="48">
        <v>4.03</v>
      </c>
      <c r="C88" s="26" t="s">
        <v>15</v>
      </c>
      <c r="D88" s="49">
        <v>-35.299999999999997</v>
      </c>
      <c r="E88" s="47">
        <v>-35.447479999999999</v>
      </c>
      <c r="F88" s="47">
        <v>-35.447479999999999</v>
      </c>
      <c r="G88" s="27"/>
    </row>
    <row r="89" spans="1:7" x14ac:dyDescent="0.3">
      <c r="A89" s="25"/>
      <c r="B89" s="48">
        <v>5.0199999999999996</v>
      </c>
      <c r="C89" s="26" t="s">
        <v>15</v>
      </c>
      <c r="D89" s="49">
        <v>-35.700000000000003</v>
      </c>
      <c r="E89" s="47">
        <v>-34.775019999999998</v>
      </c>
      <c r="F89" s="47">
        <v>-34.775019999999998</v>
      </c>
      <c r="G89" s="27"/>
    </row>
    <row r="90" spans="1:7" x14ac:dyDescent="0.3">
      <c r="A90" s="25"/>
      <c r="B90" s="48">
        <v>9.0299999999999994</v>
      </c>
      <c r="C90" s="26" t="s">
        <v>15</v>
      </c>
      <c r="D90" s="49">
        <v>-34.299999999999997</v>
      </c>
      <c r="E90" s="47">
        <v>-34.863129999999998</v>
      </c>
      <c r="F90" s="47">
        <v>-34.863129999999998</v>
      </c>
      <c r="G90" s="27"/>
    </row>
    <row r="91" spans="1:7" x14ac:dyDescent="0.3">
      <c r="A91" s="25"/>
      <c r="B91" s="48" t="s">
        <v>31</v>
      </c>
      <c r="C91" s="26" t="s">
        <v>18</v>
      </c>
      <c r="D91" s="49">
        <v>-36.6</v>
      </c>
      <c r="E91" s="47">
        <v>-36.464700000000001</v>
      </c>
      <c r="F91" s="47">
        <v>-35.942549999999997</v>
      </c>
      <c r="G91" s="27"/>
    </row>
    <row r="92" spans="1:7" x14ac:dyDescent="0.3">
      <c r="A92" s="25"/>
      <c r="B92" s="48" t="s">
        <v>32</v>
      </c>
      <c r="C92" s="26" t="s">
        <v>18</v>
      </c>
      <c r="D92" s="49">
        <v>-36.1</v>
      </c>
      <c r="E92" s="47">
        <v>-36.24286</v>
      </c>
      <c r="F92" s="47">
        <v>-35.85371</v>
      </c>
      <c r="G92" s="27"/>
    </row>
    <row r="93" spans="1:7" x14ac:dyDescent="0.3">
      <c r="A93" s="25"/>
      <c r="B93" s="48" t="s">
        <v>33</v>
      </c>
      <c r="C93" s="26" t="s">
        <v>19</v>
      </c>
      <c r="D93" s="49">
        <v>-34.700000000000003</v>
      </c>
      <c r="E93" s="47">
        <v>-34.70102</v>
      </c>
      <c r="F93" s="47">
        <v>-34.338259999999998</v>
      </c>
      <c r="G93" s="27"/>
    </row>
    <row r="94" spans="1:7" x14ac:dyDescent="0.3">
      <c r="A94" s="25"/>
      <c r="B94" s="48" t="s">
        <v>34</v>
      </c>
      <c r="C94" s="26" t="s">
        <v>19</v>
      </c>
      <c r="D94" s="49">
        <v>-34.299999999999997</v>
      </c>
      <c r="E94" s="47">
        <v>-34.190539999999999</v>
      </c>
      <c r="F94" s="47">
        <v>-34.571420000000003</v>
      </c>
      <c r="G94" s="27"/>
    </row>
    <row r="95" spans="1:7" x14ac:dyDescent="0.3">
      <c r="A95" s="25"/>
      <c r="B95" s="48" t="s">
        <v>35</v>
      </c>
      <c r="C95" s="26" t="s">
        <v>19</v>
      </c>
      <c r="D95" s="49">
        <v>-34.200000000000003</v>
      </c>
      <c r="E95" s="47">
        <v>-34.527340000000002</v>
      </c>
      <c r="F95" s="47">
        <v>-34.245530000000002</v>
      </c>
      <c r="G95" s="27"/>
    </row>
    <row r="96" spans="1:7" x14ac:dyDescent="0.3">
      <c r="A96" s="25"/>
      <c r="B96" s="48" t="s">
        <v>36</v>
      </c>
      <c r="C96" s="26" t="s">
        <v>19</v>
      </c>
      <c r="D96" s="49">
        <v>-33.799999999999997</v>
      </c>
      <c r="E96" s="47">
        <v>-33.873550000000002</v>
      </c>
      <c r="F96" s="47">
        <v>-33.896889999999999</v>
      </c>
      <c r="G96" s="27"/>
    </row>
    <row r="97" spans="1:7" x14ac:dyDescent="0.3">
      <c r="A97" s="25"/>
      <c r="B97" s="48"/>
      <c r="C97" s="26"/>
      <c r="D97" s="26"/>
      <c r="E97" s="47"/>
      <c r="F97" s="47"/>
      <c r="G97" s="27"/>
    </row>
    <row r="98" spans="1:7" x14ac:dyDescent="0.3">
      <c r="A98" s="25">
        <v>28</v>
      </c>
      <c r="B98" s="48">
        <v>1.03</v>
      </c>
      <c r="C98" s="26" t="s">
        <v>15</v>
      </c>
      <c r="D98" s="49">
        <v>-36.6</v>
      </c>
      <c r="E98" s="47">
        <v>-37.017069999999997</v>
      </c>
      <c r="F98" s="47">
        <v>-37.017069999999997</v>
      </c>
      <c r="G98" s="27"/>
    </row>
    <row r="99" spans="1:7" x14ac:dyDescent="0.3">
      <c r="A99" s="25"/>
      <c r="B99" s="48">
        <v>2.02</v>
      </c>
      <c r="C99" s="26" t="s">
        <v>15</v>
      </c>
      <c r="D99" s="49">
        <v>-35.6</v>
      </c>
      <c r="E99" s="47">
        <v>-36.24288</v>
      </c>
      <c r="F99" s="47">
        <v>-36.24288</v>
      </c>
      <c r="G99" s="27"/>
    </row>
    <row r="100" spans="1:7" x14ac:dyDescent="0.3">
      <c r="A100" s="25"/>
      <c r="B100" s="48">
        <v>3.03</v>
      </c>
      <c r="C100" s="26" t="s">
        <v>15</v>
      </c>
      <c r="D100" s="49">
        <v>-35</v>
      </c>
      <c r="E100" s="47">
        <v>-36.49915</v>
      </c>
      <c r="F100" s="47">
        <v>-36.49915</v>
      </c>
      <c r="G100" s="27"/>
    </row>
    <row r="101" spans="1:7" x14ac:dyDescent="0.3">
      <c r="A101" s="25"/>
      <c r="B101" s="48">
        <v>4.03</v>
      </c>
      <c r="C101" s="26" t="s">
        <v>15</v>
      </c>
      <c r="D101" s="49">
        <v>-36.4</v>
      </c>
      <c r="E101" s="47">
        <v>-36.38599</v>
      </c>
      <c r="F101" s="47">
        <v>-36.38599</v>
      </c>
      <c r="G101" s="27"/>
    </row>
    <row r="102" spans="1:7" x14ac:dyDescent="0.3">
      <c r="A102" s="25"/>
      <c r="B102" s="48">
        <v>5.0199999999999996</v>
      </c>
      <c r="C102" s="26" t="s">
        <v>15</v>
      </c>
      <c r="D102" s="49">
        <v>-36.700000000000003</v>
      </c>
      <c r="E102" s="47">
        <v>-35.805929999999996</v>
      </c>
      <c r="F102" s="47">
        <v>-35.805929999999996</v>
      </c>
      <c r="G102" s="27"/>
    </row>
    <row r="103" spans="1:7" x14ac:dyDescent="0.3">
      <c r="A103" s="25"/>
      <c r="B103" s="48">
        <v>9.0299999999999994</v>
      </c>
      <c r="C103" s="26" t="s">
        <v>15</v>
      </c>
      <c r="D103" s="49">
        <v>-35.700000000000003</v>
      </c>
      <c r="E103" s="47">
        <v>-35.88194</v>
      </c>
      <c r="F103" s="47">
        <v>-35.88194</v>
      </c>
      <c r="G103" s="27"/>
    </row>
    <row r="104" spans="1:7" x14ac:dyDescent="0.3">
      <c r="A104" s="25"/>
      <c r="B104" s="48" t="s">
        <v>31</v>
      </c>
      <c r="C104" s="26" t="s">
        <v>18</v>
      </c>
      <c r="D104" s="49">
        <v>-37.5</v>
      </c>
      <c r="E104" s="47">
        <v>-37.263460000000002</v>
      </c>
      <c r="F104" s="47">
        <v>-37.022530000000003</v>
      </c>
      <c r="G104" s="27"/>
    </row>
    <row r="105" spans="1:7" x14ac:dyDescent="0.3">
      <c r="A105" s="25"/>
      <c r="B105" s="48" t="s">
        <v>32</v>
      </c>
      <c r="C105" s="26" t="s">
        <v>18</v>
      </c>
      <c r="D105" s="49">
        <v>-37</v>
      </c>
      <c r="E105" s="47">
        <v>-37.072099999999999</v>
      </c>
      <c r="F105" s="47">
        <v>-36.937759999999997</v>
      </c>
      <c r="G105" s="27"/>
    </row>
    <row r="106" spans="1:7" x14ac:dyDescent="0.3">
      <c r="A106" s="25"/>
      <c r="B106" s="48" t="s">
        <v>33</v>
      </c>
      <c r="C106" s="26" t="s">
        <v>19</v>
      </c>
      <c r="D106" s="49">
        <v>-35.799999999999997</v>
      </c>
      <c r="E106" s="47">
        <v>-35.742100000000001</v>
      </c>
      <c r="F106" s="47">
        <v>-35.471670000000003</v>
      </c>
      <c r="G106" s="27"/>
    </row>
    <row r="107" spans="1:7" x14ac:dyDescent="0.3">
      <c r="A107" s="25"/>
      <c r="B107" s="48" t="s">
        <v>34</v>
      </c>
      <c r="C107" s="26" t="s">
        <v>19</v>
      </c>
      <c r="D107" s="49">
        <v>-35.299999999999997</v>
      </c>
      <c r="E107" s="47">
        <v>-35.301749999999998</v>
      </c>
      <c r="F107" s="47">
        <v>-35.686700000000002</v>
      </c>
      <c r="G107" s="27"/>
    </row>
    <row r="108" spans="1:7" x14ac:dyDescent="0.3">
      <c r="A108" s="25"/>
      <c r="B108" s="48" t="s">
        <v>35</v>
      </c>
      <c r="C108" s="26" t="s">
        <v>19</v>
      </c>
      <c r="D108" s="49">
        <v>-35.4</v>
      </c>
      <c r="E108" s="47">
        <v>-35.592280000000002</v>
      </c>
      <c r="F108" s="47">
        <v>-35.386150000000001</v>
      </c>
      <c r="G108" s="27"/>
    </row>
    <row r="109" spans="1:7" x14ac:dyDescent="0.3">
      <c r="A109" s="25"/>
      <c r="B109" s="48" t="s">
        <v>36</v>
      </c>
      <c r="C109" s="26" t="s">
        <v>19</v>
      </c>
      <c r="D109" s="49">
        <v>-35.200000000000003</v>
      </c>
      <c r="E109" s="47">
        <v>-35.028309999999998</v>
      </c>
      <c r="F109" s="47">
        <v>-35.064630000000001</v>
      </c>
      <c r="G109" s="27"/>
    </row>
    <row r="110" spans="1:7" x14ac:dyDescent="0.3">
      <c r="A110" s="25"/>
      <c r="B110" s="48"/>
      <c r="C110" s="26"/>
      <c r="D110" s="26"/>
      <c r="E110" s="47"/>
      <c r="F110" s="47"/>
      <c r="G110" s="27"/>
    </row>
    <row r="111" spans="1:7" x14ac:dyDescent="0.3">
      <c r="A111" s="25">
        <v>30</v>
      </c>
      <c r="B111" s="48">
        <v>1.03</v>
      </c>
      <c r="C111" s="26" t="s">
        <v>15</v>
      </c>
      <c r="D111" s="49">
        <v>-37.4</v>
      </c>
      <c r="E111" s="47">
        <v>-37.70608</v>
      </c>
      <c r="F111" s="47">
        <v>-37.70608</v>
      </c>
      <c r="G111" s="27"/>
    </row>
    <row r="112" spans="1:7" x14ac:dyDescent="0.3">
      <c r="A112" s="25"/>
      <c r="B112" s="48">
        <v>2.02</v>
      </c>
      <c r="C112" s="26" t="s">
        <v>15</v>
      </c>
      <c r="D112" s="49">
        <v>-36.700000000000003</v>
      </c>
      <c r="E112" s="47">
        <v>-36.940249999999999</v>
      </c>
      <c r="F112" s="47">
        <v>-36.940249999999999</v>
      </c>
      <c r="G112" s="27"/>
    </row>
    <row r="113" spans="1:7" x14ac:dyDescent="0.3">
      <c r="A113" s="25"/>
      <c r="B113" s="48">
        <v>3.03</v>
      </c>
      <c r="C113" s="26" t="s">
        <v>15</v>
      </c>
      <c r="D113" s="49">
        <v>-36.4</v>
      </c>
      <c r="E113" s="47">
        <v>-37.193750000000001</v>
      </c>
      <c r="F113" s="47">
        <v>-37.193750000000001</v>
      </c>
      <c r="G113" s="27"/>
    </row>
    <row r="114" spans="1:7" x14ac:dyDescent="0.3">
      <c r="A114" s="25"/>
      <c r="B114" s="48">
        <v>4.03</v>
      </c>
      <c r="C114" s="26" t="s">
        <v>15</v>
      </c>
      <c r="D114" s="49">
        <v>-36.9</v>
      </c>
      <c r="E114" s="47">
        <v>-37.081829999999997</v>
      </c>
      <c r="F114" s="47">
        <v>-37.081829999999997</v>
      </c>
      <c r="G114" s="27"/>
    </row>
    <row r="115" spans="1:7" x14ac:dyDescent="0.3">
      <c r="A115" s="25"/>
      <c r="B115" s="48">
        <v>5.0199999999999996</v>
      </c>
      <c r="C115" s="26" t="s">
        <v>15</v>
      </c>
      <c r="D115" s="49">
        <v>-37.4</v>
      </c>
      <c r="E115" s="47">
        <v>-36.508029999999998</v>
      </c>
      <c r="F115" s="47">
        <v>-36.508029999999998</v>
      </c>
      <c r="G115" s="27"/>
    </row>
    <row r="116" spans="1:7" x14ac:dyDescent="0.3">
      <c r="A116" s="25"/>
      <c r="B116" s="48">
        <v>9.0299999999999994</v>
      </c>
      <c r="C116" s="26" t="s">
        <v>15</v>
      </c>
      <c r="D116" s="49">
        <v>-36.299999999999997</v>
      </c>
      <c r="E116" s="47">
        <v>-36.583210000000001</v>
      </c>
      <c r="F116" s="47">
        <v>-36.583210000000001</v>
      </c>
      <c r="G116" s="27"/>
    </row>
    <row r="117" spans="1:7" x14ac:dyDescent="0.3">
      <c r="A117" s="25"/>
      <c r="B117" s="48" t="s">
        <v>31</v>
      </c>
      <c r="C117" s="26" t="s">
        <v>18</v>
      </c>
      <c r="D117" s="49">
        <v>-37.93</v>
      </c>
      <c r="E117" s="47">
        <v>-37.949809999999999</v>
      </c>
      <c r="F117" s="47">
        <v>-37.7301</v>
      </c>
      <c r="G117" s="27"/>
    </row>
    <row r="118" spans="1:7" x14ac:dyDescent="0.3">
      <c r="A118" s="25"/>
      <c r="B118" s="48" t="s">
        <v>32</v>
      </c>
      <c r="C118" s="26" t="s">
        <v>18</v>
      </c>
      <c r="D118" s="49">
        <v>-37.81</v>
      </c>
      <c r="E118" s="47">
        <v>-37.76052</v>
      </c>
      <c r="F118" s="47">
        <v>-37.649549999999998</v>
      </c>
      <c r="G118" s="27"/>
    </row>
    <row r="119" spans="1:7" x14ac:dyDescent="0.3">
      <c r="A119" s="25"/>
      <c r="B119" s="48" t="s">
        <v>33</v>
      </c>
      <c r="C119" s="26" t="s">
        <v>19</v>
      </c>
      <c r="D119" s="49">
        <v>-36.5</v>
      </c>
      <c r="E119" s="47">
        <v>-36.444890000000001</v>
      </c>
      <c r="F119" s="47">
        <v>-36.46931</v>
      </c>
      <c r="G119" s="27"/>
    </row>
    <row r="120" spans="1:7" x14ac:dyDescent="0.3">
      <c r="A120" s="25"/>
      <c r="B120" s="48" t="s">
        <v>34</v>
      </c>
      <c r="C120" s="26" t="s">
        <v>19</v>
      </c>
      <c r="D120" s="49">
        <v>-35.9</v>
      </c>
      <c r="E120" s="47">
        <v>-36.009300000000003</v>
      </c>
      <c r="F120" s="47">
        <v>-36.631880000000002</v>
      </c>
      <c r="G120" s="27"/>
    </row>
    <row r="121" spans="1:7" x14ac:dyDescent="0.3">
      <c r="A121" s="25"/>
      <c r="B121" s="48" t="s">
        <v>35</v>
      </c>
      <c r="C121" s="26" t="s">
        <v>19</v>
      </c>
      <c r="D121" s="49">
        <v>-36.200000000000003</v>
      </c>
      <c r="E121" s="47">
        <v>-36.296680000000002</v>
      </c>
      <c r="F121" s="47">
        <v>-36.40466</v>
      </c>
      <c r="G121" s="27"/>
    </row>
    <row r="122" spans="1:7" ht="15" thickBot="1" x14ac:dyDescent="0.35">
      <c r="A122" s="32"/>
      <c r="B122" s="64" t="s">
        <v>36</v>
      </c>
      <c r="C122" s="33" t="s">
        <v>19</v>
      </c>
      <c r="D122" s="65">
        <v>-35.700000000000003</v>
      </c>
      <c r="E122" s="66">
        <v>-35.738810000000001</v>
      </c>
      <c r="F122" s="66">
        <v>-36.161589999999997</v>
      </c>
      <c r="G122" s="34"/>
    </row>
  </sheetData>
  <mergeCells count="2">
    <mergeCell ref="B3:C3"/>
    <mergeCell ref="B69:C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Environmetnal COV and correl</vt:lpstr>
      <vt:lpstr>Leave one out 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Cox</dc:creator>
  <cp:lastModifiedBy>Terry Cox</cp:lastModifiedBy>
  <dcterms:created xsi:type="dcterms:W3CDTF">2024-12-13T10:31:04Z</dcterms:created>
  <dcterms:modified xsi:type="dcterms:W3CDTF">2025-04-30T14:06:33Z</dcterms:modified>
</cp:coreProperties>
</file>