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B\SG3\_Projekte (inklusive Versuchsplaene)\_Rußrinde_Hessen\_Texte_Berichte\Artikel Isolation Endophyten\Einreichen\"/>
    </mc:Choice>
  </mc:AlternateContent>
  <bookViews>
    <workbookView xWindow="0" yWindow="0" windowWidth="28800" windowHeight="14505"/>
  </bookViews>
  <sheets>
    <sheet name="Front page" sheetId="2" r:id="rId1"/>
    <sheet name="overview of all isolations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V3" i="1" l="1"/>
  <c r="CW3" i="1"/>
  <c r="CO61" i="1" l="1"/>
  <c r="CN61" i="1"/>
  <c r="CM61" i="1"/>
  <c r="CL61" i="1"/>
  <c r="CK61" i="1"/>
  <c r="CJ61" i="1"/>
  <c r="CI61" i="1"/>
  <c r="CH61" i="1"/>
  <c r="CG61" i="1"/>
  <c r="CF61" i="1"/>
  <c r="CE61" i="1"/>
  <c r="CD61" i="1"/>
  <c r="CC61" i="1"/>
  <c r="CB61" i="1"/>
  <c r="CA61" i="1"/>
  <c r="BZ61" i="1"/>
  <c r="BY61" i="1"/>
  <c r="BX61" i="1"/>
  <c r="BW61" i="1"/>
  <c r="BV61" i="1"/>
  <c r="BU61" i="1"/>
  <c r="BT61" i="1"/>
  <c r="BS61" i="1"/>
  <c r="BR61" i="1"/>
  <c r="BQ61" i="1"/>
  <c r="BP61" i="1"/>
  <c r="BO61" i="1"/>
  <c r="BN61" i="1"/>
  <c r="BM61" i="1"/>
  <c r="BL61" i="1"/>
  <c r="BK61" i="1"/>
  <c r="BJ61" i="1"/>
  <c r="BI61" i="1"/>
  <c r="BH61" i="1"/>
  <c r="BG61" i="1"/>
  <c r="BF61" i="1"/>
  <c r="BE61" i="1"/>
  <c r="BD61" i="1"/>
  <c r="BC61" i="1"/>
  <c r="BB61" i="1"/>
  <c r="BA61" i="1"/>
  <c r="AZ61" i="1"/>
  <c r="AY61" i="1"/>
  <c r="AX61" i="1"/>
  <c r="AW61" i="1"/>
  <c r="AV61" i="1"/>
  <c r="AU61" i="1"/>
  <c r="AT61" i="1"/>
  <c r="AS61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T60" i="1"/>
  <c r="CS60" i="1"/>
  <c r="B60" i="1"/>
  <c r="CT59" i="1"/>
  <c r="CS59" i="1"/>
  <c r="B59" i="1"/>
  <c r="CT58" i="1"/>
  <c r="CS58" i="1"/>
  <c r="B58" i="1"/>
  <c r="CT57" i="1"/>
  <c r="CS57" i="1"/>
  <c r="B57" i="1"/>
  <c r="CT56" i="1"/>
  <c r="CS56" i="1"/>
  <c r="B56" i="1"/>
  <c r="CT55" i="1"/>
  <c r="CS55" i="1"/>
  <c r="B55" i="1"/>
  <c r="CT54" i="1"/>
  <c r="CS54" i="1"/>
  <c r="B54" i="1"/>
  <c r="CT53" i="1"/>
  <c r="CS53" i="1"/>
  <c r="B53" i="1"/>
  <c r="CT52" i="1"/>
  <c r="CS52" i="1"/>
  <c r="B52" i="1"/>
  <c r="CT51" i="1"/>
  <c r="CS51" i="1"/>
  <c r="B51" i="1"/>
  <c r="CR49" i="1"/>
  <c r="CQ49" i="1"/>
  <c r="CP49" i="1"/>
  <c r="CO49" i="1"/>
  <c r="CN49" i="1"/>
  <c r="CM49" i="1"/>
  <c r="CL49" i="1"/>
  <c r="CK49" i="1"/>
  <c r="CJ49" i="1"/>
  <c r="CH49" i="1"/>
  <c r="CG49" i="1"/>
  <c r="CF49" i="1"/>
  <c r="CE49" i="1"/>
  <c r="CD49" i="1"/>
  <c r="CC49" i="1"/>
  <c r="CB49" i="1"/>
  <c r="CA49" i="1"/>
  <c r="BZ49" i="1"/>
  <c r="BY49" i="1"/>
  <c r="BX49" i="1"/>
  <c r="BW49" i="1"/>
  <c r="BV49" i="1"/>
  <c r="BU49" i="1"/>
  <c r="BT49" i="1"/>
  <c r="BS49" i="1"/>
  <c r="BR49" i="1"/>
  <c r="BQ49" i="1"/>
  <c r="BP49" i="1"/>
  <c r="BO49" i="1"/>
  <c r="BN49" i="1"/>
  <c r="BM49" i="1"/>
  <c r="BL49" i="1"/>
  <c r="BK49" i="1"/>
  <c r="BJ49" i="1"/>
  <c r="BI49" i="1"/>
  <c r="BH49" i="1"/>
  <c r="BG49" i="1"/>
  <c r="BF49" i="1"/>
  <c r="BE49" i="1"/>
  <c r="BD49" i="1"/>
  <c r="BC49" i="1"/>
  <c r="BB49" i="1"/>
  <c r="BA49" i="1"/>
  <c r="AZ49" i="1"/>
  <c r="AY49" i="1"/>
  <c r="AX49" i="1"/>
  <c r="AW49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T48" i="1"/>
  <c r="CS48" i="1"/>
  <c r="B48" i="1"/>
  <c r="CT47" i="1"/>
  <c r="CS47" i="1"/>
  <c r="B47" i="1"/>
  <c r="CT46" i="1"/>
  <c r="CS46" i="1"/>
  <c r="B46" i="1"/>
  <c r="CT45" i="1"/>
  <c r="CS45" i="1"/>
  <c r="B45" i="1"/>
  <c r="CT44" i="1"/>
  <c r="CS44" i="1"/>
  <c r="B44" i="1"/>
  <c r="CT43" i="1"/>
  <c r="CS43" i="1"/>
  <c r="B43" i="1"/>
  <c r="CT42" i="1"/>
  <c r="CS42" i="1"/>
  <c r="B42" i="1"/>
  <c r="CT41" i="1"/>
  <c r="CS41" i="1"/>
  <c r="B41" i="1"/>
  <c r="CT40" i="1"/>
  <c r="CS40" i="1"/>
  <c r="B40" i="1"/>
  <c r="CT39" i="1"/>
  <c r="CS39" i="1"/>
  <c r="B39" i="1"/>
  <c r="CR37" i="1"/>
  <c r="CQ37" i="1"/>
  <c r="CP37" i="1"/>
  <c r="CO37" i="1"/>
  <c r="CN37" i="1"/>
  <c r="CM37" i="1"/>
  <c r="CL37" i="1"/>
  <c r="CK37" i="1"/>
  <c r="CJ37" i="1"/>
  <c r="CI37" i="1"/>
  <c r="CH37" i="1"/>
  <c r="CG37" i="1"/>
  <c r="CF37" i="1"/>
  <c r="CE37" i="1"/>
  <c r="CD37" i="1"/>
  <c r="CC37" i="1"/>
  <c r="CB37" i="1"/>
  <c r="CA37" i="1"/>
  <c r="BZ37" i="1"/>
  <c r="BY37" i="1"/>
  <c r="BX37" i="1"/>
  <c r="BW37" i="1"/>
  <c r="BV37" i="1"/>
  <c r="BU37" i="1"/>
  <c r="BT37" i="1"/>
  <c r="BS37" i="1"/>
  <c r="BR37" i="1"/>
  <c r="BQ37" i="1"/>
  <c r="BP37" i="1"/>
  <c r="BO37" i="1"/>
  <c r="BN37" i="1"/>
  <c r="BM37" i="1"/>
  <c r="BL37" i="1"/>
  <c r="BK37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T36" i="1"/>
  <c r="CS36" i="1"/>
  <c r="B36" i="1"/>
  <c r="CT35" i="1"/>
  <c r="CS35" i="1"/>
  <c r="B35" i="1"/>
  <c r="CT34" i="1"/>
  <c r="CS34" i="1"/>
  <c r="B34" i="1"/>
  <c r="CT33" i="1"/>
  <c r="CS33" i="1"/>
  <c r="B33" i="1"/>
  <c r="CT32" i="1"/>
  <c r="CS32" i="1"/>
  <c r="B32" i="1"/>
  <c r="CT31" i="1"/>
  <c r="CS31" i="1"/>
  <c r="B31" i="1"/>
  <c r="CT30" i="1"/>
  <c r="CS30" i="1"/>
  <c r="B30" i="1"/>
  <c r="CT29" i="1"/>
  <c r="CS29" i="1"/>
  <c r="B29" i="1"/>
  <c r="CT28" i="1"/>
  <c r="CS28" i="1"/>
  <c r="B28" i="1"/>
  <c r="CT27" i="1"/>
  <c r="CS27" i="1"/>
  <c r="B27" i="1"/>
  <c r="CR25" i="1"/>
  <c r="CQ25" i="1"/>
  <c r="CP25" i="1"/>
  <c r="CO25" i="1"/>
  <c r="CN25" i="1"/>
  <c r="CM25" i="1"/>
  <c r="CL25" i="1"/>
  <c r="CK25" i="1"/>
  <c r="CJ25" i="1"/>
  <c r="CI25" i="1"/>
  <c r="CH25" i="1"/>
  <c r="CG25" i="1"/>
  <c r="CF25" i="1"/>
  <c r="CE25" i="1"/>
  <c r="CD25" i="1"/>
  <c r="CC25" i="1"/>
  <c r="CB25" i="1"/>
  <c r="CA25" i="1"/>
  <c r="BZ25" i="1"/>
  <c r="BY25" i="1"/>
  <c r="BX25" i="1"/>
  <c r="BW25" i="1"/>
  <c r="BV25" i="1"/>
  <c r="BU25" i="1"/>
  <c r="BT25" i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T24" i="1"/>
  <c r="CS24" i="1"/>
  <c r="B24" i="1"/>
  <c r="CT23" i="1"/>
  <c r="CS23" i="1"/>
  <c r="B23" i="1"/>
  <c r="CT22" i="1"/>
  <c r="CS22" i="1"/>
  <c r="B22" i="1"/>
  <c r="CT21" i="1"/>
  <c r="CS21" i="1"/>
  <c r="B21" i="1"/>
  <c r="CT20" i="1"/>
  <c r="CS20" i="1"/>
  <c r="B20" i="1"/>
  <c r="CT19" i="1"/>
  <c r="CS19" i="1"/>
  <c r="B19" i="1"/>
  <c r="CT18" i="1"/>
  <c r="CS18" i="1"/>
  <c r="B18" i="1"/>
  <c r="CT17" i="1"/>
  <c r="CS17" i="1"/>
  <c r="B17" i="1"/>
  <c r="CT16" i="1"/>
  <c r="CS16" i="1"/>
  <c r="B16" i="1"/>
  <c r="CT15" i="1"/>
  <c r="CS15" i="1"/>
  <c r="B15" i="1"/>
  <c r="CR13" i="1"/>
  <c r="CQ13" i="1"/>
  <c r="CP13" i="1"/>
  <c r="CO13" i="1"/>
  <c r="CN13" i="1"/>
  <c r="CM13" i="1"/>
  <c r="CL13" i="1"/>
  <c r="CK13" i="1"/>
  <c r="CJ13" i="1"/>
  <c r="CI13" i="1"/>
  <c r="CH13" i="1"/>
  <c r="CG13" i="1"/>
  <c r="CF13" i="1"/>
  <c r="CE13" i="1"/>
  <c r="CD13" i="1"/>
  <c r="CC13" i="1"/>
  <c r="CB13" i="1"/>
  <c r="CA13" i="1"/>
  <c r="BZ13" i="1"/>
  <c r="BY13" i="1"/>
  <c r="BX13" i="1"/>
  <c r="BW13" i="1"/>
  <c r="BV13" i="1"/>
  <c r="BU13" i="1"/>
  <c r="BT13" i="1"/>
  <c r="BS13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T12" i="1"/>
  <c r="CS12" i="1"/>
  <c r="B12" i="1"/>
  <c r="CT11" i="1"/>
  <c r="CS11" i="1"/>
  <c r="B11" i="1"/>
  <c r="CT10" i="1"/>
  <c r="CS10" i="1"/>
  <c r="B10" i="1"/>
  <c r="CT9" i="1"/>
  <c r="CS9" i="1"/>
  <c r="B9" i="1"/>
  <c r="CT8" i="1"/>
  <c r="CS8" i="1"/>
  <c r="B8" i="1"/>
  <c r="CT7" i="1"/>
  <c r="CS7" i="1"/>
  <c r="B7" i="1"/>
  <c r="CT6" i="1"/>
  <c r="CS6" i="1"/>
  <c r="B6" i="1"/>
  <c r="CT5" i="1"/>
  <c r="CS5" i="1"/>
  <c r="B5" i="1"/>
  <c r="CT4" i="1"/>
  <c r="CS4" i="1"/>
  <c r="B4" i="1"/>
  <c r="CT3" i="1"/>
  <c r="CS3" i="1"/>
  <c r="B3" i="1"/>
  <c r="CT1" i="1"/>
  <c r="G62" i="1" l="1"/>
  <c r="G65" i="1" s="1"/>
  <c r="S62" i="1"/>
  <c r="S65" i="1" s="1"/>
  <c r="AE62" i="1"/>
  <c r="AQ62" i="1"/>
  <c r="BC62" i="1"/>
  <c r="BC65" i="1" s="1"/>
  <c r="BO62" i="1"/>
  <c r="BO65" i="1" s="1"/>
  <c r="CA62" i="1"/>
  <c r="CA65" i="1" s="1"/>
  <c r="CM62" i="1"/>
  <c r="CM65" i="1" s="1"/>
  <c r="M62" i="1"/>
  <c r="M65" i="1" s="1"/>
  <c r="Y62" i="1"/>
  <c r="Y65" i="1" s="1"/>
  <c r="BU62" i="1"/>
  <c r="CL62" i="1"/>
  <c r="CL65" i="1" s="1"/>
  <c r="F62" i="1"/>
  <c r="F65" i="1" s="1"/>
  <c r="R62" i="1"/>
  <c r="AD62" i="1"/>
  <c r="AD65" i="1" s="1"/>
  <c r="AP62" i="1"/>
  <c r="AP65" i="1" s="1"/>
  <c r="BB62" i="1"/>
  <c r="BB65" i="1" s="1"/>
  <c r="BN62" i="1"/>
  <c r="BN65" i="1" s="1"/>
  <c r="BZ62" i="1"/>
  <c r="BZ65" i="1" s="1"/>
  <c r="D62" i="1"/>
  <c r="CP62" i="1"/>
  <c r="CP65" i="1" s="1"/>
  <c r="P62" i="1"/>
  <c r="P65" i="1" s="1"/>
  <c r="AB62" i="1"/>
  <c r="AB65" i="1" s="1"/>
  <c r="AN62" i="1"/>
  <c r="AN65" i="1" s="1"/>
  <c r="AZ62" i="1"/>
  <c r="AZ65" i="1" s="1"/>
  <c r="BL62" i="1"/>
  <c r="BL65" i="1" s="1"/>
  <c r="BX62" i="1"/>
  <c r="BX65" i="1" s="1"/>
  <c r="CJ62" i="1"/>
  <c r="CJ65" i="1" s="1"/>
  <c r="CQ62" i="1"/>
  <c r="BP62" i="1"/>
  <c r="BP65" i="1" s="1"/>
  <c r="E62" i="1"/>
  <c r="I62" i="1"/>
  <c r="I65" i="1" s="1"/>
  <c r="U62" i="1"/>
  <c r="U65" i="1" s="1"/>
  <c r="AG62" i="1"/>
  <c r="AG65" i="1" s="1"/>
  <c r="AS62" i="1"/>
  <c r="AS65" i="1" s="1"/>
  <c r="BE62" i="1"/>
  <c r="BQ62" i="1"/>
  <c r="BQ65" i="1" s="1"/>
  <c r="CC62" i="1"/>
  <c r="CC65" i="1" s="1"/>
  <c r="CO62" i="1"/>
  <c r="CO65" i="1" s="1"/>
  <c r="V62" i="1"/>
  <c r="V65" i="1" s="1"/>
  <c r="AH62" i="1"/>
  <c r="AH65" i="1" s="1"/>
  <c r="AT62" i="1"/>
  <c r="AT65" i="1" s="1"/>
  <c r="BF62" i="1"/>
  <c r="BF65" i="1" s="1"/>
  <c r="BR62" i="1"/>
  <c r="BR65" i="1" s="1"/>
  <c r="CD62" i="1"/>
  <c r="CD65" i="1" s="1"/>
  <c r="CT61" i="1"/>
  <c r="BU65" i="1"/>
  <c r="W62" i="1"/>
  <c r="CE62" i="1"/>
  <c r="AQ65" i="1"/>
  <c r="L62" i="1"/>
  <c r="CG62" i="1"/>
  <c r="BS62" i="1"/>
  <c r="AF62" i="1"/>
  <c r="BD62" i="1"/>
  <c r="CB62" i="1"/>
  <c r="CN62" i="1"/>
  <c r="T62" i="1"/>
  <c r="CS25" i="1"/>
  <c r="CU19" i="1" s="1"/>
  <c r="BE65" i="1"/>
  <c r="BG62" i="1"/>
  <c r="CS13" i="1"/>
  <c r="N14" i="1" s="1"/>
  <c r="R65" i="1"/>
  <c r="H62" i="1"/>
  <c r="AR62" i="1"/>
  <c r="CS61" i="1"/>
  <c r="P63" i="1" s="1"/>
  <c r="AI62" i="1"/>
  <c r="CQ65" i="1"/>
  <c r="CR62" i="1"/>
  <c r="AK62" i="1"/>
  <c r="AU62" i="1"/>
  <c r="CT13" i="1"/>
  <c r="AW62" i="1"/>
  <c r="K62" i="1"/>
  <c r="AE65" i="1"/>
  <c r="X62" i="1"/>
  <c r="AJ62" i="1"/>
  <c r="AV62" i="1"/>
  <c r="BH62" i="1"/>
  <c r="BT62" i="1"/>
  <c r="CF62" i="1"/>
  <c r="BI62" i="1"/>
  <c r="CT25" i="1"/>
  <c r="CS37" i="1"/>
  <c r="AH38" i="1" s="1"/>
  <c r="CS49" i="1"/>
  <c r="BM50" i="1" s="1"/>
  <c r="N62" i="1"/>
  <c r="Z62" i="1"/>
  <c r="AL62" i="1"/>
  <c r="AX62" i="1"/>
  <c r="BJ62" i="1"/>
  <c r="BV62" i="1"/>
  <c r="CH62" i="1"/>
  <c r="CT37" i="1"/>
  <c r="CT49" i="1"/>
  <c r="O62" i="1"/>
  <c r="AA62" i="1"/>
  <c r="AM62" i="1"/>
  <c r="AY62" i="1"/>
  <c r="BK62" i="1"/>
  <c r="BW62" i="1"/>
  <c r="CI62" i="1"/>
  <c r="Q62" i="1"/>
  <c r="AC62" i="1"/>
  <c r="AO62" i="1"/>
  <c r="BA62" i="1"/>
  <c r="BM62" i="1"/>
  <c r="BY62" i="1"/>
  <c r="CK62" i="1"/>
  <c r="J62" i="1"/>
  <c r="BD14" i="1" l="1"/>
  <c r="AU14" i="1"/>
  <c r="CU3" i="1"/>
  <c r="CA26" i="1"/>
  <c r="AK26" i="1"/>
  <c r="BT14" i="1"/>
  <c r="BC26" i="1"/>
  <c r="Y26" i="1"/>
  <c r="CP26" i="1"/>
  <c r="CU4" i="1"/>
  <c r="CR14" i="1"/>
  <c r="CU5" i="1"/>
  <c r="G26" i="1"/>
  <c r="CU21" i="1"/>
  <c r="Z63" i="1"/>
  <c r="AE26" i="1"/>
  <c r="S26" i="1"/>
  <c r="CN14" i="1"/>
  <c r="CH14" i="1"/>
  <c r="CF26" i="1"/>
  <c r="AQ26" i="1"/>
  <c r="CF14" i="1"/>
  <c r="BU63" i="1"/>
  <c r="BH26" i="1"/>
  <c r="BO26" i="1"/>
  <c r="X14" i="1"/>
  <c r="X26" i="1"/>
  <c r="CU27" i="1"/>
  <c r="BG38" i="1"/>
  <c r="AL14" i="1"/>
  <c r="W14" i="1"/>
  <c r="AR14" i="1"/>
  <c r="AS38" i="1"/>
  <c r="BJ14" i="1"/>
  <c r="BZ38" i="1"/>
  <c r="BS63" i="1"/>
  <c r="BY65" i="1"/>
  <c r="AU38" i="1"/>
  <c r="CR38" i="1"/>
  <c r="X65" i="1"/>
  <c r="K63" i="1"/>
  <c r="CF50" i="1"/>
  <c r="AI38" i="1"/>
  <c r="AW63" i="1"/>
  <c r="W50" i="1"/>
  <c r="CU55" i="1"/>
  <c r="AV26" i="1"/>
  <c r="BG63" i="1"/>
  <c r="BB38" i="1"/>
  <c r="M26" i="1"/>
  <c r="T14" i="1"/>
  <c r="L14" i="1"/>
  <c r="BP14" i="1"/>
  <c r="CC50" i="1"/>
  <c r="Q50" i="1"/>
  <c r="CD26" i="1"/>
  <c r="BY63" i="1"/>
  <c r="L65" i="1"/>
  <c r="CF38" i="1"/>
  <c r="K65" i="1"/>
  <c r="BT50" i="1"/>
  <c r="W38" i="1"/>
  <c r="AK63" i="1"/>
  <c r="K50" i="1"/>
  <c r="CC38" i="1"/>
  <c r="CO50" i="1"/>
  <c r="BG65" i="1"/>
  <c r="AP38" i="1"/>
  <c r="CU24" i="1"/>
  <c r="CU7" i="1"/>
  <c r="CU36" i="1"/>
  <c r="AG50" i="1"/>
  <c r="CU33" i="1"/>
  <c r="BR26" i="1"/>
  <c r="BM63" i="1"/>
  <c r="J50" i="1"/>
  <c r="BI65" i="1"/>
  <c r="CF65" i="1"/>
  <c r="U50" i="1"/>
  <c r="BH50" i="1"/>
  <c r="K38" i="1"/>
  <c r="Y63" i="1"/>
  <c r="CP38" i="1"/>
  <c r="U38" i="1"/>
  <c r="CU30" i="1"/>
  <c r="CB14" i="1"/>
  <c r="BV14" i="1"/>
  <c r="AD38" i="1"/>
  <c r="CU16" i="1"/>
  <c r="BI14" i="1"/>
  <c r="AI14" i="1"/>
  <c r="CQ26" i="1"/>
  <c r="BF26" i="1"/>
  <c r="BA63" i="1"/>
  <c r="AV14" i="1"/>
  <c r="N63" i="1"/>
  <c r="AC50" i="1"/>
  <c r="BA65" i="1"/>
  <c r="Q65" i="1"/>
  <c r="M63" i="1"/>
  <c r="CD38" i="1"/>
  <c r="R38" i="1"/>
  <c r="AG14" i="1"/>
  <c r="AS50" i="1"/>
  <c r="CE26" i="1"/>
  <c r="AT26" i="1"/>
  <c r="AO63" i="1"/>
  <c r="CU22" i="1"/>
  <c r="CE63" i="1"/>
  <c r="CU48" i="1"/>
  <c r="CU45" i="1"/>
  <c r="BM65" i="1"/>
  <c r="X38" i="1"/>
  <c r="CK63" i="1"/>
  <c r="O65" i="1"/>
  <c r="AC65" i="1"/>
  <c r="BR63" i="1"/>
  <c r="BT38" i="1"/>
  <c r="AV50" i="1"/>
  <c r="BF63" i="1"/>
  <c r="T63" i="1"/>
  <c r="BW63" i="1"/>
  <c r="AW65" i="1"/>
  <c r="AJ50" i="1"/>
  <c r="AU65" i="1"/>
  <c r="CU52" i="1"/>
  <c r="BR38" i="1"/>
  <c r="AR65" i="1"/>
  <c r="AF14" i="1"/>
  <c r="Z14" i="1"/>
  <c r="F38" i="1"/>
  <c r="U14" i="1"/>
  <c r="CQ14" i="1"/>
  <c r="CU58" i="1"/>
  <c r="BS26" i="1"/>
  <c r="AH26" i="1"/>
  <c r="AC63" i="1"/>
  <c r="CU18" i="1"/>
  <c r="CE65" i="1"/>
  <c r="CG65" i="1"/>
  <c r="J65" i="1"/>
  <c r="CU40" i="1"/>
  <c r="BI63" i="1"/>
  <c r="BS65" i="1"/>
  <c r="CL50" i="1"/>
  <c r="BQ38" i="1"/>
  <c r="AD50" i="1"/>
  <c r="BK63" i="1"/>
  <c r="CH63" i="1"/>
  <c r="X50" i="1"/>
  <c r="CR50" i="1"/>
  <c r="BF38" i="1"/>
  <c r="AJ14" i="1"/>
  <c r="H14" i="1"/>
  <c r="W63" i="1"/>
  <c r="AH63" i="1"/>
  <c r="R50" i="1"/>
  <c r="CI65" i="1"/>
  <c r="AX65" i="1"/>
  <c r="AY63" i="1"/>
  <c r="BH65" i="1"/>
  <c r="BV63" i="1"/>
  <c r="L50" i="1"/>
  <c r="Y14" i="1"/>
  <c r="BG14" i="1"/>
  <c r="CR65" i="1"/>
  <c r="AT38" i="1"/>
  <c r="AI63" i="1"/>
  <c r="CJ63" i="1"/>
  <c r="BU14" i="1"/>
  <c r="CG26" i="1"/>
  <c r="CU11" i="1"/>
  <c r="CR26" i="1"/>
  <c r="CN65" i="1"/>
  <c r="BE38" i="1"/>
  <c r="AU26" i="1"/>
  <c r="J26" i="1"/>
  <c r="BL63" i="1"/>
  <c r="W65" i="1"/>
  <c r="AM65" i="1"/>
  <c r="AU50" i="1"/>
  <c r="AA65" i="1"/>
  <c r="I38" i="1"/>
  <c r="CP50" i="1"/>
  <c r="CI63" i="1"/>
  <c r="BF50" i="1"/>
  <c r="BV65" i="1"/>
  <c r="BJ65" i="1"/>
  <c r="AG38" i="1"/>
  <c r="I50" i="1"/>
  <c r="BR14" i="1"/>
  <c r="CD14" i="1"/>
  <c r="AH14" i="1"/>
  <c r="BF14" i="1"/>
  <c r="CP14" i="1"/>
  <c r="AT14" i="1"/>
  <c r="V14" i="1"/>
  <c r="J14" i="1"/>
  <c r="CO14" i="1"/>
  <c r="CC14" i="1"/>
  <c r="BQ14" i="1"/>
  <c r="BE14" i="1"/>
  <c r="AS14" i="1"/>
  <c r="CA14" i="1"/>
  <c r="S14" i="1"/>
  <c r="AO14" i="1"/>
  <c r="CM14" i="1"/>
  <c r="G14" i="1"/>
  <c r="BO14" i="1"/>
  <c r="BC14" i="1"/>
  <c r="AQ14" i="1"/>
  <c r="AE14" i="1"/>
  <c r="BM14" i="1"/>
  <c r="Q14" i="1"/>
  <c r="CL14" i="1"/>
  <c r="BZ14" i="1"/>
  <c r="BN14" i="1"/>
  <c r="BB14" i="1"/>
  <c r="AP14" i="1"/>
  <c r="AD14" i="1"/>
  <c r="R14" i="1"/>
  <c r="F14" i="1"/>
  <c r="AC14" i="1"/>
  <c r="CK14" i="1"/>
  <c r="BY14" i="1"/>
  <c r="BA14" i="1"/>
  <c r="BX14" i="1"/>
  <c r="BL14" i="1"/>
  <c r="AZ14" i="1"/>
  <c r="AN14" i="1"/>
  <c r="CI14" i="1"/>
  <c r="BK14" i="1"/>
  <c r="AY14" i="1"/>
  <c r="P14" i="1"/>
  <c r="O14" i="1"/>
  <c r="CU12" i="1"/>
  <c r="AM14" i="1"/>
  <c r="AB14" i="1"/>
  <c r="CU6" i="1"/>
  <c r="AA14" i="1"/>
  <c r="CJ14" i="1"/>
  <c r="CU9" i="1"/>
  <c r="BW14" i="1"/>
  <c r="I14" i="1"/>
  <c r="V50" i="1"/>
  <c r="V26" i="1"/>
  <c r="Q63" i="1"/>
  <c r="BW65" i="1"/>
  <c r="AM63" i="1"/>
  <c r="BJ63" i="1"/>
  <c r="CQ38" i="1"/>
  <c r="BR50" i="1"/>
  <c r="CU8" i="1"/>
  <c r="CE50" i="1"/>
  <c r="AI65" i="1"/>
  <c r="BX63" i="1"/>
  <c r="AK14" i="1"/>
  <c r="CU46" i="1"/>
  <c r="BU26" i="1"/>
  <c r="BT26" i="1"/>
  <c r="CB65" i="1"/>
  <c r="BY50" i="1"/>
  <c r="AI26" i="1"/>
  <c r="AN63" i="1"/>
  <c r="CG14" i="1"/>
  <c r="BQ50" i="1"/>
  <c r="AJ65" i="1"/>
  <c r="CG38" i="1"/>
  <c r="BU38" i="1"/>
  <c r="BI38" i="1"/>
  <c r="AW38" i="1"/>
  <c r="AK38" i="1"/>
  <c r="Y38" i="1"/>
  <c r="M38" i="1"/>
  <c r="CU35" i="1"/>
  <c r="CU32" i="1"/>
  <c r="CU29" i="1"/>
  <c r="CU34" i="1"/>
  <c r="CN38" i="1"/>
  <c r="CB38" i="1"/>
  <c r="BP38" i="1"/>
  <c r="BD38" i="1"/>
  <c r="AR38" i="1"/>
  <c r="AF38" i="1"/>
  <c r="T38" i="1"/>
  <c r="H38" i="1"/>
  <c r="CU28" i="1"/>
  <c r="CU31" i="1"/>
  <c r="CM38" i="1"/>
  <c r="CA38" i="1"/>
  <c r="BO38" i="1"/>
  <c r="BC38" i="1"/>
  <c r="AQ38" i="1"/>
  <c r="AE38" i="1"/>
  <c r="S38" i="1"/>
  <c r="G38" i="1"/>
  <c r="CK38" i="1"/>
  <c r="BY38" i="1"/>
  <c r="BM38" i="1"/>
  <c r="BA38" i="1"/>
  <c r="AO38" i="1"/>
  <c r="AC38" i="1"/>
  <c r="Q38" i="1"/>
  <c r="CJ38" i="1"/>
  <c r="BX38" i="1"/>
  <c r="BL38" i="1"/>
  <c r="AZ38" i="1"/>
  <c r="AN38" i="1"/>
  <c r="AB38" i="1"/>
  <c r="P38" i="1"/>
  <c r="CI38" i="1"/>
  <c r="BW38" i="1"/>
  <c r="BK38" i="1"/>
  <c r="AY38" i="1"/>
  <c r="AM38" i="1"/>
  <c r="AA38" i="1"/>
  <c r="O38" i="1"/>
  <c r="CH38" i="1"/>
  <c r="BJ38" i="1"/>
  <c r="BV38" i="1"/>
  <c r="AX38" i="1"/>
  <c r="AL38" i="1"/>
  <c r="Z38" i="1"/>
  <c r="N38" i="1"/>
  <c r="AI50" i="1"/>
  <c r="CU39" i="1"/>
  <c r="AO65" i="1"/>
  <c r="AU63" i="1"/>
  <c r="BT65" i="1"/>
  <c r="AT63" i="1"/>
  <c r="H63" i="1"/>
  <c r="BH38" i="1"/>
  <c r="H65" i="1"/>
  <c r="U26" i="1"/>
  <c r="CU23" i="1"/>
  <c r="CU20" i="1"/>
  <c r="CU17" i="1"/>
  <c r="CO26" i="1"/>
  <c r="BQ26" i="1"/>
  <c r="AG26" i="1"/>
  <c r="CC26" i="1"/>
  <c r="BE26" i="1"/>
  <c r="I26" i="1"/>
  <c r="AS26" i="1"/>
  <c r="CN26" i="1"/>
  <c r="CB26" i="1"/>
  <c r="BP26" i="1"/>
  <c r="BD26" i="1"/>
  <c r="AR26" i="1"/>
  <c r="AF26" i="1"/>
  <c r="T26" i="1"/>
  <c r="H26" i="1"/>
  <c r="CL26" i="1"/>
  <c r="BZ26" i="1"/>
  <c r="BN26" i="1"/>
  <c r="BB26" i="1"/>
  <c r="AP26" i="1"/>
  <c r="AD26" i="1"/>
  <c r="R26" i="1"/>
  <c r="F26" i="1"/>
  <c r="CK26" i="1"/>
  <c r="BY26" i="1"/>
  <c r="BM26" i="1"/>
  <c r="BA26" i="1"/>
  <c r="AO26" i="1"/>
  <c r="AC26" i="1"/>
  <c r="Q26" i="1"/>
  <c r="CJ26" i="1"/>
  <c r="BX26" i="1"/>
  <c r="BL26" i="1"/>
  <c r="AZ26" i="1"/>
  <c r="AN26" i="1"/>
  <c r="AB26" i="1"/>
  <c r="P26" i="1"/>
  <c r="AM26" i="1"/>
  <c r="CI26" i="1"/>
  <c r="AL26" i="1"/>
  <c r="CH26" i="1"/>
  <c r="N26" i="1"/>
  <c r="BV26" i="1"/>
  <c r="AA26" i="1"/>
  <c r="BW26" i="1"/>
  <c r="Z26" i="1"/>
  <c r="O26" i="1"/>
  <c r="BK26" i="1"/>
  <c r="BJ26" i="1"/>
  <c r="AY26" i="1"/>
  <c r="AX26" i="1"/>
  <c r="K14" i="1"/>
  <c r="BG26" i="1"/>
  <c r="AX14" i="1"/>
  <c r="V63" i="1"/>
  <c r="F50" i="1"/>
  <c r="AL65" i="1"/>
  <c r="AV38" i="1"/>
  <c r="J63" i="1"/>
  <c r="CM26" i="1"/>
  <c r="BK65" i="1"/>
  <c r="Z65" i="1"/>
  <c r="AA63" i="1"/>
  <c r="AV65" i="1"/>
  <c r="AX63" i="1"/>
  <c r="CE38" i="1"/>
  <c r="AH50" i="1"/>
  <c r="AK65" i="1"/>
  <c r="BS50" i="1"/>
  <c r="V38" i="1"/>
  <c r="BE50" i="1"/>
  <c r="AZ63" i="1"/>
  <c r="CD50" i="1"/>
  <c r="CU42" i="1"/>
  <c r="BI26" i="1"/>
  <c r="AJ26" i="1"/>
  <c r="CU43" i="1"/>
  <c r="BD65" i="1"/>
  <c r="W26" i="1"/>
  <c r="CU15" i="1"/>
  <c r="AW14" i="1"/>
  <c r="CE14" i="1"/>
  <c r="CG50" i="1"/>
  <c r="BU50" i="1"/>
  <c r="BI50" i="1"/>
  <c r="AW50" i="1"/>
  <c r="AK50" i="1"/>
  <c r="Y50" i="1"/>
  <c r="M50" i="1"/>
  <c r="CU47" i="1"/>
  <c r="CU44" i="1"/>
  <c r="CU41" i="1"/>
  <c r="CN50" i="1"/>
  <c r="CB50" i="1"/>
  <c r="BP50" i="1"/>
  <c r="BD50" i="1"/>
  <c r="AR50" i="1"/>
  <c r="AF50" i="1"/>
  <c r="T50" i="1"/>
  <c r="H50" i="1"/>
  <c r="CM50" i="1"/>
  <c r="CA50" i="1"/>
  <c r="BO50" i="1"/>
  <c r="BC50" i="1"/>
  <c r="AQ50" i="1"/>
  <c r="AE50" i="1"/>
  <c r="S50" i="1"/>
  <c r="G50" i="1"/>
  <c r="BZ50" i="1"/>
  <c r="BN50" i="1"/>
  <c r="BB50" i="1"/>
  <c r="AP50" i="1"/>
  <c r="CK50" i="1"/>
  <c r="CJ50" i="1"/>
  <c r="BX50" i="1"/>
  <c r="BL50" i="1"/>
  <c r="AZ50" i="1"/>
  <c r="AN50" i="1"/>
  <c r="AB50" i="1"/>
  <c r="P50" i="1"/>
  <c r="CI50" i="1"/>
  <c r="BW50" i="1"/>
  <c r="BK50" i="1"/>
  <c r="AY50" i="1"/>
  <c r="AM50" i="1"/>
  <c r="AA50" i="1"/>
  <c r="O50" i="1"/>
  <c r="Z50" i="1"/>
  <c r="N50" i="1"/>
  <c r="AL50" i="1"/>
  <c r="CH50" i="1"/>
  <c r="BV50" i="1"/>
  <c r="BJ50" i="1"/>
  <c r="AX50" i="1"/>
  <c r="AO50" i="1"/>
  <c r="AR64" i="1"/>
  <c r="CU59" i="1"/>
  <c r="CU56" i="1"/>
  <c r="CU53" i="1"/>
  <c r="X63" i="1"/>
  <c r="CR63" i="1"/>
  <c r="CF63" i="1"/>
  <c r="BT63" i="1"/>
  <c r="BH63" i="1"/>
  <c r="AV63" i="1"/>
  <c r="AJ63" i="1"/>
  <c r="L63" i="1"/>
  <c r="CQ63" i="1"/>
  <c r="CP63" i="1"/>
  <c r="CO63" i="1"/>
  <c r="CC63" i="1"/>
  <c r="BQ63" i="1"/>
  <c r="BE63" i="1"/>
  <c r="AS63" i="1"/>
  <c r="AG63" i="1"/>
  <c r="U63" i="1"/>
  <c r="I63" i="1"/>
  <c r="CU60" i="1"/>
  <c r="CU57" i="1"/>
  <c r="CU54" i="1"/>
  <c r="CU51" i="1"/>
  <c r="CN63" i="1"/>
  <c r="CB63" i="1"/>
  <c r="BP63" i="1"/>
  <c r="BD63" i="1"/>
  <c r="AR63" i="1"/>
  <c r="AF63" i="1"/>
  <c r="CM63" i="1"/>
  <c r="CA63" i="1"/>
  <c r="BO63" i="1"/>
  <c r="BC63" i="1"/>
  <c r="AQ63" i="1"/>
  <c r="AE63" i="1"/>
  <c r="S63" i="1"/>
  <c r="G63" i="1"/>
  <c r="BZ63" i="1"/>
  <c r="CL63" i="1"/>
  <c r="BN63" i="1"/>
  <c r="BB63" i="1"/>
  <c r="AP63" i="1"/>
  <c r="AD63" i="1"/>
  <c r="R63" i="1"/>
  <c r="F63" i="1"/>
  <c r="BN38" i="1"/>
  <c r="CQ50" i="1"/>
  <c r="CD63" i="1"/>
  <c r="CH65" i="1"/>
  <c r="CK65" i="1"/>
  <c r="AY65" i="1"/>
  <c r="N65" i="1"/>
  <c r="O63" i="1"/>
  <c r="AJ38" i="1"/>
  <c r="AL63" i="1"/>
  <c r="BS38" i="1"/>
  <c r="CO38" i="1"/>
  <c r="CG63" i="1"/>
  <c r="BG50" i="1"/>
  <c r="J38" i="1"/>
  <c r="BS14" i="1"/>
  <c r="AB63" i="1"/>
  <c r="AT50" i="1"/>
  <c r="CL38" i="1"/>
  <c r="AW26" i="1"/>
  <c r="T65" i="1"/>
  <c r="L26" i="1"/>
  <c r="AF65" i="1"/>
  <c r="BH14" i="1"/>
  <c r="BA50" i="1"/>
  <c r="K26" i="1"/>
  <c r="CU10" i="1"/>
  <c r="L38" i="1"/>
  <c r="M14" i="1"/>
  <c r="T64" i="1" l="1"/>
  <c r="CU37" i="1"/>
  <c r="CU13" i="1"/>
  <c r="W64" i="1"/>
  <c r="AL64" i="1"/>
  <c r="CS14" i="1"/>
  <c r="AV64" i="1"/>
  <c r="CS50" i="1"/>
  <c r="BV64" i="1"/>
  <c r="CE64" i="1"/>
  <c r="Q64" i="1"/>
  <c r="BI64" i="1"/>
  <c r="N64" i="1"/>
  <c r="H64" i="1"/>
  <c r="CR64" i="1"/>
  <c r="CI64" i="1"/>
  <c r="AH64" i="1"/>
  <c r="CD64" i="1"/>
  <c r="BF64" i="1"/>
  <c r="AT64" i="1"/>
  <c r="BU64" i="1"/>
  <c r="R64" i="1"/>
  <c r="P64" i="1"/>
  <c r="AN64" i="1"/>
  <c r="BP64" i="1"/>
  <c r="BQ64" i="1"/>
  <c r="BL64" i="1"/>
  <c r="BE64" i="1"/>
  <c r="G64" i="1"/>
  <c r="AP64" i="1"/>
  <c r="BX64" i="1"/>
  <c r="BC64" i="1"/>
  <c r="BZ64" i="1"/>
  <c r="BO64" i="1"/>
  <c r="CL64" i="1"/>
  <c r="I64" i="1"/>
  <c r="CC64" i="1"/>
  <c r="F64" i="1"/>
  <c r="U64" i="1"/>
  <c r="CO64" i="1"/>
  <c r="AZ64" i="1"/>
  <c r="CQ64" i="1"/>
  <c r="BR64" i="1"/>
  <c r="Y64" i="1"/>
  <c r="CM64" i="1"/>
  <c r="AD64" i="1"/>
  <c r="AQ64" i="1"/>
  <c r="AG64" i="1"/>
  <c r="CP64" i="1"/>
  <c r="AE64" i="1"/>
  <c r="AB64" i="1"/>
  <c r="M64" i="1"/>
  <c r="BB64" i="1"/>
  <c r="S64" i="1"/>
  <c r="CJ64" i="1"/>
  <c r="V64" i="1"/>
  <c r="CA64" i="1"/>
  <c r="AS64" i="1"/>
  <c r="BN64" i="1"/>
  <c r="CU49" i="1"/>
  <c r="BJ64" i="1"/>
  <c r="BY64" i="1"/>
  <c r="CS63" i="1"/>
  <c r="AX64" i="1"/>
  <c r="BG64" i="1"/>
  <c r="BA64" i="1"/>
  <c r="L64" i="1"/>
  <c r="AY64" i="1"/>
  <c r="BS64" i="1"/>
  <c r="AI64" i="1"/>
  <c r="Z64" i="1"/>
  <c r="AU64" i="1"/>
  <c r="AC64" i="1"/>
  <c r="BM64" i="1"/>
  <c r="CK64" i="1"/>
  <c r="CN64" i="1"/>
  <c r="X64" i="1"/>
  <c r="CU25" i="1"/>
  <c r="BK64" i="1"/>
  <c r="AA64" i="1"/>
  <c r="O64" i="1"/>
  <c r="AF64" i="1"/>
  <c r="CH64" i="1"/>
  <c r="AK64" i="1"/>
  <c r="BH64" i="1"/>
  <c r="J64" i="1"/>
  <c r="AW64" i="1"/>
  <c r="K64" i="1"/>
  <c r="BT64" i="1"/>
  <c r="CB64" i="1"/>
  <c r="BW64" i="1"/>
  <c r="CF64" i="1"/>
  <c r="CU61" i="1"/>
  <c r="BD64" i="1"/>
  <c r="CS26" i="1"/>
  <c r="AO64" i="1"/>
  <c r="AJ64" i="1"/>
  <c r="AM64" i="1"/>
  <c r="CG64" i="1"/>
  <c r="CS38" i="1"/>
</calcChain>
</file>

<file path=xl/sharedStrings.xml><?xml version="1.0" encoding="utf-8"?>
<sst xmlns="http://schemas.openxmlformats.org/spreadsheetml/2006/main" count="181" uniqueCount="163">
  <si>
    <t>Amount of segments with wood discolouration or rot</t>
  </si>
  <si>
    <t>Fungus sp.</t>
  </si>
  <si>
    <t>Biscogniauxia nummularia</t>
  </si>
  <si>
    <t>Diaporthe pustulata</t>
  </si>
  <si>
    <t>Xylaria longipes</t>
  </si>
  <si>
    <t>Coprinellus micaceus</t>
  </si>
  <si>
    <t>Nectria cinnabarina</t>
  </si>
  <si>
    <t>Eutypella quaternata</t>
  </si>
  <si>
    <t>Hypholoma fasciculare</t>
  </si>
  <si>
    <t>Clonostachys rosea</t>
  </si>
  <si>
    <t>Didymella macrostoma</t>
  </si>
  <si>
    <t>Eutypa maura</t>
  </si>
  <si>
    <t>Thyridium vestitum</t>
  </si>
  <si>
    <t>Neoleptosphaeria rubefaciens</t>
  </si>
  <si>
    <t>Neocucurbitaria acerina</t>
  </si>
  <si>
    <t>Lophium arboricola</t>
  </si>
  <si>
    <t>Neodidymelliopsis sp.</t>
  </si>
  <si>
    <t>Trametes versicolor</t>
  </si>
  <si>
    <t>Melanomma populicola </t>
  </si>
  <si>
    <t>Boeremia exigua</t>
  </si>
  <si>
    <t>Lopadostoma turgidum</t>
  </si>
  <si>
    <t>Leptosillia muelleri</t>
  </si>
  <si>
    <t>Petrakia irregularis</t>
  </si>
  <si>
    <t>Cadophora prunicola</t>
  </si>
  <si>
    <t>Nigrograna mycophila</t>
  </si>
  <si>
    <t>Pezicula sporulosa</t>
  </si>
  <si>
    <t>Lophiostoma carpini</t>
  </si>
  <si>
    <t>Porostereum spadiceum</t>
  </si>
  <si>
    <t>Cryptostroma corticale</t>
  </si>
  <si>
    <t>Furcasterigmium furcatum</t>
  </si>
  <si>
    <t>Jackrogersella cohaerens</t>
  </si>
  <si>
    <t>Ramularia collo-cygni</t>
  </si>
  <si>
    <t>Neonectria punicea</t>
  </si>
  <si>
    <t>Cladosporium sphaerospermum</t>
  </si>
  <si>
    <t>Hypoxylon fragiforme</t>
  </si>
  <si>
    <t>Serpula himantioides</t>
  </si>
  <si>
    <t>Hyoxylon rubiginosum</t>
  </si>
  <si>
    <t>B-2021-1-B1</t>
  </si>
  <si>
    <t>B-2021-1-B2</t>
  </si>
  <si>
    <t>B-2021-1-B3</t>
  </si>
  <si>
    <t>B-2021-1-B4</t>
  </si>
  <si>
    <t>B-2021-1-B5</t>
  </si>
  <si>
    <t>B-2021-1-B6</t>
  </si>
  <si>
    <t>B-2021-1-B7</t>
  </si>
  <si>
    <t>B-2021-1-B8</t>
  </si>
  <si>
    <t>B-2021-1-B9</t>
  </si>
  <si>
    <t>B-2021-1-B10</t>
  </si>
  <si>
    <t>B-2021-2-B1</t>
  </si>
  <si>
    <t>B-2021-2-B2</t>
  </si>
  <si>
    <t>B-2021-2-B3</t>
  </si>
  <si>
    <t>B-2021-2-B4</t>
  </si>
  <si>
    <t>B-2021-2-B5</t>
  </si>
  <si>
    <t>B-2021-2-B6</t>
  </si>
  <si>
    <t>B-2021-2-B7</t>
  </si>
  <si>
    <t>B-2021-2-B8</t>
  </si>
  <si>
    <t>B-2021-2-B9</t>
  </si>
  <si>
    <t>B-2021-2-B10</t>
  </si>
  <si>
    <t>B-2021-3-B1</t>
  </si>
  <si>
    <t>B-2021-3-B2</t>
  </si>
  <si>
    <t>B-2021-3-B3</t>
  </si>
  <si>
    <t>B-2021-3-B4</t>
  </si>
  <si>
    <t>B-2021-3-B5</t>
  </si>
  <si>
    <t>B-2021-3-B6</t>
  </si>
  <si>
    <t>B-2021-3-B7</t>
  </si>
  <si>
    <t>B-2021-3-B8</t>
  </si>
  <si>
    <t>B-2021-3-B9</t>
  </si>
  <si>
    <t>B-2021-3-B10</t>
  </si>
  <si>
    <t>B-2021-4-B1</t>
  </si>
  <si>
    <t>B-2021-4-B2</t>
  </si>
  <si>
    <t>B-2021-4-B3</t>
  </si>
  <si>
    <t>B-2021-4-B4</t>
  </si>
  <si>
    <t>B-2021-4-B5</t>
  </si>
  <si>
    <t>B-2021-4-B6</t>
  </si>
  <si>
    <t>B-2021-4-B7</t>
  </si>
  <si>
    <t>B-2021-4-B8</t>
  </si>
  <si>
    <t>B-2021-4-B9</t>
  </si>
  <si>
    <t>B-2021-4-B10</t>
  </si>
  <si>
    <t>B-2021-5-B1</t>
  </si>
  <si>
    <t>B-2021-5-B2</t>
  </si>
  <si>
    <t>B-2021-5-B3</t>
  </si>
  <si>
    <t>B-2021-5-B4</t>
  </si>
  <si>
    <t>B-2021-5-B5</t>
  </si>
  <si>
    <t>B-2021-5-B6</t>
  </si>
  <si>
    <t>B-2021-5-B7</t>
  </si>
  <si>
    <t>B-2021-5-B8</t>
  </si>
  <si>
    <t>B-2021-5-B9</t>
  </si>
  <si>
    <t>B-2021-5-B10</t>
  </si>
  <si>
    <t>Isolationen total</t>
  </si>
  <si>
    <t>yeasts</t>
  </si>
  <si>
    <t>Sum</t>
  </si>
  <si>
    <t>Quantity</t>
  </si>
  <si>
    <t>% of isolates in total for site</t>
  </si>
  <si>
    <t>Frequency for stand</t>
  </si>
  <si>
    <t>total frequency</t>
  </si>
  <si>
    <t>frquency in relation to total amount of segments</t>
  </si>
  <si>
    <t>segemnts total</t>
  </si>
  <si>
    <t>-</t>
  </si>
  <si>
    <t>NW-FVA ID</t>
  </si>
  <si>
    <t>sampled tress</t>
  </si>
  <si>
    <t>Total amount of  increment segments</t>
  </si>
  <si>
    <t>total sum</t>
  </si>
  <si>
    <t>species</t>
  </si>
  <si>
    <t>Querciphoma carteri</t>
  </si>
  <si>
    <t>Prosthecium platanoides</t>
  </si>
  <si>
    <r>
      <t xml:space="preserve">Dothiorella </t>
    </r>
    <r>
      <rPr>
        <sz val="9"/>
        <color rgb="FF212121"/>
        <rFont val="Calibri"/>
        <family val="2"/>
        <scheme val="minor"/>
      </rPr>
      <t>spp.</t>
    </r>
  </si>
  <si>
    <r>
      <t xml:space="preserve">Penicillium </t>
    </r>
    <r>
      <rPr>
        <sz val="9"/>
        <color theme="1"/>
        <rFont val="Calibri"/>
        <family val="2"/>
        <scheme val="minor"/>
      </rPr>
      <t>sp.</t>
    </r>
  </si>
  <si>
    <r>
      <t xml:space="preserve">Cytospora </t>
    </r>
    <r>
      <rPr>
        <sz val="9"/>
        <color theme="1"/>
        <rFont val="Calibri"/>
        <family val="2"/>
        <scheme val="minor"/>
      </rPr>
      <t>cf.</t>
    </r>
    <r>
      <rPr>
        <i/>
        <sz val="9"/>
        <color theme="1"/>
        <rFont val="Calibri"/>
        <family val="2"/>
        <scheme val="minor"/>
      </rPr>
      <t xml:space="preserve"> rodophila</t>
    </r>
  </si>
  <si>
    <r>
      <t>Cytospora</t>
    </r>
    <r>
      <rPr>
        <sz val="9"/>
        <rFont val="Calibri"/>
        <family val="2"/>
        <scheme val="minor"/>
      </rPr>
      <t xml:space="preserve"> cf.</t>
    </r>
    <r>
      <rPr>
        <i/>
        <sz val="9"/>
        <rFont val="Calibri"/>
        <family val="2"/>
        <scheme val="minor"/>
      </rPr>
      <t xml:space="preserve"> populina</t>
    </r>
  </si>
  <si>
    <r>
      <rPr>
        <sz val="9"/>
        <color theme="1"/>
        <rFont val="Calibri"/>
        <family val="2"/>
        <scheme val="minor"/>
      </rPr>
      <t xml:space="preserve">cf. </t>
    </r>
    <r>
      <rPr>
        <i/>
        <sz val="9"/>
        <color theme="1"/>
        <rFont val="Calibri"/>
        <family val="2"/>
        <scheme val="minor"/>
      </rPr>
      <t>Akanthomyces</t>
    </r>
  </si>
  <si>
    <r>
      <t>Phoma</t>
    </r>
    <r>
      <rPr>
        <sz val="9"/>
        <color rgb="FF212121"/>
        <rFont val="Calibri"/>
        <family val="2"/>
        <scheme val="minor"/>
      </rPr>
      <t xml:space="preserve"> sp. </t>
    </r>
  </si>
  <si>
    <r>
      <t xml:space="preserve">Cytospora </t>
    </r>
    <r>
      <rPr>
        <sz val="9"/>
        <color theme="1"/>
        <rFont val="Calibri"/>
        <family val="2"/>
        <scheme val="minor"/>
      </rPr>
      <t>cf.</t>
    </r>
    <r>
      <rPr>
        <i/>
        <sz val="9"/>
        <color theme="1"/>
        <rFont val="Calibri"/>
        <family val="2"/>
        <scheme val="minor"/>
      </rPr>
      <t xml:space="preserve"> friesii</t>
    </r>
  </si>
  <si>
    <r>
      <t>Neosetophoma</t>
    </r>
    <r>
      <rPr>
        <sz val="9"/>
        <color theme="1"/>
        <rFont val="Calibri"/>
        <family val="2"/>
        <scheme val="minor"/>
      </rPr>
      <t xml:space="preserve"> cf. </t>
    </r>
    <r>
      <rPr>
        <i/>
        <sz val="9"/>
        <color theme="1"/>
        <rFont val="Calibri"/>
        <family val="2"/>
        <scheme val="minor"/>
      </rPr>
      <t>italica</t>
    </r>
  </si>
  <si>
    <r>
      <t xml:space="preserve">Neosetophoma </t>
    </r>
    <r>
      <rPr>
        <sz val="9"/>
        <color theme="1"/>
        <rFont val="Calibri"/>
        <family val="2"/>
        <scheme val="minor"/>
      </rPr>
      <t xml:space="preserve">cf. </t>
    </r>
    <r>
      <rPr>
        <i/>
        <sz val="9"/>
        <color theme="1"/>
        <rFont val="Calibri"/>
        <family val="2"/>
        <scheme val="minor"/>
      </rPr>
      <t>samarorum</t>
    </r>
  </si>
  <si>
    <r>
      <t>Angustimassarina</t>
    </r>
    <r>
      <rPr>
        <sz val="9"/>
        <color theme="1"/>
        <rFont val="Calibri"/>
        <family val="2"/>
        <scheme val="minor"/>
      </rPr>
      <t xml:space="preserve"> sp.</t>
    </r>
  </si>
  <si>
    <r>
      <rPr>
        <sz val="9"/>
        <color rgb="FF222222"/>
        <rFont val="Calibri"/>
        <family val="2"/>
        <scheme val="minor"/>
      </rPr>
      <t>cf.</t>
    </r>
    <r>
      <rPr>
        <i/>
        <sz val="9"/>
        <color rgb="FF222222"/>
        <rFont val="Calibri"/>
        <family val="2"/>
        <scheme val="minor"/>
      </rPr>
      <t xml:space="preserve"> Thyridiaceae</t>
    </r>
  </si>
  <si>
    <r>
      <t xml:space="preserve">Cladosporium </t>
    </r>
    <r>
      <rPr>
        <sz val="9"/>
        <color rgb="FF212121"/>
        <rFont val="Calibri"/>
        <family val="2"/>
        <scheme val="minor"/>
      </rPr>
      <t>sp. 3</t>
    </r>
  </si>
  <si>
    <r>
      <t>Capronia</t>
    </r>
    <r>
      <rPr>
        <sz val="9"/>
        <color rgb="FF212121"/>
        <rFont val="Calibri"/>
        <family val="2"/>
        <scheme val="minor"/>
      </rPr>
      <t xml:space="preserve"> sp.</t>
    </r>
  </si>
  <si>
    <r>
      <t>Neonectria</t>
    </r>
    <r>
      <rPr>
        <sz val="9"/>
        <color rgb="FF212121"/>
        <rFont val="Calibri"/>
        <family val="2"/>
        <scheme val="minor"/>
      </rPr>
      <t xml:space="preserve"> cf.</t>
    </r>
    <r>
      <rPr>
        <i/>
        <sz val="9"/>
        <color rgb="FF212121"/>
        <rFont val="Calibri"/>
        <family val="2"/>
        <scheme val="minor"/>
      </rPr>
      <t xml:space="preserve"> ramulariae</t>
    </r>
  </si>
  <si>
    <r>
      <t xml:space="preserve">Eutypa </t>
    </r>
    <r>
      <rPr>
        <sz val="9"/>
        <color rgb="FF212121"/>
        <rFont val="Calibri"/>
        <family val="2"/>
        <scheme val="minor"/>
      </rPr>
      <t>cf.</t>
    </r>
    <r>
      <rPr>
        <i/>
        <sz val="9"/>
        <color rgb="FF212121"/>
        <rFont val="Calibri"/>
        <family val="2"/>
        <scheme val="minor"/>
      </rPr>
      <t xml:space="preserve"> petrakii </t>
    </r>
    <r>
      <rPr>
        <sz val="9"/>
        <color rgb="FF212121"/>
        <rFont val="Calibri"/>
        <family val="2"/>
        <scheme val="minor"/>
      </rPr>
      <t>var.</t>
    </r>
    <r>
      <rPr>
        <i/>
        <sz val="9"/>
        <color rgb="FF212121"/>
        <rFont val="Calibri"/>
        <family val="2"/>
        <scheme val="minor"/>
      </rPr>
      <t xml:space="preserve"> hederae</t>
    </r>
  </si>
  <si>
    <r>
      <t xml:space="preserve">Stereum </t>
    </r>
    <r>
      <rPr>
        <sz val="9"/>
        <color rgb="FF212121"/>
        <rFont val="Calibri"/>
        <family val="2"/>
        <scheme val="minor"/>
      </rPr>
      <t xml:space="preserve">cf. </t>
    </r>
    <r>
      <rPr>
        <i/>
        <sz val="9"/>
        <color rgb="FF212121"/>
        <rFont val="Calibri"/>
        <family val="2"/>
        <scheme val="minor"/>
      </rPr>
      <t>hirsutum</t>
    </r>
  </si>
  <si>
    <r>
      <t xml:space="preserve">Apiognomonia </t>
    </r>
    <r>
      <rPr>
        <sz val="9"/>
        <color rgb="FF212121"/>
        <rFont val="Calibri"/>
        <family val="2"/>
        <scheme val="minor"/>
      </rPr>
      <t>sp.</t>
    </r>
  </si>
  <si>
    <r>
      <rPr>
        <sz val="9"/>
        <color rgb="FF212121"/>
        <rFont val="Calibri"/>
        <family val="2"/>
        <scheme val="minor"/>
      </rPr>
      <t>cf.</t>
    </r>
    <r>
      <rPr>
        <i/>
        <sz val="9"/>
        <color rgb="FF212121"/>
        <rFont val="Calibri"/>
        <family val="2"/>
        <scheme val="minor"/>
      </rPr>
      <t xml:space="preserve"> Leptodontidium </t>
    </r>
    <r>
      <rPr>
        <sz val="9"/>
        <color rgb="FF212121"/>
        <rFont val="Calibri"/>
        <family val="2"/>
        <scheme val="minor"/>
      </rPr>
      <t>sp.</t>
    </r>
  </si>
  <si>
    <r>
      <t xml:space="preserve">Pleosporales </t>
    </r>
    <r>
      <rPr>
        <sz val="9"/>
        <color rgb="FF212121"/>
        <rFont val="Calibri"/>
        <family val="2"/>
        <scheme val="minor"/>
      </rPr>
      <t>sp. 1</t>
    </r>
  </si>
  <si>
    <r>
      <t xml:space="preserve">Paracamarosporium </t>
    </r>
    <r>
      <rPr>
        <sz val="9"/>
        <color theme="1"/>
        <rFont val="Calibri"/>
        <family val="2"/>
        <scheme val="minor"/>
      </rPr>
      <t>cf.</t>
    </r>
    <r>
      <rPr>
        <i/>
        <sz val="9"/>
        <color theme="1"/>
        <rFont val="Calibri"/>
        <family val="2"/>
        <scheme val="minor"/>
      </rPr>
      <t xml:space="preserve"> fagi</t>
    </r>
  </si>
  <si>
    <r>
      <t xml:space="preserve">Exophiala </t>
    </r>
    <r>
      <rPr>
        <sz val="9"/>
        <color theme="1"/>
        <rFont val="Calibri"/>
        <family val="2"/>
        <scheme val="minor"/>
      </rPr>
      <t>cf.</t>
    </r>
    <r>
      <rPr>
        <i/>
        <sz val="9"/>
        <color theme="1"/>
        <rFont val="Calibri"/>
        <family val="2"/>
        <scheme val="minor"/>
      </rPr>
      <t xml:space="preserve"> pisciphila</t>
    </r>
  </si>
  <si>
    <r>
      <t xml:space="preserve">Mycoarthris </t>
    </r>
    <r>
      <rPr>
        <sz val="9"/>
        <color theme="1"/>
        <rFont val="Calibri"/>
        <family val="2"/>
        <scheme val="minor"/>
      </rPr>
      <t>sp.</t>
    </r>
  </si>
  <si>
    <r>
      <t xml:space="preserve">Pseudogymnoascus </t>
    </r>
    <r>
      <rPr>
        <sz val="9"/>
        <color rgb="FF212121"/>
        <rFont val="Calibri"/>
        <family val="2"/>
        <scheme val="minor"/>
      </rPr>
      <t xml:space="preserve">cf. </t>
    </r>
    <r>
      <rPr>
        <i/>
        <sz val="9"/>
        <color rgb="FF212121"/>
        <rFont val="Calibri"/>
        <family val="2"/>
        <scheme val="minor"/>
      </rPr>
      <t>pannorum</t>
    </r>
  </si>
  <si>
    <r>
      <t xml:space="preserve">Dothideomycetes </t>
    </r>
    <r>
      <rPr>
        <sz val="9"/>
        <color rgb="FF212121"/>
        <rFont val="Calibri"/>
        <family val="2"/>
        <scheme val="minor"/>
      </rPr>
      <t>sp.</t>
    </r>
  </si>
  <si>
    <r>
      <t xml:space="preserve">Sordariomycetes </t>
    </r>
    <r>
      <rPr>
        <sz val="9"/>
        <color theme="1"/>
        <rFont val="Calibri"/>
        <family val="2"/>
        <scheme val="minor"/>
      </rPr>
      <t>sp. 2</t>
    </r>
  </si>
  <si>
    <r>
      <t>Beauveria</t>
    </r>
    <r>
      <rPr>
        <sz val="9"/>
        <color theme="1"/>
        <rFont val="Calibri"/>
        <family val="2"/>
        <scheme val="minor"/>
      </rPr>
      <t xml:space="preserve"> cf. </t>
    </r>
    <r>
      <rPr>
        <i/>
        <sz val="9"/>
        <color theme="1"/>
        <rFont val="Calibri"/>
        <family val="2"/>
        <scheme val="minor"/>
      </rPr>
      <t>bassiana</t>
    </r>
  </si>
  <si>
    <r>
      <t xml:space="preserve">Preussia </t>
    </r>
    <r>
      <rPr>
        <sz val="9"/>
        <color theme="1"/>
        <rFont val="Calibri"/>
        <family val="2"/>
        <scheme val="minor"/>
      </rPr>
      <t xml:space="preserve">cf. </t>
    </r>
    <r>
      <rPr>
        <i/>
        <sz val="9"/>
        <color theme="1"/>
        <rFont val="Calibri"/>
        <family val="2"/>
        <scheme val="minor"/>
      </rPr>
      <t>aemulans</t>
    </r>
  </si>
  <si>
    <r>
      <t xml:space="preserve">Neonectria </t>
    </r>
    <r>
      <rPr>
        <sz val="9"/>
        <color theme="1"/>
        <rFont val="Calibri"/>
        <family val="2"/>
        <scheme val="minor"/>
      </rPr>
      <t>sp.</t>
    </r>
  </si>
  <si>
    <r>
      <t xml:space="preserve">Aureobasidium </t>
    </r>
    <r>
      <rPr>
        <sz val="9"/>
        <color theme="1"/>
        <rFont val="Calibri"/>
        <family val="2"/>
        <scheme val="minor"/>
      </rPr>
      <t>sp.</t>
    </r>
  </si>
  <si>
    <r>
      <t xml:space="preserve">Pleosporales </t>
    </r>
    <r>
      <rPr>
        <sz val="9"/>
        <color theme="1"/>
        <rFont val="Calibri"/>
        <family val="2"/>
        <scheme val="minor"/>
      </rPr>
      <t>sp., cf.</t>
    </r>
    <r>
      <rPr>
        <i/>
        <sz val="9"/>
        <color theme="1"/>
        <rFont val="Calibri"/>
        <family val="2"/>
        <scheme val="minor"/>
      </rPr>
      <t xml:space="preserve"> Splanchnonema</t>
    </r>
  </si>
  <si>
    <r>
      <t xml:space="preserve">Xenocylindrosporium </t>
    </r>
    <r>
      <rPr>
        <sz val="9"/>
        <color theme="1"/>
        <rFont val="Calibri"/>
        <family val="2"/>
        <scheme val="minor"/>
      </rPr>
      <t xml:space="preserve">sp. </t>
    </r>
  </si>
  <si>
    <r>
      <t xml:space="preserve">Cladosporium </t>
    </r>
    <r>
      <rPr>
        <sz val="9"/>
        <color theme="1"/>
        <rFont val="Calibri"/>
        <family val="2"/>
        <scheme val="minor"/>
      </rPr>
      <t>sp. 1</t>
    </r>
  </si>
  <si>
    <r>
      <t>Cladosporium</t>
    </r>
    <r>
      <rPr>
        <sz val="9"/>
        <color theme="1"/>
        <rFont val="Calibri"/>
        <family val="2"/>
        <scheme val="minor"/>
      </rPr>
      <t xml:space="preserve"> sp. 4</t>
    </r>
  </si>
  <si>
    <r>
      <t>Pleosporales</t>
    </r>
    <r>
      <rPr>
        <sz val="9"/>
        <color theme="1"/>
        <rFont val="Calibri"/>
        <family val="2"/>
        <scheme val="minor"/>
      </rPr>
      <t xml:space="preserve"> sp. 2</t>
    </r>
  </si>
  <si>
    <r>
      <t>Cladosporium</t>
    </r>
    <r>
      <rPr>
        <sz val="9"/>
        <color theme="1"/>
        <rFont val="Calibri"/>
        <family val="2"/>
        <scheme val="minor"/>
      </rPr>
      <t xml:space="preserve"> sp. 5</t>
    </r>
  </si>
  <si>
    <r>
      <t>Coprinellus</t>
    </r>
    <r>
      <rPr>
        <sz val="9"/>
        <color theme="1"/>
        <rFont val="Calibri"/>
        <family val="2"/>
        <scheme val="minor"/>
      </rPr>
      <t xml:space="preserve"> sp.</t>
    </r>
  </si>
  <si>
    <r>
      <t xml:space="preserve">Diaporthe </t>
    </r>
    <r>
      <rPr>
        <sz val="9"/>
        <color theme="1"/>
        <rFont val="Calibri"/>
        <family val="2"/>
        <scheme val="minor"/>
      </rPr>
      <t>cf.</t>
    </r>
    <r>
      <rPr>
        <i/>
        <sz val="9"/>
        <color theme="1"/>
        <rFont val="Calibri"/>
        <family val="2"/>
        <scheme val="minor"/>
      </rPr>
      <t xml:space="preserve"> rudis</t>
    </r>
  </si>
  <si>
    <r>
      <t>Arthrinium</t>
    </r>
    <r>
      <rPr>
        <sz val="9"/>
        <color theme="1"/>
        <rFont val="Calibri"/>
        <family val="2"/>
        <scheme val="minor"/>
      </rPr>
      <t xml:space="preserve"> cf. </t>
    </r>
    <r>
      <rPr>
        <i/>
        <sz val="9"/>
        <color theme="1"/>
        <rFont val="Calibri"/>
        <family val="2"/>
        <scheme val="minor"/>
      </rPr>
      <t>marii</t>
    </r>
  </si>
  <si>
    <r>
      <rPr>
        <sz val="9"/>
        <color theme="1"/>
        <rFont val="Calibri"/>
        <family val="2"/>
        <scheme val="minor"/>
      </rPr>
      <t>cf.</t>
    </r>
    <r>
      <rPr>
        <i/>
        <sz val="9"/>
        <color theme="1"/>
        <rFont val="Calibri"/>
        <family val="2"/>
        <scheme val="minor"/>
      </rPr>
      <t xml:space="preserve"> Tolypocladium </t>
    </r>
    <r>
      <rPr>
        <sz val="9"/>
        <color theme="1"/>
        <rFont val="Calibri"/>
        <family val="2"/>
        <scheme val="minor"/>
      </rPr>
      <t>sp.</t>
    </r>
  </si>
  <si>
    <r>
      <t>Hymenochaetaceae</t>
    </r>
    <r>
      <rPr>
        <sz val="9"/>
        <color theme="1"/>
        <rFont val="Calibri"/>
        <family val="2"/>
        <scheme val="minor"/>
      </rPr>
      <t xml:space="preserve"> sp.</t>
    </r>
  </si>
  <si>
    <r>
      <t>Penicillium</t>
    </r>
    <r>
      <rPr>
        <sz val="9"/>
        <color theme="1"/>
        <rFont val="Calibri"/>
        <family val="2"/>
        <scheme val="minor"/>
      </rPr>
      <t xml:space="preserve"> cf. </t>
    </r>
    <r>
      <rPr>
        <i/>
        <sz val="9"/>
        <color theme="1"/>
        <rFont val="Calibri"/>
        <family val="2"/>
        <scheme val="minor"/>
      </rPr>
      <t>tularense</t>
    </r>
  </si>
  <si>
    <r>
      <t xml:space="preserve">Mucoromycota </t>
    </r>
    <r>
      <rPr>
        <sz val="9"/>
        <color theme="1"/>
        <rFont val="Calibri"/>
        <family val="2"/>
        <scheme val="minor"/>
      </rPr>
      <t>sp.</t>
    </r>
  </si>
  <si>
    <r>
      <t xml:space="preserve">Nigrograna </t>
    </r>
    <r>
      <rPr>
        <sz val="9"/>
        <color theme="1"/>
        <rFont val="Calibri"/>
        <family val="2"/>
        <scheme val="minor"/>
      </rPr>
      <t xml:space="preserve">cf. </t>
    </r>
    <r>
      <rPr>
        <i/>
        <sz val="9"/>
        <color theme="1"/>
        <rFont val="Calibri"/>
        <family val="2"/>
        <scheme val="minor"/>
      </rPr>
      <t>norvegica</t>
    </r>
  </si>
  <si>
    <r>
      <t xml:space="preserve">Tolypocladium </t>
    </r>
    <r>
      <rPr>
        <sz val="9"/>
        <rFont val="Calibri"/>
        <family val="2"/>
        <scheme val="minor"/>
      </rPr>
      <t>sp.</t>
    </r>
  </si>
  <si>
    <r>
      <t xml:space="preserve">Agaricales </t>
    </r>
    <r>
      <rPr>
        <sz val="9"/>
        <color theme="1"/>
        <rFont val="Calibri"/>
        <family val="2"/>
        <scheme val="minor"/>
      </rPr>
      <t>sp.</t>
    </r>
  </si>
  <si>
    <r>
      <t xml:space="preserve">Cladosporium </t>
    </r>
    <r>
      <rPr>
        <sz val="9"/>
        <color theme="1"/>
        <rFont val="Calibri"/>
        <family val="2"/>
        <scheme val="minor"/>
      </rPr>
      <t>sp. 2</t>
    </r>
  </si>
  <si>
    <r>
      <t xml:space="preserve">Fungus </t>
    </r>
    <r>
      <rPr>
        <sz val="9"/>
        <color theme="1"/>
        <rFont val="Calibri"/>
        <family val="2"/>
        <scheme val="minor"/>
      </rPr>
      <t>sp.</t>
    </r>
  </si>
  <si>
    <r>
      <t xml:space="preserve">Trichoderma </t>
    </r>
    <r>
      <rPr>
        <sz val="9"/>
        <color theme="1"/>
        <rFont val="Calibri"/>
        <family val="2"/>
        <scheme val="minor"/>
      </rPr>
      <t>sp.</t>
    </r>
  </si>
  <si>
    <r>
      <t>Sordariomycetes</t>
    </r>
    <r>
      <rPr>
        <sz val="9"/>
        <color theme="1"/>
        <rFont val="Calibri"/>
        <family val="2"/>
        <scheme val="minor"/>
      </rPr>
      <t xml:space="preserve"> sp. 1</t>
    </r>
  </si>
  <si>
    <r>
      <t>Arthrinium</t>
    </r>
    <r>
      <rPr>
        <sz val="9"/>
        <color theme="1"/>
        <rFont val="Calibri"/>
        <family val="2"/>
        <scheme val="minor"/>
      </rPr>
      <t xml:space="preserve"> sp.</t>
    </r>
  </si>
  <si>
    <r>
      <t xml:space="preserve">Diaporthe </t>
    </r>
    <r>
      <rPr>
        <sz val="9"/>
        <color theme="1"/>
        <rFont val="Calibri"/>
        <family val="2"/>
        <scheme val="minor"/>
      </rPr>
      <t xml:space="preserve">cf. </t>
    </r>
    <r>
      <rPr>
        <i/>
        <sz val="9"/>
        <color theme="1"/>
        <rFont val="Calibri"/>
        <family val="2"/>
        <scheme val="minor"/>
      </rPr>
      <t>eres</t>
    </r>
  </si>
  <si>
    <r>
      <t>Fungi associated with woody tissues of Acer pseudoplatanus in forest stands with different health status concerning sooty bark disease (</t>
    </r>
    <r>
      <rPr>
        <i/>
        <sz val="11"/>
        <color theme="1"/>
        <rFont val="Calibri"/>
        <family val="2"/>
        <scheme val="minor"/>
      </rPr>
      <t>Cryptostroma corticale</t>
    </r>
    <r>
      <rPr>
        <sz val="11"/>
        <color theme="1"/>
        <rFont val="Calibri"/>
        <family val="2"/>
        <scheme val="minor"/>
      </rPr>
      <t>)</t>
    </r>
  </si>
  <si>
    <t>Rebekka Schlößer1 (ORCID 0000-0003-3827-9505), Steffen Bien1 (ORCID 0000-0003-0680-3376), Gitta Jutta Langer1 (ORCID 0000-0002-9575-0423), Ewald Johannes Langer2 (ORCID 0000-0003-3480-2936)</t>
  </si>
  <si>
    <t>1 Department of Forest Protection, Northwest German Forest Research Institute (NW‐FVA), Göttingen D‐37079, Germany; 2 Fachbereich 10 Naturwissenschaften, Institut für Biologie, Fachgebiet Ökologie, Universität Kassel, Germany</t>
  </si>
  <si>
    <t>Arthrinium rasikravindrae</t>
  </si>
  <si>
    <r>
      <t xml:space="preserve">Didymellaceae </t>
    </r>
    <r>
      <rPr>
        <sz val="9"/>
        <color theme="1"/>
        <rFont val="Calibri"/>
        <family val="2"/>
        <scheme val="minor"/>
      </rPr>
      <t>sp.</t>
    </r>
  </si>
  <si>
    <t>Coelomycet</t>
  </si>
  <si>
    <t>Mycological Progress</t>
  </si>
  <si>
    <t>Corresponding author: Gitta.Langer@nw-fva.de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</si>
</sst>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212121"/>
      <name val="Calibri"/>
      <family val="2"/>
      <scheme val="minor"/>
    </font>
    <font>
      <sz val="9"/>
      <name val="Calibri"/>
      <family val="2"/>
      <scheme val="minor"/>
    </font>
    <font>
      <sz val="9"/>
      <color rgb="FF222222"/>
      <name val="Calibri"/>
      <family val="2"/>
      <scheme val="minor"/>
    </font>
    <font>
      <sz val="9"/>
      <color theme="1"/>
      <name val="Arial"/>
      <family val="2"/>
    </font>
    <font>
      <i/>
      <sz val="9"/>
      <color rgb="FF21212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i/>
      <sz val="9"/>
      <color rgb="FF222222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textRotation="90"/>
    </xf>
    <xf numFmtId="0" fontId="1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textRotation="90" wrapText="1"/>
    </xf>
    <xf numFmtId="0" fontId="1" fillId="0" borderId="1" xfId="0" applyFont="1" applyFill="1" applyBorder="1" applyAlignment="1">
      <alignment horizontal="left" textRotation="90" wrapText="1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center" textRotation="90" wrapText="1"/>
    </xf>
    <xf numFmtId="0" fontId="8" fillId="0" borderId="1" xfId="0" applyFont="1" applyFill="1" applyBorder="1" applyAlignment="1">
      <alignment horizontal="center" textRotation="90" wrapText="1"/>
    </xf>
    <xf numFmtId="0" fontId="9" fillId="0" borderId="1" xfId="0" applyFont="1" applyFill="1" applyBorder="1" applyAlignment="1">
      <alignment horizontal="center" textRotation="90" wrapText="1"/>
    </xf>
    <xf numFmtId="0" fontId="10" fillId="0" borderId="1" xfId="0" applyFont="1" applyFill="1" applyBorder="1" applyAlignment="1">
      <alignment horizontal="center" textRotation="90" wrapText="1"/>
    </xf>
    <xf numFmtId="0" fontId="8" fillId="0" borderId="0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</cellXfs>
  <cellStyles count="1"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L17" sqref="L17"/>
    </sheetView>
  </sheetViews>
  <sheetFormatPr baseColWidth="10" defaultRowHeight="15" x14ac:dyDescent="0.25"/>
  <sheetData>
    <row r="1" spans="1:1" x14ac:dyDescent="0.25">
      <c r="A1" t="s">
        <v>155</v>
      </c>
    </row>
    <row r="2" spans="1:1" x14ac:dyDescent="0.25">
      <c r="A2" t="s">
        <v>161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162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65"/>
  <sheetViews>
    <sheetView topLeftCell="AO1" zoomScale="80" zoomScaleNormal="80" workbookViewId="0">
      <selection activeCell="CM3" sqref="CM3"/>
    </sheetView>
  </sheetViews>
  <sheetFormatPr baseColWidth="10" defaultColWidth="11.42578125" defaultRowHeight="12" x14ac:dyDescent="0.25"/>
  <cols>
    <col min="1" max="1" width="12.85546875" style="7" customWidth="1"/>
    <col min="2" max="2" width="9.28515625" style="10" customWidth="1"/>
    <col min="3" max="3" width="8.42578125" style="10" customWidth="1"/>
    <col min="4" max="4" width="5.5703125" style="10" bestFit="1" customWidth="1"/>
    <col min="5" max="6" width="6.42578125" style="10" customWidth="1"/>
    <col min="7" max="7" width="5.42578125" style="10" bestFit="1" customWidth="1"/>
    <col min="8" max="8" width="5.42578125" style="10" customWidth="1"/>
    <col min="9" max="9" width="5.42578125" style="10" bestFit="1" customWidth="1"/>
    <col min="10" max="10" width="5.85546875" style="10" customWidth="1"/>
    <col min="11" max="12" width="5.42578125" style="10" bestFit="1" customWidth="1"/>
    <col min="13" max="13" width="5.7109375" style="10" bestFit="1" customWidth="1"/>
    <col min="14" max="14" width="6.42578125" style="10" customWidth="1"/>
    <col min="15" max="15" width="6" style="10" bestFit="1" customWidth="1"/>
    <col min="16" max="16" width="5.85546875" style="10" bestFit="1" customWidth="1"/>
    <col min="17" max="17" width="5.42578125" style="10" bestFit="1" customWidth="1"/>
    <col min="18" max="20" width="5.7109375" style="10" bestFit="1" customWidth="1"/>
    <col min="21" max="21" width="6" style="10" customWidth="1"/>
    <col min="22" max="23" width="6" style="10" bestFit="1" customWidth="1"/>
    <col min="24" max="24" width="5.85546875" style="10" bestFit="1" customWidth="1"/>
    <col min="25" max="25" width="6" style="10" bestFit="1" customWidth="1"/>
    <col min="26" max="26" width="6" style="10" customWidth="1"/>
    <col min="27" max="28" width="6" style="10" bestFit="1" customWidth="1"/>
    <col min="29" max="29" width="5.7109375" style="10" bestFit="1" customWidth="1"/>
    <col min="30" max="32" width="6" style="10" bestFit="1" customWidth="1"/>
    <col min="33" max="33" width="5.85546875" style="10" bestFit="1" customWidth="1"/>
    <col min="34" max="36" width="6" style="10" bestFit="1" customWidth="1"/>
    <col min="37" max="37" width="5.42578125" style="10" customWidth="1"/>
    <col min="38" max="39" width="5.85546875" style="10" bestFit="1" customWidth="1"/>
    <col min="40" max="40" width="6" style="10" bestFit="1" customWidth="1"/>
    <col min="41" max="41" width="5.42578125" style="10" bestFit="1" customWidth="1"/>
    <col min="42" max="42" width="5.7109375" style="10" bestFit="1" customWidth="1"/>
    <col min="43" max="43" width="5.85546875" style="10" bestFit="1" customWidth="1"/>
    <col min="44" max="44" width="5.7109375" style="10" bestFit="1" customWidth="1"/>
    <col min="45" max="46" width="6" style="10" bestFit="1" customWidth="1"/>
    <col min="47" max="47" width="5.85546875" style="10" bestFit="1" customWidth="1"/>
    <col min="48" max="48" width="6" style="10" bestFit="1" customWidth="1"/>
    <col min="49" max="49" width="5.85546875" style="10" bestFit="1" customWidth="1"/>
    <col min="50" max="50" width="6.42578125" style="10" customWidth="1"/>
    <col min="51" max="51" width="6.5703125" style="10" customWidth="1"/>
    <col min="52" max="52" width="5.85546875" style="10" bestFit="1" customWidth="1"/>
    <col min="53" max="53" width="5.7109375" style="10" bestFit="1" customWidth="1"/>
    <col min="54" max="55" width="5.85546875" style="10" bestFit="1" customWidth="1"/>
    <col min="56" max="59" width="6" style="10" bestFit="1" customWidth="1"/>
    <col min="60" max="60" width="6" style="10" customWidth="1"/>
    <col min="61" max="61" width="5.7109375" style="10" bestFit="1" customWidth="1"/>
    <col min="62" max="63" width="6" style="10" bestFit="1" customWidth="1"/>
    <col min="64" max="64" width="5.85546875" style="10" bestFit="1" customWidth="1"/>
    <col min="65" max="65" width="6" style="10" customWidth="1"/>
    <col min="66" max="66" width="5.85546875" style="10" bestFit="1" customWidth="1"/>
    <col min="67" max="67" width="6" style="10" bestFit="1" customWidth="1"/>
    <col min="68" max="69" width="6.7109375" style="10" bestFit="1" customWidth="1"/>
    <col min="70" max="70" width="6.85546875" style="10" customWidth="1"/>
    <col min="71" max="71" width="6.42578125" style="10" bestFit="1" customWidth="1"/>
    <col min="72" max="72" width="6.42578125" style="10" customWidth="1"/>
    <col min="73" max="73" width="6.42578125" style="10" bestFit="1" customWidth="1"/>
    <col min="74" max="74" width="6.7109375" style="10" bestFit="1" customWidth="1"/>
    <col min="75" max="75" width="6" style="10" bestFit="1" customWidth="1"/>
    <col min="76" max="76" width="6.28515625" style="10" bestFit="1" customWidth="1"/>
    <col min="77" max="77" width="7.42578125" style="10" bestFit="1" customWidth="1"/>
    <col min="78" max="78" width="6.42578125" style="10" bestFit="1" customWidth="1"/>
    <col min="79" max="79" width="6.7109375" style="10" bestFit="1" customWidth="1"/>
    <col min="80" max="80" width="6.42578125" style="10" bestFit="1" customWidth="1"/>
    <col min="81" max="82" width="6.7109375" style="10" bestFit="1" customWidth="1"/>
    <col min="83" max="83" width="6.28515625" style="10" bestFit="1" customWidth="1"/>
    <col min="84" max="85" width="6.7109375" style="10" bestFit="1" customWidth="1"/>
    <col min="86" max="86" width="6.42578125" style="10" bestFit="1" customWidth="1"/>
    <col min="87" max="87" width="6" style="10" customWidth="1"/>
    <col min="88" max="88" width="6.7109375" style="10" bestFit="1" customWidth="1"/>
    <col min="89" max="89" width="6.42578125" style="10" bestFit="1" customWidth="1"/>
    <col min="90" max="92" width="6.7109375" style="10" bestFit="1" customWidth="1"/>
    <col min="93" max="93" width="6.28515625" style="10" bestFit="1" customWidth="1"/>
    <col min="94" max="96" width="6.7109375" style="10" bestFit="1" customWidth="1"/>
    <col min="97" max="97" width="3.5703125" style="7" bestFit="1" customWidth="1"/>
    <col min="98" max="98" width="3.140625" style="7" bestFit="1" customWidth="1"/>
    <col min="99" max="109" width="11.42578125" style="7"/>
    <col min="110" max="110" width="2.42578125" style="7" bestFit="1" customWidth="1"/>
    <col min="111" max="16384" width="11.42578125" style="7"/>
  </cols>
  <sheetData>
    <row r="1" spans="1:101" s="1" customFormat="1" x14ac:dyDescent="0.2">
      <c r="A1" s="12" t="s">
        <v>97</v>
      </c>
      <c r="B1" s="13"/>
      <c r="C1" s="13"/>
      <c r="D1" s="13"/>
      <c r="E1" s="13"/>
      <c r="F1" s="14">
        <v>6227</v>
      </c>
      <c r="G1" s="14">
        <v>6228</v>
      </c>
      <c r="H1" s="14">
        <v>6229</v>
      </c>
      <c r="I1" s="14">
        <v>6230</v>
      </c>
      <c r="J1" s="15">
        <v>6231</v>
      </c>
      <c r="K1" s="14">
        <v>6232</v>
      </c>
      <c r="L1" s="14">
        <v>6233</v>
      </c>
      <c r="M1" s="14">
        <v>6236</v>
      </c>
      <c r="N1" s="14">
        <v>6237</v>
      </c>
      <c r="O1" s="14">
        <v>6238</v>
      </c>
      <c r="P1" s="14">
        <v>6241</v>
      </c>
      <c r="Q1" s="14">
        <v>6243</v>
      </c>
      <c r="R1" s="15">
        <v>6244</v>
      </c>
      <c r="S1" s="15">
        <v>6245</v>
      </c>
      <c r="T1" s="15">
        <v>6247</v>
      </c>
      <c r="U1" s="15">
        <v>6248</v>
      </c>
      <c r="V1" s="15">
        <v>6249</v>
      </c>
      <c r="W1" s="15">
        <v>6250</v>
      </c>
      <c r="X1" s="15">
        <v>6251</v>
      </c>
      <c r="Y1" s="15">
        <v>6252</v>
      </c>
      <c r="Z1" s="15">
        <v>6253</v>
      </c>
      <c r="AA1" s="14">
        <v>6255</v>
      </c>
      <c r="AB1" s="14">
        <v>6256</v>
      </c>
      <c r="AC1" s="14">
        <v>6258</v>
      </c>
      <c r="AD1" s="14">
        <v>6259</v>
      </c>
      <c r="AE1" s="14">
        <v>6260</v>
      </c>
      <c r="AF1" s="14">
        <v>6261</v>
      </c>
      <c r="AG1" s="14">
        <v>6262</v>
      </c>
      <c r="AH1" s="14">
        <v>6264</v>
      </c>
      <c r="AI1" s="14">
        <v>6267</v>
      </c>
      <c r="AJ1" s="14">
        <v>6270</v>
      </c>
      <c r="AK1" s="14">
        <v>6271</v>
      </c>
      <c r="AL1" s="14">
        <v>6272</v>
      </c>
      <c r="AM1" s="14">
        <v>6274</v>
      </c>
      <c r="AN1" s="14">
        <v>6276</v>
      </c>
      <c r="AO1" s="14">
        <v>6278</v>
      </c>
      <c r="AP1" s="15">
        <v>6420</v>
      </c>
      <c r="AQ1" s="15">
        <v>6423</v>
      </c>
      <c r="AR1" s="15">
        <v>6426</v>
      </c>
      <c r="AS1" s="15">
        <v>6428</v>
      </c>
      <c r="AT1" s="15">
        <v>6429</v>
      </c>
      <c r="AU1" s="15">
        <v>6430</v>
      </c>
      <c r="AV1" s="15">
        <v>6572</v>
      </c>
      <c r="AW1" s="15">
        <v>6573</v>
      </c>
      <c r="AX1" s="15">
        <v>6575</v>
      </c>
      <c r="AY1" s="15">
        <v>6576</v>
      </c>
      <c r="AZ1" s="15">
        <v>6580</v>
      </c>
      <c r="BA1" s="15">
        <v>6581</v>
      </c>
      <c r="BB1" s="15">
        <v>6582</v>
      </c>
      <c r="BC1" s="15">
        <v>6585</v>
      </c>
      <c r="BD1" s="15">
        <v>6586</v>
      </c>
      <c r="BE1" s="15">
        <v>6590</v>
      </c>
      <c r="BF1" s="15">
        <v>6592</v>
      </c>
      <c r="BG1" s="15">
        <v>6594</v>
      </c>
      <c r="BH1" s="15">
        <v>6596</v>
      </c>
      <c r="BI1" s="15">
        <v>6597</v>
      </c>
      <c r="BJ1" s="15">
        <v>6598</v>
      </c>
      <c r="BK1" s="15">
        <v>6989</v>
      </c>
      <c r="BL1" s="15">
        <v>6990</v>
      </c>
      <c r="BM1" s="15">
        <v>6991</v>
      </c>
      <c r="BN1" s="15">
        <v>6992</v>
      </c>
      <c r="BO1" s="15">
        <v>6993</v>
      </c>
      <c r="BP1" s="15">
        <v>6997</v>
      </c>
      <c r="BQ1" s="15">
        <v>6998</v>
      </c>
      <c r="BR1" s="15">
        <v>6999</v>
      </c>
      <c r="BS1" s="15">
        <v>7000</v>
      </c>
      <c r="BT1" s="15">
        <v>7001</v>
      </c>
      <c r="BU1" s="15">
        <v>7002</v>
      </c>
      <c r="BV1" s="15">
        <v>7004</v>
      </c>
      <c r="BW1" s="15">
        <v>7010</v>
      </c>
      <c r="BX1" s="15">
        <v>7014</v>
      </c>
      <c r="BY1" s="15">
        <v>7019</v>
      </c>
      <c r="BZ1" s="15">
        <v>7020</v>
      </c>
      <c r="CA1" s="15">
        <v>7021</v>
      </c>
      <c r="CB1" s="15">
        <v>7022</v>
      </c>
      <c r="CC1" s="15">
        <v>7023</v>
      </c>
      <c r="CD1" s="15">
        <v>7189</v>
      </c>
      <c r="CE1" s="15">
        <v>7191</v>
      </c>
      <c r="CF1" s="15">
        <v>7192</v>
      </c>
      <c r="CG1" s="15">
        <v>7195</v>
      </c>
      <c r="CH1" s="15">
        <v>7196</v>
      </c>
      <c r="CI1" s="15">
        <v>7203</v>
      </c>
      <c r="CJ1" s="15">
        <v>7705</v>
      </c>
      <c r="CK1" s="15">
        <v>7706</v>
      </c>
      <c r="CL1" s="15">
        <v>7707</v>
      </c>
      <c r="CM1" s="15">
        <v>7709</v>
      </c>
      <c r="CN1" s="15">
        <v>7710</v>
      </c>
      <c r="CO1" s="15">
        <v>7711</v>
      </c>
      <c r="CP1" s="15">
        <v>7712</v>
      </c>
      <c r="CQ1" s="15">
        <v>7713</v>
      </c>
      <c r="CR1" s="15">
        <v>7714</v>
      </c>
      <c r="CS1" s="12"/>
      <c r="CT1" s="16">
        <f>COUNT(F1:CR1)</f>
        <v>91</v>
      </c>
      <c r="CU1" s="12" t="s">
        <v>101</v>
      </c>
      <c r="CV1" s="2"/>
    </row>
    <row r="2" spans="1:101" s="3" customFormat="1" ht="111.75" customHeight="1" x14ac:dyDescent="0.25">
      <c r="A2" s="17" t="s">
        <v>98</v>
      </c>
      <c r="B2" s="18" t="s">
        <v>99</v>
      </c>
      <c r="C2" s="18" t="s">
        <v>0</v>
      </c>
      <c r="D2" s="19" t="s">
        <v>88</v>
      </c>
      <c r="E2" s="20" t="s">
        <v>1</v>
      </c>
      <c r="F2" s="35" t="s">
        <v>2</v>
      </c>
      <c r="G2" s="35" t="s">
        <v>3</v>
      </c>
      <c r="H2" s="35" t="s">
        <v>4</v>
      </c>
      <c r="I2" s="35" t="s">
        <v>104</v>
      </c>
      <c r="J2" s="36" t="s">
        <v>105</v>
      </c>
      <c r="K2" s="36" t="s">
        <v>106</v>
      </c>
      <c r="L2" s="36" t="s">
        <v>5</v>
      </c>
      <c r="M2" s="36" t="s">
        <v>6</v>
      </c>
      <c r="N2" s="37" t="s">
        <v>107</v>
      </c>
      <c r="O2" s="36" t="s">
        <v>7</v>
      </c>
      <c r="P2" s="36" t="s">
        <v>8</v>
      </c>
      <c r="Q2" s="36" t="s">
        <v>9</v>
      </c>
      <c r="R2" s="36" t="s">
        <v>10</v>
      </c>
      <c r="S2" s="38" t="s">
        <v>11</v>
      </c>
      <c r="T2" s="36" t="s">
        <v>108</v>
      </c>
      <c r="U2" s="35" t="s">
        <v>109</v>
      </c>
      <c r="V2" s="36" t="s">
        <v>110</v>
      </c>
      <c r="W2" s="36" t="s">
        <v>111</v>
      </c>
      <c r="X2" s="38" t="s">
        <v>12</v>
      </c>
      <c r="Y2" s="36" t="s">
        <v>112</v>
      </c>
      <c r="Z2" s="36" t="s">
        <v>113</v>
      </c>
      <c r="AA2" s="36" t="s">
        <v>13</v>
      </c>
      <c r="AB2" s="38" t="s">
        <v>114</v>
      </c>
      <c r="AC2" s="35" t="s">
        <v>14</v>
      </c>
      <c r="AD2" s="35" t="s">
        <v>115</v>
      </c>
      <c r="AE2" s="35" t="s">
        <v>15</v>
      </c>
      <c r="AF2" s="36" t="s">
        <v>16</v>
      </c>
      <c r="AG2" s="35" t="s">
        <v>116</v>
      </c>
      <c r="AH2" s="35" t="s">
        <v>117</v>
      </c>
      <c r="AI2" s="35" t="s">
        <v>118</v>
      </c>
      <c r="AJ2" s="35" t="s">
        <v>119</v>
      </c>
      <c r="AK2" s="35" t="s">
        <v>17</v>
      </c>
      <c r="AL2" s="35" t="s">
        <v>120</v>
      </c>
      <c r="AM2" s="35" t="s">
        <v>18</v>
      </c>
      <c r="AN2" s="35" t="s">
        <v>121</v>
      </c>
      <c r="AO2" s="35" t="s">
        <v>122</v>
      </c>
      <c r="AP2" s="36" t="s">
        <v>123</v>
      </c>
      <c r="AQ2" s="36" t="s">
        <v>124</v>
      </c>
      <c r="AR2" s="36" t="s">
        <v>125</v>
      </c>
      <c r="AS2" s="35" t="s">
        <v>126</v>
      </c>
      <c r="AT2" s="35" t="s">
        <v>127</v>
      </c>
      <c r="AU2" s="36" t="s">
        <v>19</v>
      </c>
      <c r="AV2" s="36" t="s">
        <v>128</v>
      </c>
      <c r="AW2" s="36" t="s">
        <v>103</v>
      </c>
      <c r="AX2" s="36" t="s">
        <v>20</v>
      </c>
      <c r="AY2" s="36" t="s">
        <v>21</v>
      </c>
      <c r="AZ2" s="36" t="s">
        <v>22</v>
      </c>
      <c r="BA2" s="36" t="s">
        <v>129</v>
      </c>
      <c r="BB2" s="36" t="s">
        <v>131</v>
      </c>
      <c r="BC2" s="36" t="s">
        <v>130</v>
      </c>
      <c r="BD2" s="36" t="s">
        <v>132</v>
      </c>
      <c r="BE2" s="36" t="s">
        <v>133</v>
      </c>
      <c r="BF2" s="39" t="s">
        <v>134</v>
      </c>
      <c r="BG2" s="36" t="s">
        <v>102</v>
      </c>
      <c r="BH2" s="36" t="s">
        <v>23</v>
      </c>
      <c r="BI2" s="36" t="s">
        <v>135</v>
      </c>
      <c r="BJ2" s="36" t="s">
        <v>136</v>
      </c>
      <c r="BK2" s="36" t="s">
        <v>137</v>
      </c>
      <c r="BL2" s="36" t="s">
        <v>24</v>
      </c>
      <c r="BM2" s="36" t="s">
        <v>138</v>
      </c>
      <c r="BN2" s="36" t="s">
        <v>25</v>
      </c>
      <c r="BO2" s="36" t="s">
        <v>26</v>
      </c>
      <c r="BP2" s="36" t="s">
        <v>27</v>
      </c>
      <c r="BQ2" s="36" t="s">
        <v>159</v>
      </c>
      <c r="BR2" s="36" t="s">
        <v>158</v>
      </c>
      <c r="BS2" s="36" t="s">
        <v>139</v>
      </c>
      <c r="BT2" s="36" t="s">
        <v>28</v>
      </c>
      <c r="BU2" s="36" t="s">
        <v>140</v>
      </c>
      <c r="BV2" s="36" t="s">
        <v>141</v>
      </c>
      <c r="BW2" s="36" t="s">
        <v>142</v>
      </c>
      <c r="BX2" s="36" t="s">
        <v>29</v>
      </c>
      <c r="BY2" s="36" t="s">
        <v>143</v>
      </c>
      <c r="BZ2" s="36" t="s">
        <v>30</v>
      </c>
      <c r="CA2" s="36" t="s">
        <v>144</v>
      </c>
      <c r="CB2" s="36" t="s">
        <v>145</v>
      </c>
      <c r="CC2" s="36" t="s">
        <v>31</v>
      </c>
      <c r="CD2" s="36" t="s">
        <v>146</v>
      </c>
      <c r="CE2" s="36" t="s">
        <v>147</v>
      </c>
      <c r="CF2" s="36" t="s">
        <v>148</v>
      </c>
      <c r="CG2" s="36" t="s">
        <v>149</v>
      </c>
      <c r="CH2" s="36" t="s">
        <v>150</v>
      </c>
      <c r="CI2" s="36" t="s">
        <v>32</v>
      </c>
      <c r="CJ2" s="36" t="s">
        <v>151</v>
      </c>
      <c r="CK2" s="36" t="s">
        <v>33</v>
      </c>
      <c r="CL2" s="36" t="s">
        <v>34</v>
      </c>
      <c r="CM2" s="40" t="s">
        <v>160</v>
      </c>
      <c r="CN2" s="36" t="s">
        <v>35</v>
      </c>
      <c r="CO2" s="36" t="s">
        <v>36</v>
      </c>
      <c r="CP2" s="36" t="s">
        <v>152</v>
      </c>
      <c r="CQ2" s="36" t="s">
        <v>153</v>
      </c>
      <c r="CR2" s="36" t="s">
        <v>154</v>
      </c>
      <c r="CS2" s="32" t="s">
        <v>89</v>
      </c>
      <c r="CT2" s="32" t="s">
        <v>90</v>
      </c>
      <c r="CU2" s="33" t="s">
        <v>91</v>
      </c>
      <c r="CV2" s="9" t="s">
        <v>87</v>
      </c>
      <c r="CW2" s="34" t="s">
        <v>95</v>
      </c>
    </row>
    <row r="3" spans="1:101" s="5" customFormat="1" x14ac:dyDescent="0.25">
      <c r="A3" s="21" t="s">
        <v>37</v>
      </c>
      <c r="B3" s="22">
        <f>36+42+39</f>
        <v>117</v>
      </c>
      <c r="C3" s="22" t="s">
        <v>96</v>
      </c>
      <c r="D3" s="22">
        <v>23</v>
      </c>
      <c r="E3" s="22">
        <v>0</v>
      </c>
      <c r="F3" s="22">
        <v>0</v>
      </c>
      <c r="G3" s="22">
        <v>1</v>
      </c>
      <c r="H3" s="22">
        <v>0</v>
      </c>
      <c r="I3" s="22">
        <v>0</v>
      </c>
      <c r="J3" s="22">
        <v>2</v>
      </c>
      <c r="K3" s="22">
        <v>0</v>
      </c>
      <c r="L3" s="22">
        <v>0</v>
      </c>
      <c r="M3" s="22">
        <v>0</v>
      </c>
      <c r="N3" s="22">
        <v>0</v>
      </c>
      <c r="O3" s="22">
        <v>0</v>
      </c>
      <c r="P3" s="22">
        <v>0</v>
      </c>
      <c r="Q3" s="22">
        <v>0</v>
      </c>
      <c r="R3" s="22">
        <v>0</v>
      </c>
      <c r="S3" s="22">
        <v>0</v>
      </c>
      <c r="T3" s="22">
        <v>0</v>
      </c>
      <c r="U3" s="22">
        <v>0</v>
      </c>
      <c r="V3" s="22">
        <v>0</v>
      </c>
      <c r="W3" s="22">
        <v>0</v>
      </c>
      <c r="X3" s="22">
        <v>0</v>
      </c>
      <c r="Y3" s="22">
        <v>0</v>
      </c>
      <c r="Z3" s="22">
        <v>0</v>
      </c>
      <c r="AA3" s="22">
        <v>0</v>
      </c>
      <c r="AB3" s="22">
        <v>0</v>
      </c>
      <c r="AC3" s="22">
        <v>0</v>
      </c>
      <c r="AD3" s="22">
        <v>0</v>
      </c>
      <c r="AE3" s="22">
        <v>0</v>
      </c>
      <c r="AF3" s="22">
        <v>0</v>
      </c>
      <c r="AG3" s="22">
        <v>0</v>
      </c>
      <c r="AH3" s="22">
        <v>0</v>
      </c>
      <c r="AI3" s="22">
        <v>0</v>
      </c>
      <c r="AJ3" s="22">
        <v>0</v>
      </c>
      <c r="AK3" s="22">
        <v>0</v>
      </c>
      <c r="AL3" s="22">
        <v>0</v>
      </c>
      <c r="AM3" s="22">
        <v>0</v>
      </c>
      <c r="AN3" s="22">
        <v>0</v>
      </c>
      <c r="AO3" s="22">
        <v>0</v>
      </c>
      <c r="AP3" s="22">
        <v>0</v>
      </c>
      <c r="AQ3" s="22">
        <v>0</v>
      </c>
      <c r="AR3" s="22">
        <v>1</v>
      </c>
      <c r="AS3" s="22">
        <v>0</v>
      </c>
      <c r="AT3" s="22">
        <v>0</v>
      </c>
      <c r="AU3" s="22">
        <v>0</v>
      </c>
      <c r="AV3" s="22">
        <v>0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2">
        <v>0</v>
      </c>
      <c r="BC3" s="22">
        <v>0</v>
      </c>
      <c r="BD3" s="22">
        <v>0</v>
      </c>
      <c r="BE3" s="22">
        <v>0</v>
      </c>
      <c r="BF3" s="22">
        <v>0</v>
      </c>
      <c r="BG3" s="22">
        <v>0</v>
      </c>
      <c r="BH3" s="22">
        <v>0</v>
      </c>
      <c r="BI3" s="22">
        <v>0</v>
      </c>
      <c r="BJ3" s="22">
        <v>0</v>
      </c>
      <c r="BK3" s="22">
        <v>0</v>
      </c>
      <c r="BL3" s="22">
        <v>0</v>
      </c>
      <c r="BM3" s="22">
        <v>0</v>
      </c>
      <c r="BN3" s="22">
        <v>0</v>
      </c>
      <c r="BO3" s="22">
        <v>0</v>
      </c>
      <c r="BP3" s="22">
        <v>0</v>
      </c>
      <c r="BQ3" s="22">
        <v>0</v>
      </c>
      <c r="BR3" s="22">
        <v>0</v>
      </c>
      <c r="BS3" s="22">
        <v>0</v>
      </c>
      <c r="BT3" s="22">
        <v>0</v>
      </c>
      <c r="BU3" s="22">
        <v>0</v>
      </c>
      <c r="BV3" s="22">
        <v>0</v>
      </c>
      <c r="BW3" s="22">
        <v>0</v>
      </c>
      <c r="BX3" s="22">
        <v>0</v>
      </c>
      <c r="BY3" s="22">
        <v>0</v>
      </c>
      <c r="BZ3" s="22">
        <v>0</v>
      </c>
      <c r="CA3" s="22">
        <v>0</v>
      </c>
      <c r="CB3" s="22">
        <v>0</v>
      </c>
      <c r="CC3" s="22">
        <v>0</v>
      </c>
      <c r="CD3" s="22">
        <v>0</v>
      </c>
      <c r="CE3" s="22">
        <v>0</v>
      </c>
      <c r="CF3" s="22">
        <v>0</v>
      </c>
      <c r="CG3" s="22">
        <v>0</v>
      </c>
      <c r="CH3" s="22">
        <v>0</v>
      </c>
      <c r="CI3" s="22">
        <v>0</v>
      </c>
      <c r="CJ3" s="22">
        <v>0</v>
      </c>
      <c r="CK3" s="22">
        <v>0</v>
      </c>
      <c r="CL3" s="22">
        <v>0</v>
      </c>
      <c r="CM3" s="22">
        <v>0</v>
      </c>
      <c r="CN3" s="22">
        <v>0</v>
      </c>
      <c r="CO3" s="22">
        <v>0</v>
      </c>
      <c r="CP3" s="22">
        <v>0</v>
      </c>
      <c r="CQ3" s="22">
        <v>0</v>
      </c>
      <c r="CR3" s="22">
        <v>0</v>
      </c>
      <c r="CS3" s="21">
        <f t="shared" ref="CS3:CS34" si="0">SUM(F3:CR3)</f>
        <v>4</v>
      </c>
      <c r="CT3" s="21">
        <f t="shared" ref="CT3:CT13" si="1">COUNTIF(F3:CR3,"&gt;0")</f>
        <v>3</v>
      </c>
      <c r="CU3" s="21">
        <f>CS3/$CS$13*100</f>
        <v>2.6845637583892619</v>
      </c>
      <c r="CV3" s="4">
        <f>CS61+CS49+CS37+CS25+CS13</f>
        <v>292</v>
      </c>
      <c r="CW3" s="7">
        <f>40+39+39+40+39+40+39+41+39+40+41+38+36+38+36+37+37+36+35+39+41+40+37+40+41+40+39+40+39+36+38+39+41+39+38+40+39+38+41+40+38+38+35+35+38+37+39+38+39+38+34+33+36+39+39+36+38+39+37+39+38+40+40+38+40+40+40+39+34+40+40+39+40+40+40+39+40+38+40+40+33+37+30+32+34+38+39+32+36+30+39+31+15+33+39+40+32+38+37+36+32+32+39+40+41+18+39+39+42+36</f>
        <v>4124</v>
      </c>
    </row>
    <row r="4" spans="1:101" s="5" customFormat="1" x14ac:dyDescent="0.25">
      <c r="A4" s="21" t="s">
        <v>38</v>
      </c>
      <c r="B4" s="22">
        <f>39+18+41</f>
        <v>98</v>
      </c>
      <c r="C4" s="22" t="s">
        <v>96</v>
      </c>
      <c r="D4" s="22">
        <v>30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2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3</v>
      </c>
      <c r="V4" s="22">
        <v>0</v>
      </c>
      <c r="W4" s="22">
        <v>0</v>
      </c>
      <c r="X4" s="22">
        <v>4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2</v>
      </c>
      <c r="AI4" s="22">
        <v>0</v>
      </c>
      <c r="AJ4" s="22">
        <v>0</v>
      </c>
      <c r="AK4" s="22">
        <v>1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0</v>
      </c>
      <c r="AR4" s="22">
        <v>0</v>
      </c>
      <c r="AS4" s="22">
        <v>0</v>
      </c>
      <c r="AT4" s="22">
        <v>0</v>
      </c>
      <c r="AU4" s="22">
        <v>0</v>
      </c>
      <c r="AV4" s="22">
        <v>0</v>
      </c>
      <c r="AW4" s="22">
        <v>0</v>
      </c>
      <c r="AX4" s="22">
        <v>0</v>
      </c>
      <c r="AY4" s="22">
        <v>0</v>
      </c>
      <c r="AZ4" s="22">
        <v>0</v>
      </c>
      <c r="BA4" s="22">
        <v>0</v>
      </c>
      <c r="BB4" s="22">
        <v>0</v>
      </c>
      <c r="BC4" s="22">
        <v>0</v>
      </c>
      <c r="BD4" s="22">
        <v>0</v>
      </c>
      <c r="BE4" s="22">
        <v>0</v>
      </c>
      <c r="BF4" s="22">
        <v>0</v>
      </c>
      <c r="BG4" s="22">
        <v>0</v>
      </c>
      <c r="BH4" s="22">
        <v>0</v>
      </c>
      <c r="BI4" s="22">
        <v>0</v>
      </c>
      <c r="BJ4" s="22">
        <v>0</v>
      </c>
      <c r="BK4" s="22">
        <v>0</v>
      </c>
      <c r="BL4" s="22">
        <v>0</v>
      </c>
      <c r="BM4" s="22">
        <v>0</v>
      </c>
      <c r="BN4" s="22">
        <v>0</v>
      </c>
      <c r="BO4" s="22">
        <v>0</v>
      </c>
      <c r="BP4" s="22">
        <v>0</v>
      </c>
      <c r="BQ4" s="22">
        <v>0</v>
      </c>
      <c r="BR4" s="22">
        <v>0</v>
      </c>
      <c r="BS4" s="22">
        <v>0</v>
      </c>
      <c r="BT4" s="22">
        <v>3</v>
      </c>
      <c r="BU4" s="22">
        <v>0</v>
      </c>
      <c r="BV4" s="22">
        <v>0</v>
      </c>
      <c r="BW4" s="22">
        <v>0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0</v>
      </c>
      <c r="CD4" s="22">
        <v>0</v>
      </c>
      <c r="CE4" s="22">
        <v>0</v>
      </c>
      <c r="CF4" s="22">
        <v>0</v>
      </c>
      <c r="CG4" s="22">
        <v>0</v>
      </c>
      <c r="CH4" s="22">
        <v>0</v>
      </c>
      <c r="CI4" s="22">
        <v>0</v>
      </c>
      <c r="CJ4" s="22">
        <v>1</v>
      </c>
      <c r="CK4" s="22">
        <v>0</v>
      </c>
      <c r="CL4" s="22">
        <v>0</v>
      </c>
      <c r="CM4" s="22">
        <v>0</v>
      </c>
      <c r="CN4" s="22">
        <v>0</v>
      </c>
      <c r="CO4" s="22">
        <v>0</v>
      </c>
      <c r="CP4" s="22">
        <v>0</v>
      </c>
      <c r="CQ4" s="22">
        <v>0</v>
      </c>
      <c r="CR4" s="22">
        <v>0</v>
      </c>
      <c r="CS4" s="21">
        <f t="shared" si="0"/>
        <v>16</v>
      </c>
      <c r="CT4" s="21">
        <f t="shared" si="1"/>
        <v>7</v>
      </c>
      <c r="CU4" s="21">
        <f t="shared" ref="CU4:CU12" si="2">CS4/$CS$13*100</f>
        <v>10.738255033557047</v>
      </c>
    </row>
    <row r="5" spans="1:101" s="6" customFormat="1" x14ac:dyDescent="0.25">
      <c r="A5" s="21" t="s">
        <v>39</v>
      </c>
      <c r="B5" s="22">
        <f>40+39+32</f>
        <v>111</v>
      </c>
      <c r="C5" s="22" t="s">
        <v>96</v>
      </c>
      <c r="D5" s="22">
        <v>13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1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1</v>
      </c>
      <c r="T5" s="22">
        <v>1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1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  <c r="CG5" s="22">
        <v>0</v>
      </c>
      <c r="CH5" s="22">
        <v>0</v>
      </c>
      <c r="CI5" s="22">
        <v>0</v>
      </c>
      <c r="CJ5" s="22">
        <v>0</v>
      </c>
      <c r="CK5" s="22">
        <v>0</v>
      </c>
      <c r="CL5" s="22">
        <v>0</v>
      </c>
      <c r="CM5" s="22">
        <v>0</v>
      </c>
      <c r="CN5" s="22">
        <v>0</v>
      </c>
      <c r="CO5" s="22">
        <v>0</v>
      </c>
      <c r="CP5" s="22">
        <v>0</v>
      </c>
      <c r="CQ5" s="22">
        <v>0</v>
      </c>
      <c r="CR5" s="22">
        <v>0</v>
      </c>
      <c r="CS5" s="21">
        <f t="shared" si="0"/>
        <v>4</v>
      </c>
      <c r="CT5" s="21">
        <f t="shared" si="1"/>
        <v>4</v>
      </c>
      <c r="CU5" s="21">
        <f t="shared" si="2"/>
        <v>2.6845637583892619</v>
      </c>
    </row>
    <row r="6" spans="1:101" x14ac:dyDescent="0.25">
      <c r="A6" s="17" t="s">
        <v>40</v>
      </c>
      <c r="B6" s="23">
        <f>32+36+37</f>
        <v>105</v>
      </c>
      <c r="C6" s="23" t="s">
        <v>96</v>
      </c>
      <c r="D6" s="23">
        <v>77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1</v>
      </c>
      <c r="BU6" s="23">
        <v>0</v>
      </c>
      <c r="BV6" s="23">
        <v>0</v>
      </c>
      <c r="BW6" s="23">
        <v>0</v>
      </c>
      <c r="BX6" s="23">
        <v>0</v>
      </c>
      <c r="BY6" s="23">
        <v>0</v>
      </c>
      <c r="BZ6" s="23">
        <v>0</v>
      </c>
      <c r="CA6" s="23">
        <v>0</v>
      </c>
      <c r="CB6" s="23">
        <v>0</v>
      </c>
      <c r="CC6" s="23">
        <v>0</v>
      </c>
      <c r="CD6" s="23">
        <v>0</v>
      </c>
      <c r="CE6" s="23">
        <v>0</v>
      </c>
      <c r="CF6" s="23">
        <v>0</v>
      </c>
      <c r="CG6" s="23">
        <v>0</v>
      </c>
      <c r="CH6" s="23">
        <v>0</v>
      </c>
      <c r="CI6" s="23">
        <v>0</v>
      </c>
      <c r="CJ6" s="23">
        <v>0</v>
      </c>
      <c r="CK6" s="23">
        <v>0</v>
      </c>
      <c r="CL6" s="23">
        <v>0</v>
      </c>
      <c r="CM6" s="23">
        <v>0</v>
      </c>
      <c r="CN6" s="23">
        <v>0</v>
      </c>
      <c r="CO6" s="23">
        <v>0</v>
      </c>
      <c r="CP6" s="23">
        <v>0</v>
      </c>
      <c r="CQ6" s="23">
        <v>0</v>
      </c>
      <c r="CR6" s="23">
        <v>0</v>
      </c>
      <c r="CS6" s="17">
        <f t="shared" si="0"/>
        <v>1</v>
      </c>
      <c r="CT6" s="17">
        <f t="shared" si="1"/>
        <v>1</v>
      </c>
      <c r="CU6" s="21">
        <f t="shared" si="2"/>
        <v>0.67114093959731547</v>
      </c>
    </row>
    <row r="7" spans="1:101" x14ac:dyDescent="0.25">
      <c r="A7" s="17" t="s">
        <v>41</v>
      </c>
      <c r="B7" s="23">
        <f>38+32+40</f>
        <v>110</v>
      </c>
      <c r="C7" s="23" t="s">
        <v>96</v>
      </c>
      <c r="D7" s="23">
        <v>68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1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1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3">
        <v>0</v>
      </c>
      <c r="BR7" s="23">
        <v>0</v>
      </c>
      <c r="BS7" s="23">
        <v>0</v>
      </c>
      <c r="BT7" s="23">
        <v>0</v>
      </c>
      <c r="BU7" s="23">
        <v>0</v>
      </c>
      <c r="BV7" s="23">
        <v>0</v>
      </c>
      <c r="BW7" s="23">
        <v>0</v>
      </c>
      <c r="BX7" s="23">
        <v>0</v>
      </c>
      <c r="BY7" s="23">
        <v>0</v>
      </c>
      <c r="BZ7" s="23">
        <v>0</v>
      </c>
      <c r="CA7" s="23">
        <v>0</v>
      </c>
      <c r="CB7" s="23">
        <v>0</v>
      </c>
      <c r="CC7" s="23">
        <v>0</v>
      </c>
      <c r="CD7" s="23">
        <v>0</v>
      </c>
      <c r="CE7" s="23">
        <v>0</v>
      </c>
      <c r="CF7" s="23">
        <v>0</v>
      </c>
      <c r="CG7" s="23">
        <v>0</v>
      </c>
      <c r="CH7" s="23">
        <v>0</v>
      </c>
      <c r="CI7" s="23">
        <v>0</v>
      </c>
      <c r="CJ7" s="23">
        <v>0</v>
      </c>
      <c r="CK7" s="23">
        <v>0</v>
      </c>
      <c r="CL7" s="23">
        <v>0</v>
      </c>
      <c r="CM7" s="23">
        <v>0</v>
      </c>
      <c r="CN7" s="23">
        <v>0</v>
      </c>
      <c r="CO7" s="23">
        <v>0</v>
      </c>
      <c r="CP7" s="23">
        <v>0</v>
      </c>
      <c r="CQ7" s="23">
        <v>0</v>
      </c>
      <c r="CR7" s="23">
        <v>0</v>
      </c>
      <c r="CS7" s="17">
        <f t="shared" si="0"/>
        <v>2</v>
      </c>
      <c r="CT7" s="17">
        <f t="shared" si="1"/>
        <v>2</v>
      </c>
      <c r="CU7" s="21">
        <f t="shared" si="2"/>
        <v>1.3422818791946309</v>
      </c>
    </row>
    <row r="8" spans="1:101" x14ac:dyDescent="0.25">
      <c r="A8" s="17" t="s">
        <v>42</v>
      </c>
      <c r="B8" s="23">
        <f>39+33+15</f>
        <v>87</v>
      </c>
      <c r="C8" s="23" t="s">
        <v>96</v>
      </c>
      <c r="D8" s="23">
        <v>37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2</v>
      </c>
      <c r="K8" s="23">
        <v>4</v>
      </c>
      <c r="L8" s="23">
        <v>1</v>
      </c>
      <c r="M8" s="23">
        <v>0</v>
      </c>
      <c r="N8" s="23">
        <v>15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2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1</v>
      </c>
      <c r="AF8" s="23">
        <v>0</v>
      </c>
      <c r="AG8" s="23">
        <v>1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1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2</v>
      </c>
      <c r="BU8" s="23">
        <v>0</v>
      </c>
      <c r="BV8" s="23">
        <v>0</v>
      </c>
      <c r="BW8" s="23">
        <v>0</v>
      </c>
      <c r="BX8" s="23">
        <v>0</v>
      </c>
      <c r="BY8" s="23">
        <v>0</v>
      </c>
      <c r="BZ8" s="23">
        <v>0</v>
      </c>
      <c r="CA8" s="23">
        <v>0</v>
      </c>
      <c r="CB8" s="23">
        <v>0</v>
      </c>
      <c r="CC8" s="23">
        <v>0</v>
      </c>
      <c r="CD8" s="23">
        <v>0</v>
      </c>
      <c r="CE8" s="23">
        <v>0</v>
      </c>
      <c r="CF8" s="23">
        <v>0</v>
      </c>
      <c r="CG8" s="23">
        <v>0</v>
      </c>
      <c r="CH8" s="23">
        <v>0</v>
      </c>
      <c r="CI8" s="23">
        <v>0</v>
      </c>
      <c r="CJ8" s="23">
        <v>0</v>
      </c>
      <c r="CK8" s="23">
        <v>0</v>
      </c>
      <c r="CL8" s="23">
        <v>0</v>
      </c>
      <c r="CM8" s="23">
        <v>0</v>
      </c>
      <c r="CN8" s="23">
        <v>0</v>
      </c>
      <c r="CO8" s="23">
        <v>0</v>
      </c>
      <c r="CP8" s="23">
        <v>0</v>
      </c>
      <c r="CQ8" s="23">
        <v>0</v>
      </c>
      <c r="CR8" s="23">
        <v>0</v>
      </c>
      <c r="CS8" s="17">
        <f t="shared" si="0"/>
        <v>29</v>
      </c>
      <c r="CT8" s="17">
        <f t="shared" si="1"/>
        <v>9</v>
      </c>
      <c r="CU8" s="21">
        <f t="shared" si="2"/>
        <v>19.463087248322147</v>
      </c>
    </row>
    <row r="9" spans="1:101" x14ac:dyDescent="0.25">
      <c r="A9" s="17" t="s">
        <v>43</v>
      </c>
      <c r="B9" s="23">
        <f>31+39+30</f>
        <v>100</v>
      </c>
      <c r="C9" s="23" t="s">
        <v>96</v>
      </c>
      <c r="D9" s="23">
        <v>50</v>
      </c>
      <c r="E9" s="23">
        <v>0</v>
      </c>
      <c r="F9" s="23">
        <v>2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2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2</v>
      </c>
      <c r="AC9" s="23">
        <v>0</v>
      </c>
      <c r="AD9" s="23">
        <v>0</v>
      </c>
      <c r="AE9" s="23">
        <v>0</v>
      </c>
      <c r="AF9" s="23">
        <v>0</v>
      </c>
      <c r="AG9" s="23">
        <v>1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1</v>
      </c>
      <c r="AO9" s="23">
        <v>0</v>
      </c>
      <c r="AP9" s="23">
        <v>1</v>
      </c>
      <c r="AQ9" s="23">
        <v>1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3</v>
      </c>
      <c r="BU9" s="23">
        <v>0</v>
      </c>
      <c r="BV9" s="23">
        <v>0</v>
      </c>
      <c r="BW9" s="23">
        <v>0</v>
      </c>
      <c r="BX9" s="23">
        <v>0</v>
      </c>
      <c r="BY9" s="23">
        <v>0</v>
      </c>
      <c r="BZ9" s="23">
        <v>0</v>
      </c>
      <c r="CA9" s="23">
        <v>0</v>
      </c>
      <c r="CB9" s="23">
        <v>0</v>
      </c>
      <c r="CC9" s="23">
        <v>0</v>
      </c>
      <c r="CD9" s="23">
        <v>0</v>
      </c>
      <c r="CE9" s="23">
        <v>0</v>
      </c>
      <c r="CF9" s="23">
        <v>0</v>
      </c>
      <c r="CG9" s="23">
        <v>0</v>
      </c>
      <c r="CH9" s="23">
        <v>0</v>
      </c>
      <c r="CI9" s="23">
        <v>0</v>
      </c>
      <c r="CJ9" s="23">
        <v>0</v>
      </c>
      <c r="CK9" s="23">
        <v>0</v>
      </c>
      <c r="CL9" s="23">
        <v>0</v>
      </c>
      <c r="CM9" s="23">
        <v>0</v>
      </c>
      <c r="CN9" s="23">
        <v>0</v>
      </c>
      <c r="CO9" s="23">
        <v>0</v>
      </c>
      <c r="CP9" s="23">
        <v>0</v>
      </c>
      <c r="CQ9" s="23">
        <v>0</v>
      </c>
      <c r="CR9" s="23">
        <v>0</v>
      </c>
      <c r="CS9" s="17">
        <f t="shared" si="0"/>
        <v>13</v>
      </c>
      <c r="CT9" s="17">
        <f t="shared" si="1"/>
        <v>8</v>
      </c>
      <c r="CU9" s="21">
        <f t="shared" si="2"/>
        <v>8.724832214765101</v>
      </c>
    </row>
    <row r="10" spans="1:101" x14ac:dyDescent="0.25">
      <c r="A10" s="17" t="s">
        <v>44</v>
      </c>
      <c r="B10" s="23">
        <f>36+32+39</f>
        <v>107</v>
      </c>
      <c r="C10" s="23" t="s">
        <v>96</v>
      </c>
      <c r="D10" s="23">
        <v>23</v>
      </c>
      <c r="E10" s="23">
        <v>0</v>
      </c>
      <c r="F10" s="23">
        <v>0</v>
      </c>
      <c r="G10" s="23">
        <v>0</v>
      </c>
      <c r="H10" s="23">
        <v>1</v>
      </c>
      <c r="I10" s="23">
        <v>0</v>
      </c>
      <c r="J10" s="23">
        <v>0</v>
      </c>
      <c r="K10" s="23">
        <v>5</v>
      </c>
      <c r="L10" s="23">
        <v>0</v>
      </c>
      <c r="M10" s="23">
        <v>1</v>
      </c>
      <c r="N10" s="23">
        <v>1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1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1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2</v>
      </c>
      <c r="BU10" s="23">
        <v>0</v>
      </c>
      <c r="BV10" s="23">
        <v>0</v>
      </c>
      <c r="BW10" s="23">
        <v>0</v>
      </c>
      <c r="BX10" s="23">
        <v>0</v>
      </c>
      <c r="BY10" s="23">
        <v>0</v>
      </c>
      <c r="BZ10" s="23">
        <v>0</v>
      </c>
      <c r="CA10" s="23">
        <v>0</v>
      </c>
      <c r="CB10" s="23">
        <v>0</v>
      </c>
      <c r="CC10" s="23">
        <v>0</v>
      </c>
      <c r="CD10" s="23">
        <v>0</v>
      </c>
      <c r="CE10" s="23">
        <v>0</v>
      </c>
      <c r="CF10" s="23">
        <v>0</v>
      </c>
      <c r="CG10" s="23">
        <v>0</v>
      </c>
      <c r="CH10" s="23">
        <v>0</v>
      </c>
      <c r="CI10" s="23">
        <v>0</v>
      </c>
      <c r="CJ10" s="23">
        <v>0</v>
      </c>
      <c r="CK10" s="23">
        <v>0</v>
      </c>
      <c r="CL10" s="23">
        <v>0</v>
      </c>
      <c r="CM10" s="23">
        <v>0</v>
      </c>
      <c r="CN10" s="23">
        <v>0</v>
      </c>
      <c r="CO10" s="23">
        <v>0</v>
      </c>
      <c r="CP10" s="23">
        <v>0</v>
      </c>
      <c r="CQ10" s="23">
        <v>0</v>
      </c>
      <c r="CR10" s="23">
        <v>0</v>
      </c>
      <c r="CS10" s="17">
        <f t="shared" si="0"/>
        <v>12</v>
      </c>
      <c r="CT10" s="17">
        <f t="shared" si="1"/>
        <v>7</v>
      </c>
      <c r="CU10" s="21">
        <f t="shared" si="2"/>
        <v>8.0536912751677843</v>
      </c>
    </row>
    <row r="11" spans="1:101" ht="12" customHeight="1" x14ac:dyDescent="0.25">
      <c r="A11" s="17" t="s">
        <v>45</v>
      </c>
      <c r="B11" s="23">
        <f>38+34+32</f>
        <v>104</v>
      </c>
      <c r="C11" s="23" t="s">
        <v>96</v>
      </c>
      <c r="D11" s="23">
        <v>54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2</v>
      </c>
      <c r="L11" s="23">
        <v>0</v>
      </c>
      <c r="M11" s="23">
        <v>8</v>
      </c>
      <c r="N11" s="23">
        <v>1</v>
      </c>
      <c r="O11" s="23">
        <v>0</v>
      </c>
      <c r="P11" s="23">
        <v>0</v>
      </c>
      <c r="Q11" s="23">
        <v>1</v>
      </c>
      <c r="R11" s="23">
        <v>4</v>
      </c>
      <c r="S11" s="23">
        <v>0</v>
      </c>
      <c r="T11" s="23">
        <v>0</v>
      </c>
      <c r="U11" s="23">
        <v>2</v>
      </c>
      <c r="V11" s="23">
        <v>0</v>
      </c>
      <c r="W11" s="23">
        <v>1</v>
      </c>
      <c r="X11" s="23">
        <v>4</v>
      </c>
      <c r="Y11" s="23">
        <v>3</v>
      </c>
      <c r="Z11" s="23">
        <v>0</v>
      </c>
      <c r="AA11" s="23">
        <v>0</v>
      </c>
      <c r="AB11" s="23">
        <v>0</v>
      </c>
      <c r="AC11" s="23">
        <v>1</v>
      </c>
      <c r="AD11" s="23">
        <v>0</v>
      </c>
      <c r="AE11" s="23">
        <v>0</v>
      </c>
      <c r="AF11" s="23">
        <v>1</v>
      </c>
      <c r="AG11" s="23">
        <v>0</v>
      </c>
      <c r="AH11" s="23">
        <v>1</v>
      </c>
      <c r="AI11" s="23">
        <v>0</v>
      </c>
      <c r="AJ11" s="23">
        <v>1</v>
      </c>
      <c r="AK11" s="23">
        <v>1</v>
      </c>
      <c r="AL11" s="23">
        <v>1</v>
      </c>
      <c r="AM11" s="23">
        <v>0</v>
      </c>
      <c r="AN11" s="23">
        <v>0</v>
      </c>
      <c r="AO11" s="23">
        <v>1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1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3">
        <v>0</v>
      </c>
      <c r="BY11" s="23">
        <v>0</v>
      </c>
      <c r="BZ11" s="23">
        <v>0</v>
      </c>
      <c r="CA11" s="23">
        <v>0</v>
      </c>
      <c r="CB11" s="23">
        <v>0</v>
      </c>
      <c r="CC11" s="23">
        <v>0</v>
      </c>
      <c r="CD11" s="23">
        <v>0</v>
      </c>
      <c r="CE11" s="23">
        <v>0</v>
      </c>
      <c r="CF11" s="23">
        <v>0</v>
      </c>
      <c r="CG11" s="23">
        <v>0</v>
      </c>
      <c r="CH11" s="23">
        <v>0</v>
      </c>
      <c r="CI11" s="23">
        <v>0</v>
      </c>
      <c r="CJ11" s="23">
        <v>0</v>
      </c>
      <c r="CK11" s="23">
        <v>0</v>
      </c>
      <c r="CL11" s="23">
        <v>0</v>
      </c>
      <c r="CM11" s="23">
        <v>0</v>
      </c>
      <c r="CN11" s="23">
        <v>0</v>
      </c>
      <c r="CO11" s="23">
        <v>0</v>
      </c>
      <c r="CP11" s="23">
        <v>0</v>
      </c>
      <c r="CQ11" s="23">
        <v>0</v>
      </c>
      <c r="CR11" s="23">
        <v>0</v>
      </c>
      <c r="CS11" s="17">
        <f t="shared" si="0"/>
        <v>34</v>
      </c>
      <c r="CT11" s="17">
        <f t="shared" si="1"/>
        <v>17</v>
      </c>
      <c r="CU11" s="21">
        <f t="shared" si="2"/>
        <v>22.818791946308725</v>
      </c>
    </row>
    <row r="12" spans="1:101" x14ac:dyDescent="0.25">
      <c r="A12" s="21" t="s">
        <v>46</v>
      </c>
      <c r="B12" s="22">
        <f>30+37+33</f>
        <v>100</v>
      </c>
      <c r="C12" s="22" t="s">
        <v>96</v>
      </c>
      <c r="D12" s="23">
        <v>36</v>
      </c>
      <c r="E12" s="23">
        <v>0</v>
      </c>
      <c r="F12" s="23">
        <v>0</v>
      </c>
      <c r="G12" s="23">
        <v>0</v>
      </c>
      <c r="H12" s="23">
        <v>0</v>
      </c>
      <c r="I12" s="23">
        <v>1</v>
      </c>
      <c r="J12" s="23">
        <v>1</v>
      </c>
      <c r="K12" s="23">
        <v>4</v>
      </c>
      <c r="L12" s="23">
        <v>1</v>
      </c>
      <c r="M12" s="23">
        <v>0</v>
      </c>
      <c r="N12" s="23">
        <v>2</v>
      </c>
      <c r="O12" s="23">
        <v>1</v>
      </c>
      <c r="P12" s="23">
        <v>2</v>
      </c>
      <c r="Q12" s="23">
        <v>0</v>
      </c>
      <c r="R12" s="23">
        <v>1</v>
      </c>
      <c r="S12" s="23">
        <v>5</v>
      </c>
      <c r="T12" s="23">
        <v>0</v>
      </c>
      <c r="U12" s="23">
        <v>1</v>
      </c>
      <c r="V12" s="23">
        <v>0</v>
      </c>
      <c r="W12" s="23">
        <v>2</v>
      </c>
      <c r="X12" s="23">
        <v>4</v>
      </c>
      <c r="Y12" s="23">
        <v>0</v>
      </c>
      <c r="Z12" s="23">
        <v>3</v>
      </c>
      <c r="AA12" s="23">
        <v>1</v>
      </c>
      <c r="AB12" s="23">
        <v>0</v>
      </c>
      <c r="AC12" s="23">
        <v>1</v>
      </c>
      <c r="AD12" s="23">
        <v>1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1</v>
      </c>
      <c r="AL12" s="23">
        <v>0</v>
      </c>
      <c r="AM12" s="23">
        <v>1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1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3">
        <v>0</v>
      </c>
      <c r="BY12" s="23">
        <v>0</v>
      </c>
      <c r="BZ12" s="23">
        <v>0</v>
      </c>
      <c r="CA12" s="23">
        <v>0</v>
      </c>
      <c r="CB12" s="23">
        <v>0</v>
      </c>
      <c r="CC12" s="23">
        <v>0</v>
      </c>
      <c r="CD12" s="23">
        <v>0</v>
      </c>
      <c r="CE12" s="23">
        <v>0</v>
      </c>
      <c r="CF12" s="23">
        <v>0</v>
      </c>
      <c r="CG12" s="23">
        <v>0</v>
      </c>
      <c r="CH12" s="23">
        <v>0</v>
      </c>
      <c r="CI12" s="23">
        <v>0</v>
      </c>
      <c r="CJ12" s="23">
        <v>0</v>
      </c>
      <c r="CK12" s="23">
        <v>0</v>
      </c>
      <c r="CL12" s="23">
        <v>0</v>
      </c>
      <c r="CM12" s="23">
        <v>0</v>
      </c>
      <c r="CN12" s="23">
        <v>0</v>
      </c>
      <c r="CO12" s="23">
        <v>0</v>
      </c>
      <c r="CP12" s="23">
        <v>0</v>
      </c>
      <c r="CQ12" s="23">
        <v>0</v>
      </c>
      <c r="CR12" s="23">
        <v>0</v>
      </c>
      <c r="CS12" s="17">
        <f t="shared" si="0"/>
        <v>34</v>
      </c>
      <c r="CT12" s="17">
        <f t="shared" si="1"/>
        <v>19</v>
      </c>
      <c r="CU12" s="21">
        <f t="shared" si="2"/>
        <v>22.818791946308725</v>
      </c>
    </row>
    <row r="13" spans="1:101" s="6" customFormat="1" x14ac:dyDescent="0.25">
      <c r="A13" s="24" t="s">
        <v>89</v>
      </c>
      <c r="B13" s="25"/>
      <c r="C13" s="25"/>
      <c r="D13" s="26">
        <f t="shared" ref="D13:AH13" si="3">SUM(D3:D12)</f>
        <v>411</v>
      </c>
      <c r="E13" s="26">
        <f t="shared" si="3"/>
        <v>0</v>
      </c>
      <c r="F13" s="26">
        <f t="shared" si="3"/>
        <v>2</v>
      </c>
      <c r="G13" s="26">
        <f t="shared" si="3"/>
        <v>1</v>
      </c>
      <c r="H13" s="26">
        <f t="shared" si="3"/>
        <v>1</v>
      </c>
      <c r="I13" s="26">
        <f t="shared" si="3"/>
        <v>1</v>
      </c>
      <c r="J13" s="26">
        <f t="shared" si="3"/>
        <v>9</v>
      </c>
      <c r="K13" s="26">
        <f t="shared" si="3"/>
        <v>15</v>
      </c>
      <c r="L13" s="26">
        <f t="shared" si="3"/>
        <v>2</v>
      </c>
      <c r="M13" s="26">
        <f t="shared" si="3"/>
        <v>9</v>
      </c>
      <c r="N13" s="26">
        <f t="shared" si="3"/>
        <v>19</v>
      </c>
      <c r="O13" s="26">
        <f t="shared" si="3"/>
        <v>3</v>
      </c>
      <c r="P13" s="26">
        <f t="shared" si="3"/>
        <v>2</v>
      </c>
      <c r="Q13" s="26">
        <f t="shared" si="3"/>
        <v>1</v>
      </c>
      <c r="R13" s="26">
        <f t="shared" si="3"/>
        <v>5</v>
      </c>
      <c r="S13" s="26">
        <f t="shared" si="3"/>
        <v>6</v>
      </c>
      <c r="T13" s="26">
        <f t="shared" si="3"/>
        <v>1</v>
      </c>
      <c r="U13" s="26">
        <f t="shared" si="3"/>
        <v>6</v>
      </c>
      <c r="V13" s="26">
        <f t="shared" si="3"/>
        <v>1</v>
      </c>
      <c r="W13" s="26">
        <f t="shared" si="3"/>
        <v>4</v>
      </c>
      <c r="X13" s="26">
        <f t="shared" si="3"/>
        <v>14</v>
      </c>
      <c r="Y13" s="26">
        <f t="shared" si="3"/>
        <v>3</v>
      </c>
      <c r="Z13" s="26">
        <f t="shared" ref="Z13" si="4">SUM(Z3:Z12)</f>
        <v>3</v>
      </c>
      <c r="AA13" s="26">
        <f t="shared" si="3"/>
        <v>1</v>
      </c>
      <c r="AB13" s="26">
        <f t="shared" si="3"/>
        <v>2</v>
      </c>
      <c r="AC13" s="26">
        <f t="shared" si="3"/>
        <v>2</v>
      </c>
      <c r="AD13" s="26">
        <f t="shared" si="3"/>
        <v>1</v>
      </c>
      <c r="AE13" s="26">
        <f t="shared" si="3"/>
        <v>1</v>
      </c>
      <c r="AF13" s="26">
        <f t="shared" si="3"/>
        <v>1</v>
      </c>
      <c r="AG13" s="26">
        <f t="shared" si="3"/>
        <v>2</v>
      </c>
      <c r="AH13" s="26">
        <f t="shared" si="3"/>
        <v>3</v>
      </c>
      <c r="AI13" s="26">
        <f t="shared" ref="AI13:CR13" si="5">SUM(AI3:AI12)</f>
        <v>1</v>
      </c>
      <c r="AJ13" s="26">
        <f t="shared" si="5"/>
        <v>1</v>
      </c>
      <c r="AK13" s="26">
        <f t="shared" si="5"/>
        <v>3</v>
      </c>
      <c r="AL13" s="26">
        <f t="shared" si="5"/>
        <v>1</v>
      </c>
      <c r="AM13" s="26">
        <f t="shared" si="5"/>
        <v>1</v>
      </c>
      <c r="AN13" s="26">
        <f t="shared" si="5"/>
        <v>1</v>
      </c>
      <c r="AO13" s="26">
        <f t="shared" si="5"/>
        <v>1</v>
      </c>
      <c r="AP13" s="26">
        <f t="shared" si="5"/>
        <v>1</v>
      </c>
      <c r="AQ13" s="26">
        <f t="shared" si="5"/>
        <v>1</v>
      </c>
      <c r="AR13" s="26">
        <f t="shared" si="5"/>
        <v>1</v>
      </c>
      <c r="AS13" s="26">
        <f t="shared" si="5"/>
        <v>1</v>
      </c>
      <c r="AT13" s="26">
        <f t="shared" si="5"/>
        <v>1</v>
      </c>
      <c r="AU13" s="26">
        <f t="shared" si="5"/>
        <v>1</v>
      </c>
      <c r="AV13" s="26">
        <f t="shared" si="5"/>
        <v>0</v>
      </c>
      <c r="AW13" s="26">
        <f t="shared" si="5"/>
        <v>0</v>
      </c>
      <c r="AX13" s="26">
        <f t="shared" si="5"/>
        <v>0</v>
      </c>
      <c r="AY13" s="26">
        <f t="shared" si="5"/>
        <v>0</v>
      </c>
      <c r="AZ13" s="26">
        <f t="shared" si="5"/>
        <v>0</v>
      </c>
      <c r="BA13" s="26">
        <f t="shared" si="5"/>
        <v>0</v>
      </c>
      <c r="BB13" s="26">
        <f t="shared" si="5"/>
        <v>0</v>
      </c>
      <c r="BC13" s="26">
        <f t="shared" si="5"/>
        <v>0</v>
      </c>
      <c r="BD13" s="26">
        <f t="shared" si="5"/>
        <v>0</v>
      </c>
      <c r="BE13" s="26">
        <f t="shared" si="5"/>
        <v>0</v>
      </c>
      <c r="BF13" s="26">
        <f t="shared" si="5"/>
        <v>0</v>
      </c>
      <c r="BG13" s="26">
        <f t="shared" si="5"/>
        <v>0</v>
      </c>
      <c r="BH13" s="26">
        <f t="shared" si="5"/>
        <v>0</v>
      </c>
      <c r="BI13" s="26">
        <f t="shared" si="5"/>
        <v>0</v>
      </c>
      <c r="BJ13" s="26">
        <f t="shared" si="5"/>
        <v>0</v>
      </c>
      <c r="BK13" s="26">
        <f t="shared" si="5"/>
        <v>0</v>
      </c>
      <c r="BL13" s="26">
        <f t="shared" si="5"/>
        <v>0</v>
      </c>
      <c r="BM13" s="26">
        <f t="shared" si="5"/>
        <v>0</v>
      </c>
      <c r="BN13" s="26">
        <f t="shared" si="5"/>
        <v>0</v>
      </c>
      <c r="BO13" s="26">
        <f t="shared" si="5"/>
        <v>0</v>
      </c>
      <c r="BP13" s="26">
        <f t="shared" si="5"/>
        <v>0</v>
      </c>
      <c r="BQ13" s="26">
        <f t="shared" si="5"/>
        <v>0</v>
      </c>
      <c r="BR13" s="26">
        <f t="shared" si="5"/>
        <v>0</v>
      </c>
      <c r="BS13" s="26">
        <f t="shared" si="5"/>
        <v>0</v>
      </c>
      <c r="BT13" s="26">
        <f t="shared" si="5"/>
        <v>12</v>
      </c>
      <c r="BU13" s="26">
        <f t="shared" si="5"/>
        <v>0</v>
      </c>
      <c r="BV13" s="26">
        <f t="shared" si="5"/>
        <v>0</v>
      </c>
      <c r="BW13" s="26">
        <f t="shared" si="5"/>
        <v>0</v>
      </c>
      <c r="BX13" s="26">
        <f t="shared" si="5"/>
        <v>0</v>
      </c>
      <c r="BY13" s="26">
        <f t="shared" si="5"/>
        <v>0</v>
      </c>
      <c r="BZ13" s="26">
        <f t="shared" si="5"/>
        <v>0</v>
      </c>
      <c r="CA13" s="26">
        <f t="shared" si="5"/>
        <v>0</v>
      </c>
      <c r="CB13" s="26">
        <f t="shared" si="5"/>
        <v>0</v>
      </c>
      <c r="CC13" s="26">
        <f t="shared" si="5"/>
        <v>0</v>
      </c>
      <c r="CD13" s="26">
        <f t="shared" si="5"/>
        <v>0</v>
      </c>
      <c r="CE13" s="26">
        <f t="shared" si="5"/>
        <v>0</v>
      </c>
      <c r="CF13" s="26">
        <f t="shared" si="5"/>
        <v>0</v>
      </c>
      <c r="CG13" s="26">
        <f t="shared" si="5"/>
        <v>0</v>
      </c>
      <c r="CH13" s="26">
        <f t="shared" si="5"/>
        <v>0</v>
      </c>
      <c r="CI13" s="26">
        <f>SUM(CI3:CI12)</f>
        <v>0</v>
      </c>
      <c r="CJ13" s="26">
        <f t="shared" si="5"/>
        <v>1</v>
      </c>
      <c r="CK13" s="26">
        <f t="shared" si="5"/>
        <v>0</v>
      </c>
      <c r="CL13" s="26">
        <f t="shared" si="5"/>
        <v>0</v>
      </c>
      <c r="CM13" s="26">
        <f t="shared" si="5"/>
        <v>0</v>
      </c>
      <c r="CN13" s="26">
        <f t="shared" si="5"/>
        <v>0</v>
      </c>
      <c r="CO13" s="26">
        <f t="shared" si="5"/>
        <v>0</v>
      </c>
      <c r="CP13" s="26">
        <f t="shared" si="5"/>
        <v>0</v>
      </c>
      <c r="CQ13" s="26">
        <f t="shared" si="5"/>
        <v>0</v>
      </c>
      <c r="CR13" s="26">
        <f t="shared" si="5"/>
        <v>0</v>
      </c>
      <c r="CS13" s="27">
        <f t="shared" si="0"/>
        <v>149</v>
      </c>
      <c r="CT13" s="27">
        <f t="shared" si="1"/>
        <v>44</v>
      </c>
      <c r="CU13" s="27">
        <f>SUM(CU3:CU12)</f>
        <v>100</v>
      </c>
    </row>
    <row r="14" spans="1:101" s="8" customFormat="1" x14ac:dyDescent="0.25">
      <c r="A14" s="28" t="s">
        <v>92</v>
      </c>
      <c r="B14" s="29"/>
      <c r="C14" s="29"/>
      <c r="D14" s="30"/>
      <c r="E14" s="30"/>
      <c r="F14" s="30">
        <f t="shared" ref="F14:BQ14" si="6">F13/$CS$13*100</f>
        <v>1.3422818791946309</v>
      </c>
      <c r="G14" s="30">
        <f t="shared" si="6"/>
        <v>0.67114093959731547</v>
      </c>
      <c r="H14" s="30">
        <f t="shared" si="6"/>
        <v>0.67114093959731547</v>
      </c>
      <c r="I14" s="30">
        <f t="shared" si="6"/>
        <v>0.67114093959731547</v>
      </c>
      <c r="J14" s="30">
        <f t="shared" si="6"/>
        <v>6.0402684563758395</v>
      </c>
      <c r="K14" s="30">
        <f t="shared" si="6"/>
        <v>10.067114093959731</v>
      </c>
      <c r="L14" s="30">
        <f t="shared" si="6"/>
        <v>1.3422818791946309</v>
      </c>
      <c r="M14" s="30">
        <f t="shared" si="6"/>
        <v>6.0402684563758395</v>
      </c>
      <c r="N14" s="30">
        <f t="shared" si="6"/>
        <v>12.751677852348994</v>
      </c>
      <c r="O14" s="30">
        <f t="shared" si="6"/>
        <v>2.0134228187919461</v>
      </c>
      <c r="P14" s="30">
        <f t="shared" si="6"/>
        <v>1.3422818791946309</v>
      </c>
      <c r="Q14" s="30">
        <f t="shared" si="6"/>
        <v>0.67114093959731547</v>
      </c>
      <c r="R14" s="30">
        <f t="shared" si="6"/>
        <v>3.3557046979865772</v>
      </c>
      <c r="S14" s="30">
        <f t="shared" si="6"/>
        <v>4.0268456375838921</v>
      </c>
      <c r="T14" s="30">
        <f t="shared" si="6"/>
        <v>0.67114093959731547</v>
      </c>
      <c r="U14" s="30">
        <f t="shared" si="6"/>
        <v>4.0268456375838921</v>
      </c>
      <c r="V14" s="30">
        <f t="shared" si="6"/>
        <v>0.67114093959731547</v>
      </c>
      <c r="W14" s="30">
        <f t="shared" si="6"/>
        <v>2.6845637583892619</v>
      </c>
      <c r="X14" s="30">
        <f t="shared" si="6"/>
        <v>9.3959731543624159</v>
      </c>
      <c r="Y14" s="30">
        <f t="shared" si="6"/>
        <v>2.0134228187919461</v>
      </c>
      <c r="Z14" s="30">
        <f t="shared" si="6"/>
        <v>2.0134228187919461</v>
      </c>
      <c r="AA14" s="30">
        <f t="shared" si="6"/>
        <v>0.67114093959731547</v>
      </c>
      <c r="AB14" s="30">
        <f t="shared" si="6"/>
        <v>1.3422818791946309</v>
      </c>
      <c r="AC14" s="30">
        <f t="shared" si="6"/>
        <v>1.3422818791946309</v>
      </c>
      <c r="AD14" s="30">
        <f t="shared" si="6"/>
        <v>0.67114093959731547</v>
      </c>
      <c r="AE14" s="30">
        <f t="shared" si="6"/>
        <v>0.67114093959731547</v>
      </c>
      <c r="AF14" s="30">
        <f t="shared" si="6"/>
        <v>0.67114093959731547</v>
      </c>
      <c r="AG14" s="30">
        <f t="shared" si="6"/>
        <v>1.3422818791946309</v>
      </c>
      <c r="AH14" s="30">
        <f t="shared" si="6"/>
        <v>2.0134228187919461</v>
      </c>
      <c r="AI14" s="30">
        <f t="shared" si="6"/>
        <v>0.67114093959731547</v>
      </c>
      <c r="AJ14" s="30">
        <f t="shared" si="6"/>
        <v>0.67114093959731547</v>
      </c>
      <c r="AK14" s="30">
        <f t="shared" si="6"/>
        <v>2.0134228187919461</v>
      </c>
      <c r="AL14" s="30">
        <f t="shared" si="6"/>
        <v>0.67114093959731547</v>
      </c>
      <c r="AM14" s="30">
        <f t="shared" si="6"/>
        <v>0.67114093959731547</v>
      </c>
      <c r="AN14" s="30">
        <f t="shared" si="6"/>
        <v>0.67114093959731547</v>
      </c>
      <c r="AO14" s="30">
        <f t="shared" si="6"/>
        <v>0.67114093959731547</v>
      </c>
      <c r="AP14" s="30">
        <f t="shared" si="6"/>
        <v>0.67114093959731547</v>
      </c>
      <c r="AQ14" s="30">
        <f t="shared" si="6"/>
        <v>0.67114093959731547</v>
      </c>
      <c r="AR14" s="30">
        <f t="shared" si="6"/>
        <v>0.67114093959731547</v>
      </c>
      <c r="AS14" s="30">
        <f t="shared" si="6"/>
        <v>0.67114093959731547</v>
      </c>
      <c r="AT14" s="30">
        <f t="shared" si="6"/>
        <v>0.67114093959731547</v>
      </c>
      <c r="AU14" s="30">
        <f t="shared" si="6"/>
        <v>0.67114093959731547</v>
      </c>
      <c r="AV14" s="30">
        <f t="shared" si="6"/>
        <v>0</v>
      </c>
      <c r="AW14" s="30">
        <f t="shared" si="6"/>
        <v>0</v>
      </c>
      <c r="AX14" s="30">
        <f t="shared" si="6"/>
        <v>0</v>
      </c>
      <c r="AY14" s="30">
        <f t="shared" si="6"/>
        <v>0</v>
      </c>
      <c r="AZ14" s="30">
        <f t="shared" si="6"/>
        <v>0</v>
      </c>
      <c r="BA14" s="30">
        <f t="shared" si="6"/>
        <v>0</v>
      </c>
      <c r="BB14" s="30">
        <f t="shared" si="6"/>
        <v>0</v>
      </c>
      <c r="BC14" s="30">
        <f t="shared" si="6"/>
        <v>0</v>
      </c>
      <c r="BD14" s="30">
        <f t="shared" si="6"/>
        <v>0</v>
      </c>
      <c r="BE14" s="30">
        <f t="shared" si="6"/>
        <v>0</v>
      </c>
      <c r="BF14" s="30">
        <f t="shared" si="6"/>
        <v>0</v>
      </c>
      <c r="BG14" s="30">
        <f t="shared" si="6"/>
        <v>0</v>
      </c>
      <c r="BH14" s="30">
        <f t="shared" si="6"/>
        <v>0</v>
      </c>
      <c r="BI14" s="30">
        <f t="shared" si="6"/>
        <v>0</v>
      </c>
      <c r="BJ14" s="30">
        <f t="shared" si="6"/>
        <v>0</v>
      </c>
      <c r="BK14" s="30">
        <f t="shared" si="6"/>
        <v>0</v>
      </c>
      <c r="BL14" s="30">
        <f t="shared" si="6"/>
        <v>0</v>
      </c>
      <c r="BM14" s="30">
        <f t="shared" si="6"/>
        <v>0</v>
      </c>
      <c r="BN14" s="30">
        <f t="shared" si="6"/>
        <v>0</v>
      </c>
      <c r="BO14" s="30">
        <f t="shared" si="6"/>
        <v>0</v>
      </c>
      <c r="BP14" s="30">
        <f t="shared" si="6"/>
        <v>0</v>
      </c>
      <c r="BQ14" s="30">
        <f t="shared" si="6"/>
        <v>0</v>
      </c>
      <c r="BR14" s="30">
        <f t="shared" ref="BR14:CR14" si="7">BR13/$CS$13*100</f>
        <v>0</v>
      </c>
      <c r="BS14" s="30">
        <f t="shared" si="7"/>
        <v>0</v>
      </c>
      <c r="BT14" s="30">
        <f t="shared" si="7"/>
        <v>8.0536912751677843</v>
      </c>
      <c r="BU14" s="30">
        <f t="shared" si="7"/>
        <v>0</v>
      </c>
      <c r="BV14" s="30">
        <f t="shared" si="7"/>
        <v>0</v>
      </c>
      <c r="BW14" s="30">
        <f t="shared" si="7"/>
        <v>0</v>
      </c>
      <c r="BX14" s="30">
        <f t="shared" si="7"/>
        <v>0</v>
      </c>
      <c r="BY14" s="30">
        <f t="shared" si="7"/>
        <v>0</v>
      </c>
      <c r="BZ14" s="30">
        <f t="shared" si="7"/>
        <v>0</v>
      </c>
      <c r="CA14" s="30">
        <f t="shared" si="7"/>
        <v>0</v>
      </c>
      <c r="CB14" s="30">
        <f t="shared" si="7"/>
        <v>0</v>
      </c>
      <c r="CC14" s="30">
        <f t="shared" si="7"/>
        <v>0</v>
      </c>
      <c r="CD14" s="30">
        <f t="shared" si="7"/>
        <v>0</v>
      </c>
      <c r="CE14" s="30">
        <f t="shared" si="7"/>
        <v>0</v>
      </c>
      <c r="CF14" s="30">
        <f t="shared" si="7"/>
        <v>0</v>
      </c>
      <c r="CG14" s="30">
        <f t="shared" si="7"/>
        <v>0</v>
      </c>
      <c r="CH14" s="30">
        <f t="shared" si="7"/>
        <v>0</v>
      </c>
      <c r="CI14" s="30">
        <f t="shared" si="7"/>
        <v>0</v>
      </c>
      <c r="CJ14" s="30">
        <f t="shared" si="7"/>
        <v>0.67114093959731547</v>
      </c>
      <c r="CK14" s="30">
        <f t="shared" si="7"/>
        <v>0</v>
      </c>
      <c r="CL14" s="30">
        <f t="shared" si="7"/>
        <v>0</v>
      </c>
      <c r="CM14" s="30">
        <f t="shared" si="7"/>
        <v>0</v>
      </c>
      <c r="CN14" s="30">
        <f t="shared" si="7"/>
        <v>0</v>
      </c>
      <c r="CO14" s="30">
        <f t="shared" si="7"/>
        <v>0</v>
      </c>
      <c r="CP14" s="30">
        <f t="shared" si="7"/>
        <v>0</v>
      </c>
      <c r="CQ14" s="30">
        <f t="shared" si="7"/>
        <v>0</v>
      </c>
      <c r="CR14" s="30">
        <f t="shared" si="7"/>
        <v>0</v>
      </c>
      <c r="CS14" s="31">
        <f t="shared" si="0"/>
        <v>100.00000000000011</v>
      </c>
      <c r="CT14" s="31"/>
      <c r="CU14" s="31"/>
    </row>
    <row r="15" spans="1:101" s="5" customFormat="1" x14ac:dyDescent="0.25">
      <c r="A15" s="17" t="s">
        <v>47</v>
      </c>
      <c r="B15" s="23">
        <f>40+40</f>
        <v>80</v>
      </c>
      <c r="C15" s="23">
        <v>0</v>
      </c>
      <c r="D15" s="23">
        <v>10</v>
      </c>
      <c r="E15" s="22">
        <v>0</v>
      </c>
      <c r="F15" s="22">
        <v>0</v>
      </c>
      <c r="G15" s="22">
        <v>0</v>
      </c>
      <c r="H15" s="22">
        <v>2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1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1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2">
        <v>1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0</v>
      </c>
      <c r="CR15" s="22">
        <v>0</v>
      </c>
      <c r="CS15" s="21">
        <f t="shared" si="0"/>
        <v>5</v>
      </c>
      <c r="CT15" s="21">
        <f t="shared" ref="CT15:CT25" si="8">COUNTIF(F15:CR15,"&gt;0")</f>
        <v>4</v>
      </c>
      <c r="CU15" s="21">
        <f t="shared" ref="CU15:CU24" si="9">CS15/$CS$25*100</f>
        <v>12.195121951219512</v>
      </c>
    </row>
    <row r="16" spans="1:101" s="5" customFormat="1" x14ac:dyDescent="0.25">
      <c r="A16" s="17" t="s">
        <v>48</v>
      </c>
      <c r="B16" s="23">
        <f>38+40</f>
        <v>78</v>
      </c>
      <c r="C16" s="23">
        <v>0</v>
      </c>
      <c r="D16" s="23">
        <v>34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2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2">
        <v>0</v>
      </c>
      <c r="CJ16" s="22">
        <v>0</v>
      </c>
      <c r="CK16" s="22">
        <v>0</v>
      </c>
      <c r="CL16" s="22">
        <v>0</v>
      </c>
      <c r="CM16" s="22">
        <v>0</v>
      </c>
      <c r="CN16" s="22">
        <v>0</v>
      </c>
      <c r="CO16" s="22">
        <v>0</v>
      </c>
      <c r="CP16" s="22">
        <v>0</v>
      </c>
      <c r="CQ16" s="22">
        <v>0</v>
      </c>
      <c r="CR16" s="22">
        <v>0</v>
      </c>
      <c r="CS16" s="21">
        <f t="shared" si="0"/>
        <v>2</v>
      </c>
      <c r="CT16" s="21">
        <f t="shared" si="8"/>
        <v>1</v>
      </c>
      <c r="CU16" s="21">
        <f t="shared" si="9"/>
        <v>4.8780487804878048</v>
      </c>
    </row>
    <row r="17" spans="1:99" s="6" customFormat="1" x14ac:dyDescent="0.25">
      <c r="A17" s="17" t="s">
        <v>49</v>
      </c>
      <c r="B17" s="23">
        <f>39+40</f>
        <v>79</v>
      </c>
      <c r="C17" s="23">
        <v>0</v>
      </c>
      <c r="D17" s="23">
        <v>11</v>
      </c>
      <c r="E17" s="22">
        <v>0</v>
      </c>
      <c r="F17" s="22">
        <v>0</v>
      </c>
      <c r="G17" s="22">
        <v>0</v>
      </c>
      <c r="H17" s="22">
        <v>1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1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1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1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0</v>
      </c>
      <c r="BR17" s="22">
        <v>0</v>
      </c>
      <c r="BS17" s="22">
        <v>0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</v>
      </c>
      <c r="CF17" s="22">
        <v>0</v>
      </c>
      <c r="CG17" s="22">
        <v>0</v>
      </c>
      <c r="CH17" s="22">
        <v>0</v>
      </c>
      <c r="CI17" s="22">
        <v>0</v>
      </c>
      <c r="CJ17" s="22">
        <v>0</v>
      </c>
      <c r="CK17" s="22">
        <v>0</v>
      </c>
      <c r="CL17" s="22">
        <v>0</v>
      </c>
      <c r="CM17" s="22">
        <v>0</v>
      </c>
      <c r="CN17" s="22">
        <v>0</v>
      </c>
      <c r="CO17" s="22">
        <v>0</v>
      </c>
      <c r="CP17" s="22">
        <v>0</v>
      </c>
      <c r="CQ17" s="22">
        <v>0</v>
      </c>
      <c r="CR17" s="22">
        <v>0</v>
      </c>
      <c r="CS17" s="21">
        <f t="shared" si="0"/>
        <v>4</v>
      </c>
      <c r="CT17" s="21">
        <f t="shared" si="8"/>
        <v>4</v>
      </c>
      <c r="CU17" s="21">
        <f t="shared" si="9"/>
        <v>9.7560975609756095</v>
      </c>
    </row>
    <row r="18" spans="1:99" x14ac:dyDescent="0.25">
      <c r="A18" s="17" t="s">
        <v>50</v>
      </c>
      <c r="B18" s="23">
        <f>40+40</f>
        <v>80</v>
      </c>
      <c r="C18" s="23">
        <v>0</v>
      </c>
      <c r="D18" s="23">
        <v>17</v>
      </c>
      <c r="E18" s="23">
        <v>0</v>
      </c>
      <c r="F18" s="23">
        <v>0</v>
      </c>
      <c r="G18" s="23">
        <v>1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1</v>
      </c>
      <c r="BD18" s="23">
        <v>0</v>
      </c>
      <c r="BE18" s="23">
        <v>1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3">
        <v>0</v>
      </c>
      <c r="BY18" s="23">
        <v>0</v>
      </c>
      <c r="BZ18" s="23">
        <v>0</v>
      </c>
      <c r="CA18" s="23">
        <v>0</v>
      </c>
      <c r="CB18" s="23">
        <v>0</v>
      </c>
      <c r="CC18" s="23">
        <v>0</v>
      </c>
      <c r="CD18" s="23">
        <v>0</v>
      </c>
      <c r="CE18" s="23">
        <v>0</v>
      </c>
      <c r="CF18" s="23">
        <v>0</v>
      </c>
      <c r="CG18" s="23">
        <v>0</v>
      </c>
      <c r="CH18" s="23">
        <v>0</v>
      </c>
      <c r="CI18" s="23">
        <v>0</v>
      </c>
      <c r="CJ18" s="23">
        <v>0</v>
      </c>
      <c r="CK18" s="23">
        <v>0</v>
      </c>
      <c r="CL18" s="23">
        <v>0</v>
      </c>
      <c r="CM18" s="23">
        <v>0</v>
      </c>
      <c r="CN18" s="23">
        <v>0</v>
      </c>
      <c r="CO18" s="23">
        <v>0</v>
      </c>
      <c r="CP18" s="23">
        <v>0</v>
      </c>
      <c r="CQ18" s="23">
        <v>0</v>
      </c>
      <c r="CR18" s="23">
        <v>0</v>
      </c>
      <c r="CS18" s="17">
        <f t="shared" si="0"/>
        <v>3</v>
      </c>
      <c r="CT18" s="17">
        <f t="shared" si="8"/>
        <v>3</v>
      </c>
      <c r="CU18" s="21">
        <f t="shared" si="9"/>
        <v>7.3170731707317067</v>
      </c>
    </row>
    <row r="19" spans="1:99" x14ac:dyDescent="0.25">
      <c r="A19" s="17" t="s">
        <v>51</v>
      </c>
      <c r="B19" s="23">
        <f>39+40</f>
        <v>79</v>
      </c>
      <c r="C19" s="23">
        <v>9</v>
      </c>
      <c r="D19" s="23">
        <v>43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1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1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23">
        <v>0</v>
      </c>
      <c r="CK19" s="23">
        <v>0</v>
      </c>
      <c r="CL19" s="23">
        <v>0</v>
      </c>
      <c r="CM19" s="23">
        <v>0</v>
      </c>
      <c r="CN19" s="23">
        <v>0</v>
      </c>
      <c r="CO19" s="23">
        <v>0</v>
      </c>
      <c r="CP19" s="23">
        <v>0</v>
      </c>
      <c r="CQ19" s="23">
        <v>0</v>
      </c>
      <c r="CR19" s="23">
        <v>0</v>
      </c>
      <c r="CS19" s="17">
        <f t="shared" si="0"/>
        <v>2</v>
      </c>
      <c r="CT19" s="17">
        <f t="shared" si="8"/>
        <v>2</v>
      </c>
      <c r="CU19" s="21">
        <f t="shared" si="9"/>
        <v>4.8780487804878048</v>
      </c>
    </row>
    <row r="20" spans="1:99" x14ac:dyDescent="0.25">
      <c r="A20" s="17" t="s">
        <v>52</v>
      </c>
      <c r="B20" s="23">
        <f>34+40</f>
        <v>74</v>
      </c>
      <c r="C20" s="23">
        <v>0</v>
      </c>
      <c r="D20" s="23">
        <v>22</v>
      </c>
      <c r="E20" s="23">
        <v>0</v>
      </c>
      <c r="F20" s="23">
        <v>0</v>
      </c>
      <c r="G20" s="23">
        <v>0</v>
      </c>
      <c r="H20" s="23">
        <v>1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1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3">
        <v>0</v>
      </c>
      <c r="BY20" s="23">
        <v>0</v>
      </c>
      <c r="BZ20" s="23">
        <v>0</v>
      </c>
      <c r="CA20" s="23">
        <v>0</v>
      </c>
      <c r="CB20" s="23">
        <v>0</v>
      </c>
      <c r="CC20" s="23">
        <v>0</v>
      </c>
      <c r="CD20" s="23">
        <v>0</v>
      </c>
      <c r="CE20" s="23">
        <v>0</v>
      </c>
      <c r="CF20" s="23">
        <v>0</v>
      </c>
      <c r="CG20" s="23">
        <v>0</v>
      </c>
      <c r="CH20" s="23">
        <v>0</v>
      </c>
      <c r="CI20" s="23">
        <v>0</v>
      </c>
      <c r="CJ20" s="23">
        <v>0</v>
      </c>
      <c r="CK20" s="23">
        <v>0</v>
      </c>
      <c r="CL20" s="23">
        <v>0</v>
      </c>
      <c r="CM20" s="23">
        <v>0</v>
      </c>
      <c r="CN20" s="23">
        <v>0</v>
      </c>
      <c r="CO20" s="23">
        <v>0</v>
      </c>
      <c r="CP20" s="23">
        <v>0</v>
      </c>
      <c r="CQ20" s="23">
        <v>0</v>
      </c>
      <c r="CR20" s="23">
        <v>0</v>
      </c>
      <c r="CS20" s="17">
        <f t="shared" si="0"/>
        <v>2</v>
      </c>
      <c r="CT20" s="17">
        <f t="shared" si="8"/>
        <v>2</v>
      </c>
      <c r="CU20" s="21">
        <f t="shared" si="9"/>
        <v>4.8780487804878048</v>
      </c>
    </row>
    <row r="21" spans="1:99" x14ac:dyDescent="0.25">
      <c r="A21" s="17" t="s">
        <v>53</v>
      </c>
      <c r="B21" s="23">
        <f>39+40</f>
        <v>79</v>
      </c>
      <c r="C21" s="23">
        <v>0</v>
      </c>
      <c r="D21" s="23">
        <v>35</v>
      </c>
      <c r="E21" s="23">
        <v>2</v>
      </c>
      <c r="F21" s="23">
        <v>0</v>
      </c>
      <c r="G21" s="23">
        <v>0</v>
      </c>
      <c r="H21" s="23">
        <v>2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3</v>
      </c>
      <c r="AX21" s="23">
        <v>6</v>
      </c>
      <c r="AY21" s="23">
        <v>1</v>
      </c>
      <c r="AZ21" s="23">
        <v>2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3">
        <v>0</v>
      </c>
      <c r="BY21" s="23">
        <v>0</v>
      </c>
      <c r="BZ21" s="23">
        <v>0</v>
      </c>
      <c r="CA21" s="23">
        <v>0</v>
      </c>
      <c r="CB21" s="23">
        <v>0</v>
      </c>
      <c r="CC21" s="23">
        <v>0</v>
      </c>
      <c r="CD21" s="23">
        <v>0</v>
      </c>
      <c r="CE21" s="23">
        <v>0</v>
      </c>
      <c r="CF21" s="23">
        <v>0</v>
      </c>
      <c r="CG21" s="23">
        <v>0</v>
      </c>
      <c r="CH21" s="23">
        <v>0</v>
      </c>
      <c r="CI21" s="23">
        <v>0</v>
      </c>
      <c r="CJ21" s="23">
        <v>0</v>
      </c>
      <c r="CK21" s="23">
        <v>0</v>
      </c>
      <c r="CL21" s="23">
        <v>0</v>
      </c>
      <c r="CM21" s="23">
        <v>0</v>
      </c>
      <c r="CN21" s="23">
        <v>0</v>
      </c>
      <c r="CO21" s="23">
        <v>0</v>
      </c>
      <c r="CP21" s="23">
        <v>0</v>
      </c>
      <c r="CQ21" s="23">
        <v>0</v>
      </c>
      <c r="CR21" s="23">
        <v>0</v>
      </c>
      <c r="CS21" s="17">
        <f t="shared" si="0"/>
        <v>14</v>
      </c>
      <c r="CT21" s="17">
        <f t="shared" si="8"/>
        <v>5</v>
      </c>
      <c r="CU21" s="21">
        <f t="shared" si="9"/>
        <v>34.146341463414636</v>
      </c>
    </row>
    <row r="22" spans="1:99" x14ac:dyDescent="0.25">
      <c r="A22" s="17" t="s">
        <v>54</v>
      </c>
      <c r="B22" s="23">
        <f>40+40</f>
        <v>80</v>
      </c>
      <c r="C22" s="23">
        <v>3</v>
      </c>
      <c r="D22" s="23">
        <v>26</v>
      </c>
      <c r="E22" s="23">
        <v>2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1</v>
      </c>
      <c r="AZ22" s="23">
        <v>0</v>
      </c>
      <c r="BA22" s="23">
        <v>0</v>
      </c>
      <c r="BB22" s="23">
        <v>1</v>
      </c>
      <c r="BC22" s="23">
        <v>0</v>
      </c>
      <c r="BD22" s="23">
        <v>0</v>
      </c>
      <c r="BE22" s="23">
        <v>0</v>
      </c>
      <c r="BF22" s="23">
        <v>1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3">
        <v>0</v>
      </c>
      <c r="BY22" s="23">
        <v>0</v>
      </c>
      <c r="BZ22" s="23">
        <v>0</v>
      </c>
      <c r="CA22" s="23">
        <v>0</v>
      </c>
      <c r="CB22" s="23">
        <v>0</v>
      </c>
      <c r="CC22" s="23">
        <v>0</v>
      </c>
      <c r="CD22" s="23">
        <v>0</v>
      </c>
      <c r="CE22" s="23">
        <v>0</v>
      </c>
      <c r="CF22" s="23">
        <v>0</v>
      </c>
      <c r="CG22" s="23">
        <v>0</v>
      </c>
      <c r="CH22" s="23">
        <v>0</v>
      </c>
      <c r="CI22" s="23">
        <v>0</v>
      </c>
      <c r="CJ22" s="23">
        <v>0</v>
      </c>
      <c r="CK22" s="23">
        <v>0</v>
      </c>
      <c r="CL22" s="23">
        <v>0</v>
      </c>
      <c r="CM22" s="23">
        <v>0</v>
      </c>
      <c r="CN22" s="23">
        <v>0</v>
      </c>
      <c r="CO22" s="23">
        <v>0</v>
      </c>
      <c r="CP22" s="23">
        <v>0</v>
      </c>
      <c r="CQ22" s="23">
        <v>0</v>
      </c>
      <c r="CR22" s="23">
        <v>0</v>
      </c>
      <c r="CS22" s="17">
        <f t="shared" si="0"/>
        <v>3</v>
      </c>
      <c r="CT22" s="17">
        <f t="shared" si="8"/>
        <v>3</v>
      </c>
      <c r="CU22" s="21">
        <f t="shared" si="9"/>
        <v>7.3170731707317067</v>
      </c>
    </row>
    <row r="23" spans="1:99" x14ac:dyDescent="0.25">
      <c r="A23" s="17" t="s">
        <v>55</v>
      </c>
      <c r="B23" s="23">
        <f>38+40</f>
        <v>78</v>
      </c>
      <c r="C23" s="23">
        <v>4</v>
      </c>
      <c r="D23" s="23">
        <v>10</v>
      </c>
      <c r="E23" s="23">
        <v>3</v>
      </c>
      <c r="F23" s="23">
        <v>0</v>
      </c>
      <c r="G23" s="23">
        <v>1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1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3">
        <v>0</v>
      </c>
      <c r="BY23" s="23">
        <v>0</v>
      </c>
      <c r="BZ23" s="23">
        <v>0</v>
      </c>
      <c r="CA23" s="23">
        <v>0</v>
      </c>
      <c r="CB23" s="23">
        <v>0</v>
      </c>
      <c r="CC23" s="23">
        <v>0</v>
      </c>
      <c r="CD23" s="23">
        <v>0</v>
      </c>
      <c r="CE23" s="23">
        <v>0</v>
      </c>
      <c r="CF23" s="23">
        <v>0</v>
      </c>
      <c r="CG23" s="23">
        <v>0</v>
      </c>
      <c r="CH23" s="23">
        <v>0</v>
      </c>
      <c r="CI23" s="23">
        <v>0</v>
      </c>
      <c r="CJ23" s="23">
        <v>0</v>
      </c>
      <c r="CK23" s="23">
        <v>0</v>
      </c>
      <c r="CL23" s="23">
        <v>0</v>
      </c>
      <c r="CM23" s="23">
        <v>0</v>
      </c>
      <c r="CN23" s="23">
        <v>0</v>
      </c>
      <c r="CO23" s="23">
        <v>0</v>
      </c>
      <c r="CP23" s="23">
        <v>0</v>
      </c>
      <c r="CQ23" s="23">
        <v>0</v>
      </c>
      <c r="CR23" s="23">
        <v>0</v>
      </c>
      <c r="CS23" s="17">
        <f t="shared" si="0"/>
        <v>2</v>
      </c>
      <c r="CT23" s="17">
        <f t="shared" si="8"/>
        <v>2</v>
      </c>
      <c r="CU23" s="21">
        <f t="shared" si="9"/>
        <v>4.8780487804878048</v>
      </c>
    </row>
    <row r="24" spans="1:99" x14ac:dyDescent="0.25">
      <c r="A24" s="17" t="s">
        <v>56</v>
      </c>
      <c r="B24" s="23">
        <f>40+38</f>
        <v>78</v>
      </c>
      <c r="C24" s="23">
        <v>0</v>
      </c>
      <c r="D24" s="23">
        <v>18</v>
      </c>
      <c r="E24" s="23">
        <v>4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1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1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2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3">
        <v>0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0</v>
      </c>
      <c r="CE24" s="23">
        <v>0</v>
      </c>
      <c r="CF24" s="23">
        <v>0</v>
      </c>
      <c r="CG24" s="23">
        <v>0</v>
      </c>
      <c r="CH24" s="23">
        <v>0</v>
      </c>
      <c r="CI24" s="23">
        <v>0</v>
      </c>
      <c r="CJ24" s="23">
        <v>0</v>
      </c>
      <c r="CK24" s="23">
        <v>0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0</v>
      </c>
      <c r="CR24" s="23">
        <v>0</v>
      </c>
      <c r="CS24" s="17">
        <f t="shared" si="0"/>
        <v>4</v>
      </c>
      <c r="CT24" s="17">
        <f t="shared" si="8"/>
        <v>3</v>
      </c>
      <c r="CU24" s="21">
        <f t="shared" si="9"/>
        <v>9.7560975609756095</v>
      </c>
    </row>
    <row r="25" spans="1:99" s="6" customFormat="1" x14ac:dyDescent="0.25">
      <c r="A25" s="24" t="s">
        <v>89</v>
      </c>
      <c r="B25" s="25"/>
      <c r="C25" s="25"/>
      <c r="D25" s="26">
        <f t="shared" ref="D25:AH25" si="10">SUM(D15:D24)</f>
        <v>226</v>
      </c>
      <c r="E25" s="26">
        <f t="shared" si="10"/>
        <v>11</v>
      </c>
      <c r="F25" s="26">
        <f t="shared" si="10"/>
        <v>0</v>
      </c>
      <c r="G25" s="26">
        <f t="shared" si="10"/>
        <v>2</v>
      </c>
      <c r="H25" s="26">
        <f t="shared" si="10"/>
        <v>6</v>
      </c>
      <c r="I25" s="26">
        <f t="shared" si="10"/>
        <v>0</v>
      </c>
      <c r="J25" s="26">
        <f t="shared" si="10"/>
        <v>0</v>
      </c>
      <c r="K25" s="26">
        <f t="shared" si="10"/>
        <v>0</v>
      </c>
      <c r="L25" s="26">
        <f t="shared" si="10"/>
        <v>0</v>
      </c>
      <c r="M25" s="26">
        <f t="shared" si="10"/>
        <v>0</v>
      </c>
      <c r="N25" s="26">
        <f t="shared" si="10"/>
        <v>0</v>
      </c>
      <c r="O25" s="26">
        <f t="shared" si="10"/>
        <v>0</v>
      </c>
      <c r="P25" s="26">
        <f t="shared" si="10"/>
        <v>0</v>
      </c>
      <c r="Q25" s="26">
        <f t="shared" si="10"/>
        <v>0</v>
      </c>
      <c r="R25" s="26">
        <f t="shared" si="10"/>
        <v>1</v>
      </c>
      <c r="S25" s="26">
        <f t="shared" si="10"/>
        <v>0</v>
      </c>
      <c r="T25" s="26">
        <f t="shared" si="10"/>
        <v>0</v>
      </c>
      <c r="U25" s="26">
        <f t="shared" si="10"/>
        <v>0</v>
      </c>
      <c r="V25" s="26">
        <f t="shared" si="10"/>
        <v>0</v>
      </c>
      <c r="W25" s="26">
        <f t="shared" si="10"/>
        <v>0</v>
      </c>
      <c r="X25" s="26">
        <f t="shared" si="10"/>
        <v>0</v>
      </c>
      <c r="Y25" s="26">
        <f t="shared" si="10"/>
        <v>0</v>
      </c>
      <c r="Z25" s="26">
        <f t="shared" ref="Z25" si="11">SUM(Z15:Z24)</f>
        <v>2</v>
      </c>
      <c r="AA25" s="26">
        <f t="shared" si="10"/>
        <v>0</v>
      </c>
      <c r="AB25" s="26">
        <f t="shared" si="10"/>
        <v>0</v>
      </c>
      <c r="AC25" s="26">
        <f t="shared" si="10"/>
        <v>0</v>
      </c>
      <c r="AD25" s="26">
        <f t="shared" si="10"/>
        <v>0</v>
      </c>
      <c r="AE25" s="26">
        <f t="shared" si="10"/>
        <v>0</v>
      </c>
      <c r="AF25" s="26">
        <f t="shared" si="10"/>
        <v>1</v>
      </c>
      <c r="AG25" s="26">
        <f t="shared" si="10"/>
        <v>0</v>
      </c>
      <c r="AH25" s="26">
        <f t="shared" si="10"/>
        <v>0</v>
      </c>
      <c r="AI25" s="26">
        <f t="shared" ref="AI25:CR25" si="12">SUM(AI15:AI24)</f>
        <v>0</v>
      </c>
      <c r="AJ25" s="26">
        <f t="shared" si="12"/>
        <v>0</v>
      </c>
      <c r="AK25" s="26">
        <f t="shared" si="12"/>
        <v>0</v>
      </c>
      <c r="AL25" s="26">
        <f t="shared" si="12"/>
        <v>0</v>
      </c>
      <c r="AM25" s="26">
        <f t="shared" si="12"/>
        <v>0</v>
      </c>
      <c r="AN25" s="26">
        <f t="shared" si="12"/>
        <v>0</v>
      </c>
      <c r="AO25" s="26">
        <f t="shared" si="12"/>
        <v>0</v>
      </c>
      <c r="AP25" s="26">
        <f t="shared" si="12"/>
        <v>0</v>
      </c>
      <c r="AQ25" s="26">
        <f t="shared" si="12"/>
        <v>0</v>
      </c>
      <c r="AR25" s="26">
        <f t="shared" si="12"/>
        <v>0</v>
      </c>
      <c r="AS25" s="26">
        <f t="shared" si="12"/>
        <v>0</v>
      </c>
      <c r="AT25" s="26">
        <f t="shared" si="12"/>
        <v>0</v>
      </c>
      <c r="AU25" s="26">
        <f t="shared" si="12"/>
        <v>0</v>
      </c>
      <c r="AV25" s="26">
        <f t="shared" si="12"/>
        <v>1</v>
      </c>
      <c r="AW25" s="26">
        <f t="shared" si="12"/>
        <v>3</v>
      </c>
      <c r="AX25" s="26">
        <f t="shared" si="12"/>
        <v>7</v>
      </c>
      <c r="AY25" s="26">
        <f t="shared" si="12"/>
        <v>4</v>
      </c>
      <c r="AZ25" s="26">
        <f t="shared" si="12"/>
        <v>2</v>
      </c>
      <c r="BA25" s="26">
        <f t="shared" si="12"/>
        <v>1</v>
      </c>
      <c r="BB25" s="26">
        <f t="shared" si="12"/>
        <v>1</v>
      </c>
      <c r="BC25" s="26">
        <f t="shared" si="12"/>
        <v>1</v>
      </c>
      <c r="BD25" s="26">
        <f t="shared" si="12"/>
        <v>1</v>
      </c>
      <c r="BE25" s="26">
        <f t="shared" si="12"/>
        <v>1</v>
      </c>
      <c r="BF25" s="26">
        <f t="shared" si="12"/>
        <v>1</v>
      </c>
      <c r="BG25" s="26">
        <f t="shared" si="12"/>
        <v>1</v>
      </c>
      <c r="BH25" s="26">
        <f t="shared" si="12"/>
        <v>1</v>
      </c>
      <c r="BI25" s="26">
        <f t="shared" si="12"/>
        <v>1</v>
      </c>
      <c r="BJ25" s="26">
        <f t="shared" si="12"/>
        <v>2</v>
      </c>
      <c r="BK25" s="26">
        <f t="shared" si="12"/>
        <v>0</v>
      </c>
      <c r="BL25" s="26">
        <f t="shared" si="12"/>
        <v>0</v>
      </c>
      <c r="BM25" s="26">
        <f t="shared" si="12"/>
        <v>0</v>
      </c>
      <c r="BN25" s="26">
        <f t="shared" si="12"/>
        <v>0</v>
      </c>
      <c r="BO25" s="26">
        <f t="shared" si="12"/>
        <v>0</v>
      </c>
      <c r="BP25" s="26">
        <f t="shared" si="12"/>
        <v>0</v>
      </c>
      <c r="BQ25" s="26">
        <f t="shared" si="12"/>
        <v>0</v>
      </c>
      <c r="BR25" s="26">
        <f t="shared" si="12"/>
        <v>0</v>
      </c>
      <c r="BS25" s="26">
        <f t="shared" si="12"/>
        <v>0</v>
      </c>
      <c r="BT25" s="26">
        <f t="shared" si="12"/>
        <v>0</v>
      </c>
      <c r="BU25" s="26">
        <f t="shared" si="12"/>
        <v>0</v>
      </c>
      <c r="BV25" s="26">
        <f t="shared" si="12"/>
        <v>0</v>
      </c>
      <c r="BW25" s="26">
        <f t="shared" si="12"/>
        <v>0</v>
      </c>
      <c r="BX25" s="26">
        <f t="shared" si="12"/>
        <v>0</v>
      </c>
      <c r="BY25" s="26">
        <f t="shared" si="12"/>
        <v>0</v>
      </c>
      <c r="BZ25" s="26">
        <f t="shared" si="12"/>
        <v>0</v>
      </c>
      <c r="CA25" s="26">
        <f t="shared" si="12"/>
        <v>0</v>
      </c>
      <c r="CB25" s="26">
        <f t="shared" si="12"/>
        <v>0</v>
      </c>
      <c r="CC25" s="26">
        <f t="shared" si="12"/>
        <v>0</v>
      </c>
      <c r="CD25" s="26">
        <f t="shared" si="12"/>
        <v>0</v>
      </c>
      <c r="CE25" s="26">
        <f t="shared" si="12"/>
        <v>0</v>
      </c>
      <c r="CF25" s="26">
        <f t="shared" si="12"/>
        <v>0</v>
      </c>
      <c r="CG25" s="26">
        <f t="shared" si="12"/>
        <v>0</v>
      </c>
      <c r="CH25" s="26">
        <f t="shared" si="12"/>
        <v>0</v>
      </c>
      <c r="CI25" s="26">
        <f>SUM(CI15:CI24)</f>
        <v>0</v>
      </c>
      <c r="CJ25" s="26">
        <f t="shared" si="12"/>
        <v>1</v>
      </c>
      <c r="CK25" s="26">
        <f t="shared" si="12"/>
        <v>0</v>
      </c>
      <c r="CL25" s="26">
        <f t="shared" si="12"/>
        <v>0</v>
      </c>
      <c r="CM25" s="26">
        <f t="shared" si="12"/>
        <v>0</v>
      </c>
      <c r="CN25" s="26">
        <f t="shared" si="12"/>
        <v>0</v>
      </c>
      <c r="CO25" s="26">
        <f t="shared" si="12"/>
        <v>0</v>
      </c>
      <c r="CP25" s="26">
        <f t="shared" si="12"/>
        <v>0</v>
      </c>
      <c r="CQ25" s="26">
        <f t="shared" si="12"/>
        <v>0</v>
      </c>
      <c r="CR25" s="26">
        <f t="shared" si="12"/>
        <v>0</v>
      </c>
      <c r="CS25" s="27">
        <f t="shared" si="0"/>
        <v>41</v>
      </c>
      <c r="CT25" s="27">
        <f t="shared" si="8"/>
        <v>21</v>
      </c>
      <c r="CU25" s="27">
        <f>SUM(CU15:CU24)</f>
        <v>99.999999999999972</v>
      </c>
    </row>
    <row r="26" spans="1:99" s="8" customFormat="1" x14ac:dyDescent="0.25">
      <c r="A26" s="28" t="s">
        <v>92</v>
      </c>
      <c r="B26" s="29"/>
      <c r="C26" s="29"/>
      <c r="D26" s="30"/>
      <c r="E26" s="30"/>
      <c r="F26" s="30">
        <f t="shared" ref="F26:BQ26" si="13">F25/$CS$25*100</f>
        <v>0</v>
      </c>
      <c r="G26" s="30">
        <f t="shared" si="13"/>
        <v>4.8780487804878048</v>
      </c>
      <c r="H26" s="30">
        <f t="shared" si="13"/>
        <v>14.634146341463413</v>
      </c>
      <c r="I26" s="30">
        <f t="shared" si="13"/>
        <v>0</v>
      </c>
      <c r="J26" s="30">
        <f t="shared" si="13"/>
        <v>0</v>
      </c>
      <c r="K26" s="30">
        <f t="shared" si="13"/>
        <v>0</v>
      </c>
      <c r="L26" s="30">
        <f t="shared" si="13"/>
        <v>0</v>
      </c>
      <c r="M26" s="30">
        <f t="shared" si="13"/>
        <v>0</v>
      </c>
      <c r="N26" s="30">
        <f t="shared" si="13"/>
        <v>0</v>
      </c>
      <c r="O26" s="30">
        <f t="shared" si="13"/>
        <v>0</v>
      </c>
      <c r="P26" s="30">
        <f t="shared" si="13"/>
        <v>0</v>
      </c>
      <c r="Q26" s="30">
        <f t="shared" si="13"/>
        <v>0</v>
      </c>
      <c r="R26" s="30">
        <f t="shared" si="13"/>
        <v>2.4390243902439024</v>
      </c>
      <c r="S26" s="30">
        <f t="shared" si="13"/>
        <v>0</v>
      </c>
      <c r="T26" s="30">
        <f t="shared" si="13"/>
        <v>0</v>
      </c>
      <c r="U26" s="30">
        <f t="shared" si="13"/>
        <v>0</v>
      </c>
      <c r="V26" s="30">
        <f t="shared" si="13"/>
        <v>0</v>
      </c>
      <c r="W26" s="30">
        <f t="shared" si="13"/>
        <v>0</v>
      </c>
      <c r="X26" s="30">
        <f t="shared" si="13"/>
        <v>0</v>
      </c>
      <c r="Y26" s="30">
        <f t="shared" si="13"/>
        <v>0</v>
      </c>
      <c r="Z26" s="30">
        <f t="shared" si="13"/>
        <v>4.8780487804878048</v>
      </c>
      <c r="AA26" s="30">
        <f t="shared" si="13"/>
        <v>0</v>
      </c>
      <c r="AB26" s="30">
        <f t="shared" si="13"/>
        <v>0</v>
      </c>
      <c r="AC26" s="30">
        <f t="shared" si="13"/>
        <v>0</v>
      </c>
      <c r="AD26" s="30">
        <f t="shared" si="13"/>
        <v>0</v>
      </c>
      <c r="AE26" s="30">
        <f t="shared" si="13"/>
        <v>0</v>
      </c>
      <c r="AF26" s="30">
        <f t="shared" si="13"/>
        <v>2.4390243902439024</v>
      </c>
      <c r="AG26" s="30">
        <f t="shared" si="13"/>
        <v>0</v>
      </c>
      <c r="AH26" s="30">
        <f t="shared" si="13"/>
        <v>0</v>
      </c>
      <c r="AI26" s="30">
        <f t="shared" si="13"/>
        <v>0</v>
      </c>
      <c r="AJ26" s="30">
        <f t="shared" si="13"/>
        <v>0</v>
      </c>
      <c r="AK26" s="30">
        <f t="shared" si="13"/>
        <v>0</v>
      </c>
      <c r="AL26" s="30">
        <f t="shared" si="13"/>
        <v>0</v>
      </c>
      <c r="AM26" s="30">
        <f t="shared" si="13"/>
        <v>0</v>
      </c>
      <c r="AN26" s="30">
        <f t="shared" si="13"/>
        <v>0</v>
      </c>
      <c r="AO26" s="30">
        <f t="shared" si="13"/>
        <v>0</v>
      </c>
      <c r="AP26" s="30">
        <f t="shared" si="13"/>
        <v>0</v>
      </c>
      <c r="AQ26" s="30">
        <f t="shared" si="13"/>
        <v>0</v>
      </c>
      <c r="AR26" s="30">
        <f t="shared" si="13"/>
        <v>0</v>
      </c>
      <c r="AS26" s="30">
        <f t="shared" si="13"/>
        <v>0</v>
      </c>
      <c r="AT26" s="30">
        <f t="shared" si="13"/>
        <v>0</v>
      </c>
      <c r="AU26" s="30">
        <f t="shared" si="13"/>
        <v>0</v>
      </c>
      <c r="AV26" s="30">
        <f t="shared" si="13"/>
        <v>2.4390243902439024</v>
      </c>
      <c r="AW26" s="30">
        <f t="shared" si="13"/>
        <v>7.3170731707317067</v>
      </c>
      <c r="AX26" s="30">
        <f t="shared" si="13"/>
        <v>17.073170731707318</v>
      </c>
      <c r="AY26" s="30">
        <f t="shared" si="13"/>
        <v>9.7560975609756095</v>
      </c>
      <c r="AZ26" s="30">
        <f t="shared" si="13"/>
        <v>4.8780487804878048</v>
      </c>
      <c r="BA26" s="30">
        <f t="shared" si="13"/>
        <v>2.4390243902439024</v>
      </c>
      <c r="BB26" s="30">
        <f t="shared" si="13"/>
        <v>2.4390243902439024</v>
      </c>
      <c r="BC26" s="30">
        <f t="shared" si="13"/>
        <v>2.4390243902439024</v>
      </c>
      <c r="BD26" s="30">
        <f t="shared" si="13"/>
        <v>2.4390243902439024</v>
      </c>
      <c r="BE26" s="30">
        <f t="shared" si="13"/>
        <v>2.4390243902439024</v>
      </c>
      <c r="BF26" s="30">
        <f t="shared" si="13"/>
        <v>2.4390243902439024</v>
      </c>
      <c r="BG26" s="30">
        <f t="shared" si="13"/>
        <v>2.4390243902439024</v>
      </c>
      <c r="BH26" s="30">
        <f t="shared" si="13"/>
        <v>2.4390243902439024</v>
      </c>
      <c r="BI26" s="30">
        <f t="shared" si="13"/>
        <v>2.4390243902439024</v>
      </c>
      <c r="BJ26" s="30">
        <f t="shared" si="13"/>
        <v>4.8780487804878048</v>
      </c>
      <c r="BK26" s="30">
        <f t="shared" si="13"/>
        <v>0</v>
      </c>
      <c r="BL26" s="30">
        <f t="shared" si="13"/>
        <v>0</v>
      </c>
      <c r="BM26" s="30">
        <f t="shared" si="13"/>
        <v>0</v>
      </c>
      <c r="BN26" s="30">
        <f t="shared" si="13"/>
        <v>0</v>
      </c>
      <c r="BO26" s="30">
        <f t="shared" si="13"/>
        <v>0</v>
      </c>
      <c r="BP26" s="30">
        <f t="shared" si="13"/>
        <v>0</v>
      </c>
      <c r="BQ26" s="30">
        <f t="shared" si="13"/>
        <v>0</v>
      </c>
      <c r="BR26" s="30">
        <f t="shared" ref="BR26:CR26" si="14">BR25/$CS$25*100</f>
        <v>0</v>
      </c>
      <c r="BS26" s="30">
        <f t="shared" si="14"/>
        <v>0</v>
      </c>
      <c r="BT26" s="30">
        <f t="shared" si="14"/>
        <v>0</v>
      </c>
      <c r="BU26" s="30">
        <f t="shared" si="14"/>
        <v>0</v>
      </c>
      <c r="BV26" s="30">
        <f t="shared" si="14"/>
        <v>0</v>
      </c>
      <c r="BW26" s="30">
        <f t="shared" si="14"/>
        <v>0</v>
      </c>
      <c r="BX26" s="30">
        <f t="shared" si="14"/>
        <v>0</v>
      </c>
      <c r="BY26" s="30">
        <f t="shared" si="14"/>
        <v>0</v>
      </c>
      <c r="BZ26" s="30">
        <f t="shared" si="14"/>
        <v>0</v>
      </c>
      <c r="CA26" s="30">
        <f t="shared" si="14"/>
        <v>0</v>
      </c>
      <c r="CB26" s="30">
        <f t="shared" si="14"/>
        <v>0</v>
      </c>
      <c r="CC26" s="30">
        <f t="shared" si="14"/>
        <v>0</v>
      </c>
      <c r="CD26" s="30">
        <f t="shared" si="14"/>
        <v>0</v>
      </c>
      <c r="CE26" s="30">
        <f t="shared" si="14"/>
        <v>0</v>
      </c>
      <c r="CF26" s="30">
        <f t="shared" si="14"/>
        <v>0</v>
      </c>
      <c r="CG26" s="30">
        <f t="shared" si="14"/>
        <v>0</v>
      </c>
      <c r="CH26" s="30">
        <f t="shared" si="14"/>
        <v>0</v>
      </c>
      <c r="CI26" s="30">
        <f t="shared" si="14"/>
        <v>0</v>
      </c>
      <c r="CJ26" s="30">
        <f t="shared" si="14"/>
        <v>2.4390243902439024</v>
      </c>
      <c r="CK26" s="30">
        <f t="shared" si="14"/>
        <v>0</v>
      </c>
      <c r="CL26" s="30">
        <f t="shared" si="14"/>
        <v>0</v>
      </c>
      <c r="CM26" s="30">
        <f t="shared" si="14"/>
        <v>0</v>
      </c>
      <c r="CN26" s="30">
        <f t="shared" si="14"/>
        <v>0</v>
      </c>
      <c r="CO26" s="30">
        <f t="shared" si="14"/>
        <v>0</v>
      </c>
      <c r="CP26" s="30">
        <f t="shared" si="14"/>
        <v>0</v>
      </c>
      <c r="CQ26" s="30">
        <f t="shared" si="14"/>
        <v>0</v>
      </c>
      <c r="CR26" s="30">
        <f t="shared" si="14"/>
        <v>0</v>
      </c>
      <c r="CS26" s="31">
        <f t="shared" si="0"/>
        <v>99.999999999999972</v>
      </c>
      <c r="CT26" s="31"/>
      <c r="CU26" s="31"/>
    </row>
    <row r="27" spans="1:99" s="5" customFormat="1" x14ac:dyDescent="0.25">
      <c r="A27" s="17" t="s">
        <v>57</v>
      </c>
      <c r="B27" s="23">
        <f>39+37</f>
        <v>76</v>
      </c>
      <c r="C27" s="23">
        <v>0</v>
      </c>
      <c r="D27" s="23">
        <v>24</v>
      </c>
      <c r="E27" s="22">
        <v>3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1</v>
      </c>
      <c r="BN27" s="22">
        <v>0</v>
      </c>
      <c r="BO27" s="22">
        <v>2</v>
      </c>
      <c r="BP27" s="22">
        <v>0</v>
      </c>
      <c r="BQ27" s="22">
        <v>0</v>
      </c>
      <c r="BR27" s="22">
        <v>2</v>
      </c>
      <c r="BS27" s="22">
        <v>1</v>
      </c>
      <c r="BT27" s="22">
        <v>0</v>
      </c>
      <c r="BU27" s="22">
        <v>0</v>
      </c>
      <c r="BV27" s="22">
        <v>0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>
        <v>0</v>
      </c>
      <c r="CK27" s="22">
        <v>0</v>
      </c>
      <c r="CL27" s="22">
        <v>0</v>
      </c>
      <c r="CM27" s="22">
        <v>0</v>
      </c>
      <c r="CN27" s="22">
        <v>0</v>
      </c>
      <c r="CO27" s="22">
        <v>0</v>
      </c>
      <c r="CP27" s="22">
        <v>0</v>
      </c>
      <c r="CQ27" s="22">
        <v>0</v>
      </c>
      <c r="CR27" s="22">
        <v>0</v>
      </c>
      <c r="CS27" s="21">
        <f t="shared" si="0"/>
        <v>6</v>
      </c>
      <c r="CT27" s="21">
        <f t="shared" ref="CT27:CT37" si="15">COUNTIF(F27:CR27,"&gt;0")</f>
        <v>4</v>
      </c>
      <c r="CU27" s="21">
        <f t="shared" ref="CU27:CU36" si="16">CS27/$CS$37*100</f>
        <v>18.75</v>
      </c>
    </row>
    <row r="28" spans="1:99" s="5" customFormat="1" x14ac:dyDescent="0.25">
      <c r="A28" s="17" t="s">
        <v>58</v>
      </c>
      <c r="B28" s="23">
        <f>39+38</f>
        <v>77</v>
      </c>
      <c r="C28" s="23">
        <v>4</v>
      </c>
      <c r="D28" s="23">
        <v>28</v>
      </c>
      <c r="E28" s="22">
        <v>1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1</v>
      </c>
      <c r="AZ28" s="22">
        <v>0</v>
      </c>
      <c r="BA28" s="22">
        <v>0</v>
      </c>
      <c r="BB28" s="22">
        <v>0</v>
      </c>
      <c r="BC28" s="22">
        <v>0</v>
      </c>
      <c r="BD28" s="22">
        <v>0</v>
      </c>
      <c r="BE28" s="22">
        <v>0</v>
      </c>
      <c r="BF28" s="22">
        <v>0</v>
      </c>
      <c r="BG28" s="22">
        <v>0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0</v>
      </c>
      <c r="BO28" s="22">
        <v>0</v>
      </c>
      <c r="BP28" s="22">
        <v>0</v>
      </c>
      <c r="BQ28" s="22">
        <v>1</v>
      </c>
      <c r="BR28" s="22">
        <v>1</v>
      </c>
      <c r="BS28" s="22">
        <v>0</v>
      </c>
      <c r="BT28" s="22">
        <v>0</v>
      </c>
      <c r="BU28" s="22">
        <v>0</v>
      </c>
      <c r="BV28" s="22">
        <v>2</v>
      </c>
      <c r="BW28" s="22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  <c r="CG28" s="22">
        <v>0</v>
      </c>
      <c r="CH28" s="22">
        <v>0</v>
      </c>
      <c r="CI28" s="22">
        <v>2</v>
      </c>
      <c r="CJ28" s="22">
        <v>0</v>
      </c>
      <c r="CK28" s="22">
        <v>0</v>
      </c>
      <c r="CL28" s="22">
        <v>0</v>
      </c>
      <c r="CM28" s="22">
        <v>0</v>
      </c>
      <c r="CN28" s="22">
        <v>0</v>
      </c>
      <c r="CO28" s="22">
        <v>0</v>
      </c>
      <c r="CP28" s="22">
        <v>0</v>
      </c>
      <c r="CQ28" s="22">
        <v>0</v>
      </c>
      <c r="CR28" s="22">
        <v>0</v>
      </c>
      <c r="CS28" s="21">
        <f t="shared" si="0"/>
        <v>7</v>
      </c>
      <c r="CT28" s="21">
        <f t="shared" si="15"/>
        <v>5</v>
      </c>
      <c r="CU28" s="21">
        <f t="shared" si="16"/>
        <v>21.875</v>
      </c>
    </row>
    <row r="29" spans="1:99" s="6" customFormat="1" x14ac:dyDescent="0.25">
      <c r="A29" s="17" t="s">
        <v>59</v>
      </c>
      <c r="B29" s="23">
        <f>40+38</f>
        <v>78</v>
      </c>
      <c r="C29" s="23">
        <v>0</v>
      </c>
      <c r="D29" s="23">
        <v>30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0</v>
      </c>
      <c r="BH29" s="22">
        <v>1</v>
      </c>
      <c r="BI29" s="22">
        <v>0</v>
      </c>
      <c r="BJ29" s="22">
        <v>0</v>
      </c>
      <c r="BK29" s="22">
        <v>0</v>
      </c>
      <c r="BL29" s="22">
        <v>1</v>
      </c>
      <c r="BM29" s="22">
        <v>0</v>
      </c>
      <c r="BN29" s="22">
        <v>0</v>
      </c>
      <c r="BO29" s="22">
        <v>0</v>
      </c>
      <c r="BP29" s="22">
        <v>0</v>
      </c>
      <c r="BQ29" s="22">
        <v>0</v>
      </c>
      <c r="BR29" s="22">
        <v>0</v>
      </c>
      <c r="BS29" s="22">
        <v>0</v>
      </c>
      <c r="BT29" s="22">
        <v>0</v>
      </c>
      <c r="BU29" s="22">
        <v>0</v>
      </c>
      <c r="BV29" s="22">
        <v>0</v>
      </c>
      <c r="BW29" s="22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  <c r="CG29" s="22">
        <v>0</v>
      </c>
      <c r="CH29" s="22">
        <v>0</v>
      </c>
      <c r="CI29" s="22">
        <v>0</v>
      </c>
      <c r="CJ29" s="22">
        <v>0</v>
      </c>
      <c r="CK29" s="22">
        <v>0</v>
      </c>
      <c r="CL29" s="22">
        <v>0</v>
      </c>
      <c r="CM29" s="22">
        <v>0</v>
      </c>
      <c r="CN29" s="22">
        <v>0</v>
      </c>
      <c r="CO29" s="22">
        <v>0</v>
      </c>
      <c r="CP29" s="22">
        <v>0</v>
      </c>
      <c r="CQ29" s="22">
        <v>0</v>
      </c>
      <c r="CR29" s="22">
        <v>0</v>
      </c>
      <c r="CS29" s="21">
        <f t="shared" si="0"/>
        <v>2</v>
      </c>
      <c r="CT29" s="21">
        <f t="shared" si="15"/>
        <v>2</v>
      </c>
      <c r="CU29" s="21">
        <f t="shared" si="16"/>
        <v>6.25</v>
      </c>
    </row>
    <row r="30" spans="1:99" x14ac:dyDescent="0.25">
      <c r="A30" s="17" t="s">
        <v>60</v>
      </c>
      <c r="B30" s="23">
        <f>39+41</f>
        <v>80</v>
      </c>
      <c r="C30" s="23">
        <v>0</v>
      </c>
      <c r="D30" s="23">
        <v>12</v>
      </c>
      <c r="E30" s="23">
        <v>1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1</v>
      </c>
      <c r="BL30" s="23">
        <v>0</v>
      </c>
      <c r="BM30" s="23">
        <v>0</v>
      </c>
      <c r="BN30" s="23">
        <v>0</v>
      </c>
      <c r="BO30" s="23">
        <v>0</v>
      </c>
      <c r="BP30" s="23">
        <v>1</v>
      </c>
      <c r="BQ30" s="23">
        <v>0</v>
      </c>
      <c r="BR30" s="23">
        <v>1</v>
      </c>
      <c r="BS30" s="23">
        <v>0</v>
      </c>
      <c r="BT30" s="23">
        <v>0</v>
      </c>
      <c r="BU30" s="23">
        <v>2</v>
      </c>
      <c r="BV30" s="23">
        <v>0</v>
      </c>
      <c r="BW30" s="23">
        <v>0</v>
      </c>
      <c r="BX30" s="23">
        <v>0</v>
      </c>
      <c r="BY30" s="23">
        <v>0</v>
      </c>
      <c r="BZ30" s="23">
        <v>0</v>
      </c>
      <c r="CA30" s="23">
        <v>0</v>
      </c>
      <c r="CB30" s="23">
        <v>0</v>
      </c>
      <c r="CC30" s="23">
        <v>0</v>
      </c>
      <c r="CD30" s="23">
        <v>0</v>
      </c>
      <c r="CE30" s="23">
        <v>0</v>
      </c>
      <c r="CF30" s="23">
        <v>0</v>
      </c>
      <c r="CG30" s="23">
        <v>0</v>
      </c>
      <c r="CH30" s="23">
        <v>0</v>
      </c>
      <c r="CI30" s="23">
        <v>0</v>
      </c>
      <c r="CJ30" s="23">
        <v>0</v>
      </c>
      <c r="CK30" s="23">
        <v>0</v>
      </c>
      <c r="CL30" s="23">
        <v>0</v>
      </c>
      <c r="CM30" s="23">
        <v>0</v>
      </c>
      <c r="CN30" s="23">
        <v>0</v>
      </c>
      <c r="CO30" s="23">
        <v>0</v>
      </c>
      <c r="CP30" s="23">
        <v>0</v>
      </c>
      <c r="CQ30" s="23">
        <v>0</v>
      </c>
      <c r="CR30" s="23">
        <v>0</v>
      </c>
      <c r="CS30" s="17">
        <f t="shared" si="0"/>
        <v>5</v>
      </c>
      <c r="CT30" s="17">
        <f t="shared" si="15"/>
        <v>4</v>
      </c>
      <c r="CU30" s="21">
        <f t="shared" si="16"/>
        <v>15.625</v>
      </c>
    </row>
    <row r="31" spans="1:99" x14ac:dyDescent="0.25">
      <c r="A31" s="17" t="s">
        <v>61</v>
      </c>
      <c r="B31" s="23">
        <f>39+38</f>
        <v>77</v>
      </c>
      <c r="C31" s="23">
        <v>0</v>
      </c>
      <c r="D31" s="23">
        <v>15</v>
      </c>
      <c r="E31" s="23">
        <v>1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3">
        <v>0</v>
      </c>
      <c r="BY31" s="23">
        <v>0</v>
      </c>
      <c r="BZ31" s="23">
        <v>0</v>
      </c>
      <c r="CA31" s="23">
        <v>0</v>
      </c>
      <c r="CB31" s="23">
        <v>0</v>
      </c>
      <c r="CC31" s="23">
        <v>0</v>
      </c>
      <c r="CD31" s="23">
        <v>0</v>
      </c>
      <c r="CE31" s="23">
        <v>0</v>
      </c>
      <c r="CF31" s="23">
        <v>0</v>
      </c>
      <c r="CG31" s="23">
        <v>0</v>
      </c>
      <c r="CH31" s="23">
        <v>0</v>
      </c>
      <c r="CI31" s="23">
        <v>0</v>
      </c>
      <c r="CJ31" s="23">
        <v>0</v>
      </c>
      <c r="CK31" s="23">
        <v>0</v>
      </c>
      <c r="CL31" s="23">
        <v>0</v>
      </c>
      <c r="CM31" s="23">
        <v>0</v>
      </c>
      <c r="CN31" s="23">
        <v>0</v>
      </c>
      <c r="CO31" s="23">
        <v>0</v>
      </c>
      <c r="CP31" s="23">
        <v>0</v>
      </c>
      <c r="CQ31" s="23">
        <v>0</v>
      </c>
      <c r="CR31" s="23">
        <v>0</v>
      </c>
      <c r="CS31" s="17">
        <f t="shared" si="0"/>
        <v>0</v>
      </c>
      <c r="CT31" s="17">
        <f t="shared" si="15"/>
        <v>0</v>
      </c>
      <c r="CU31" s="21">
        <f t="shared" si="16"/>
        <v>0</v>
      </c>
    </row>
    <row r="32" spans="1:99" x14ac:dyDescent="0.25">
      <c r="A32" s="17" t="s">
        <v>62</v>
      </c>
      <c r="B32" s="23">
        <f>36+39</f>
        <v>75</v>
      </c>
      <c r="C32" s="23">
        <v>19</v>
      </c>
      <c r="D32" s="23">
        <v>40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1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3</v>
      </c>
      <c r="BU32" s="23">
        <v>0</v>
      </c>
      <c r="BV32" s="23">
        <v>3</v>
      </c>
      <c r="BW32" s="23">
        <v>0</v>
      </c>
      <c r="BX32" s="23">
        <v>0</v>
      </c>
      <c r="BY32" s="23">
        <v>0</v>
      </c>
      <c r="BZ32" s="23">
        <v>0</v>
      </c>
      <c r="CA32" s="23">
        <v>0</v>
      </c>
      <c r="CB32" s="23">
        <v>0</v>
      </c>
      <c r="CC32" s="23">
        <v>0</v>
      </c>
      <c r="CD32" s="23">
        <v>0</v>
      </c>
      <c r="CE32" s="23">
        <v>0</v>
      </c>
      <c r="CF32" s="23">
        <v>0</v>
      </c>
      <c r="CG32" s="23">
        <v>0</v>
      </c>
      <c r="CH32" s="23">
        <v>0</v>
      </c>
      <c r="CI32" s="23">
        <v>0</v>
      </c>
      <c r="CJ32" s="23">
        <v>0</v>
      </c>
      <c r="CK32" s="23">
        <v>0</v>
      </c>
      <c r="CL32" s="23">
        <v>0</v>
      </c>
      <c r="CM32" s="23">
        <v>0</v>
      </c>
      <c r="CN32" s="23">
        <v>0</v>
      </c>
      <c r="CO32" s="23">
        <v>0</v>
      </c>
      <c r="CP32" s="23">
        <v>0</v>
      </c>
      <c r="CQ32" s="23">
        <v>0</v>
      </c>
      <c r="CR32" s="23">
        <v>0</v>
      </c>
      <c r="CS32" s="17">
        <f t="shared" si="0"/>
        <v>7</v>
      </c>
      <c r="CT32" s="17">
        <f t="shared" si="15"/>
        <v>3</v>
      </c>
      <c r="CU32" s="21">
        <f t="shared" si="16"/>
        <v>21.875</v>
      </c>
    </row>
    <row r="33" spans="1:99" x14ac:dyDescent="0.25">
      <c r="A33" s="17" t="s">
        <v>63</v>
      </c>
      <c r="B33" s="23">
        <f>40+39</f>
        <v>79</v>
      </c>
      <c r="C33" s="23">
        <v>17</v>
      </c>
      <c r="D33" s="23">
        <v>29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1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3">
        <v>1</v>
      </c>
      <c r="BY33" s="23">
        <v>0</v>
      </c>
      <c r="BZ33" s="23">
        <v>0</v>
      </c>
      <c r="CA33" s="23">
        <v>0</v>
      </c>
      <c r="CB33" s="23">
        <v>0</v>
      </c>
      <c r="CC33" s="23">
        <v>0</v>
      </c>
      <c r="CD33" s="23">
        <v>0</v>
      </c>
      <c r="CE33" s="23">
        <v>0</v>
      </c>
      <c r="CF33" s="23">
        <v>0</v>
      </c>
      <c r="CG33" s="23">
        <v>0</v>
      </c>
      <c r="CH33" s="23">
        <v>0</v>
      </c>
      <c r="CI33" s="23">
        <v>0</v>
      </c>
      <c r="CJ33" s="23">
        <v>0</v>
      </c>
      <c r="CK33" s="23">
        <v>0</v>
      </c>
      <c r="CL33" s="23">
        <v>0</v>
      </c>
      <c r="CM33" s="23">
        <v>0</v>
      </c>
      <c r="CN33" s="23">
        <v>0</v>
      </c>
      <c r="CO33" s="23">
        <v>0</v>
      </c>
      <c r="CP33" s="23">
        <v>0</v>
      </c>
      <c r="CQ33" s="23">
        <v>0</v>
      </c>
      <c r="CR33" s="23">
        <v>0</v>
      </c>
      <c r="CS33" s="17">
        <f t="shared" si="0"/>
        <v>2</v>
      </c>
      <c r="CT33" s="17">
        <f t="shared" si="15"/>
        <v>2</v>
      </c>
      <c r="CU33" s="21">
        <f t="shared" si="16"/>
        <v>6.25</v>
      </c>
    </row>
    <row r="34" spans="1:99" x14ac:dyDescent="0.25">
      <c r="A34" s="17" t="s">
        <v>64</v>
      </c>
      <c r="B34" s="23">
        <f>40+41</f>
        <v>81</v>
      </c>
      <c r="C34" s="23">
        <v>1</v>
      </c>
      <c r="D34" s="23">
        <v>7</v>
      </c>
      <c r="E34" s="23">
        <v>1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  <c r="AE34" s="23">
        <v>0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1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3">
        <v>0</v>
      </c>
      <c r="BY34" s="23">
        <v>0</v>
      </c>
      <c r="BZ34" s="23">
        <v>0</v>
      </c>
      <c r="CA34" s="23">
        <v>0</v>
      </c>
      <c r="CB34" s="23">
        <v>0</v>
      </c>
      <c r="CC34" s="23">
        <v>0</v>
      </c>
      <c r="CD34" s="23">
        <v>0</v>
      </c>
      <c r="CE34" s="23">
        <v>0</v>
      </c>
      <c r="CF34" s="23">
        <v>0</v>
      </c>
      <c r="CG34" s="23">
        <v>0</v>
      </c>
      <c r="CH34" s="23">
        <v>0</v>
      </c>
      <c r="CI34" s="23">
        <v>0</v>
      </c>
      <c r="CJ34" s="23">
        <v>0</v>
      </c>
      <c r="CK34" s="23">
        <v>0</v>
      </c>
      <c r="CL34" s="23">
        <v>0</v>
      </c>
      <c r="CM34" s="23">
        <v>0</v>
      </c>
      <c r="CN34" s="23">
        <v>0</v>
      </c>
      <c r="CO34" s="23">
        <v>0</v>
      </c>
      <c r="CP34" s="23">
        <v>0</v>
      </c>
      <c r="CQ34" s="23">
        <v>0</v>
      </c>
      <c r="CR34" s="23">
        <v>0</v>
      </c>
      <c r="CS34" s="17">
        <f t="shared" si="0"/>
        <v>1</v>
      </c>
      <c r="CT34" s="17">
        <f t="shared" si="15"/>
        <v>1</v>
      </c>
      <c r="CU34" s="21">
        <f t="shared" si="16"/>
        <v>3.125</v>
      </c>
    </row>
    <row r="35" spans="1:99" x14ac:dyDescent="0.25">
      <c r="A35" s="17" t="s">
        <v>65</v>
      </c>
      <c r="B35" s="23">
        <f>40+37</f>
        <v>77</v>
      </c>
      <c r="C35" s="23">
        <v>0</v>
      </c>
      <c r="D35" s="23">
        <v>9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23">
        <v>0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3">
        <v>0</v>
      </c>
      <c r="BY35" s="23">
        <v>0</v>
      </c>
      <c r="BZ35" s="23">
        <v>0</v>
      </c>
      <c r="CA35" s="23">
        <v>0</v>
      </c>
      <c r="CB35" s="23">
        <v>0</v>
      </c>
      <c r="CC35" s="23">
        <v>0</v>
      </c>
      <c r="CD35" s="23">
        <v>0</v>
      </c>
      <c r="CE35" s="23">
        <v>0</v>
      </c>
      <c r="CF35" s="23">
        <v>0</v>
      </c>
      <c r="CG35" s="23">
        <v>0</v>
      </c>
      <c r="CH35" s="23">
        <v>1</v>
      </c>
      <c r="CI35" s="23">
        <v>0</v>
      </c>
      <c r="CJ35" s="23">
        <v>0</v>
      </c>
      <c r="CK35" s="23">
        <v>0</v>
      </c>
      <c r="CL35" s="23">
        <v>0</v>
      </c>
      <c r="CM35" s="23">
        <v>0</v>
      </c>
      <c r="CN35" s="23">
        <v>0</v>
      </c>
      <c r="CO35" s="23">
        <v>0</v>
      </c>
      <c r="CP35" s="23">
        <v>0</v>
      </c>
      <c r="CQ35" s="23">
        <v>0</v>
      </c>
      <c r="CR35" s="23">
        <v>0</v>
      </c>
      <c r="CS35" s="17">
        <f t="shared" ref="CS35:CS61" si="17">SUM(F35:CR35)</f>
        <v>1</v>
      </c>
      <c r="CT35" s="17">
        <f t="shared" si="15"/>
        <v>1</v>
      </c>
      <c r="CU35" s="21">
        <f t="shared" si="16"/>
        <v>3.125</v>
      </c>
    </row>
    <row r="36" spans="1:99" x14ac:dyDescent="0.25">
      <c r="A36" s="17" t="s">
        <v>66</v>
      </c>
      <c r="B36" s="23">
        <f>40+41</f>
        <v>81</v>
      </c>
      <c r="C36" s="23">
        <v>0</v>
      </c>
      <c r="D36" s="23">
        <v>6</v>
      </c>
      <c r="E36" s="23">
        <v>1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1</v>
      </c>
      <c r="BX36" s="23">
        <v>0</v>
      </c>
      <c r="BY36" s="23">
        <v>0</v>
      </c>
      <c r="BZ36" s="23">
        <v>0</v>
      </c>
      <c r="CA36" s="23">
        <v>0</v>
      </c>
      <c r="CB36" s="23">
        <v>0</v>
      </c>
      <c r="CC36" s="23">
        <v>0</v>
      </c>
      <c r="CD36" s="23">
        <v>0</v>
      </c>
      <c r="CE36" s="23">
        <v>0</v>
      </c>
      <c r="CF36" s="23">
        <v>0</v>
      </c>
      <c r="CG36" s="23">
        <v>0</v>
      </c>
      <c r="CH36" s="23">
        <v>0</v>
      </c>
      <c r="CI36" s="23">
        <v>0</v>
      </c>
      <c r="CJ36" s="23">
        <v>0</v>
      </c>
      <c r="CK36" s="23">
        <v>0</v>
      </c>
      <c r="CL36" s="23">
        <v>0</v>
      </c>
      <c r="CM36" s="23">
        <v>0</v>
      </c>
      <c r="CN36" s="23">
        <v>0</v>
      </c>
      <c r="CO36" s="23">
        <v>0</v>
      </c>
      <c r="CP36" s="23">
        <v>0</v>
      </c>
      <c r="CQ36" s="23">
        <v>0</v>
      </c>
      <c r="CR36" s="23">
        <v>0</v>
      </c>
      <c r="CS36" s="17">
        <f t="shared" si="17"/>
        <v>1</v>
      </c>
      <c r="CT36" s="17">
        <f t="shared" si="15"/>
        <v>1</v>
      </c>
      <c r="CU36" s="21">
        <f t="shared" si="16"/>
        <v>3.125</v>
      </c>
    </row>
    <row r="37" spans="1:99" s="6" customFormat="1" x14ac:dyDescent="0.25">
      <c r="A37" s="24" t="s">
        <v>89</v>
      </c>
      <c r="B37" s="25"/>
      <c r="C37" s="25"/>
      <c r="D37" s="26">
        <f t="shared" ref="D37:BN37" si="18">SUM(D27:D36)</f>
        <v>200</v>
      </c>
      <c r="E37" s="26">
        <f t="shared" si="18"/>
        <v>8</v>
      </c>
      <c r="F37" s="26">
        <f t="shared" si="18"/>
        <v>0</v>
      </c>
      <c r="G37" s="26">
        <f t="shared" si="18"/>
        <v>0</v>
      </c>
      <c r="H37" s="26">
        <f t="shared" si="18"/>
        <v>0</v>
      </c>
      <c r="I37" s="26">
        <f t="shared" si="18"/>
        <v>0</v>
      </c>
      <c r="J37" s="26">
        <f t="shared" si="18"/>
        <v>0</v>
      </c>
      <c r="K37" s="26">
        <f t="shared" si="18"/>
        <v>0</v>
      </c>
      <c r="L37" s="26">
        <f t="shared" si="18"/>
        <v>0</v>
      </c>
      <c r="M37" s="26">
        <f t="shared" si="18"/>
        <v>0</v>
      </c>
      <c r="N37" s="26">
        <f t="shared" si="18"/>
        <v>0</v>
      </c>
      <c r="O37" s="26">
        <f t="shared" si="18"/>
        <v>0</v>
      </c>
      <c r="P37" s="26">
        <f t="shared" si="18"/>
        <v>0</v>
      </c>
      <c r="Q37" s="26">
        <f t="shared" si="18"/>
        <v>0</v>
      </c>
      <c r="R37" s="26">
        <f t="shared" si="18"/>
        <v>0</v>
      </c>
      <c r="S37" s="26">
        <f t="shared" si="18"/>
        <v>0</v>
      </c>
      <c r="T37" s="26">
        <f t="shared" si="18"/>
        <v>0</v>
      </c>
      <c r="U37" s="26">
        <f t="shared" si="18"/>
        <v>0</v>
      </c>
      <c r="V37" s="26">
        <f t="shared" si="18"/>
        <v>0</v>
      </c>
      <c r="W37" s="26">
        <f t="shared" si="18"/>
        <v>0</v>
      </c>
      <c r="X37" s="26">
        <f t="shared" si="18"/>
        <v>0</v>
      </c>
      <c r="Y37" s="26">
        <f t="shared" si="18"/>
        <v>0</v>
      </c>
      <c r="Z37" s="26">
        <f t="shared" si="18"/>
        <v>0</v>
      </c>
      <c r="AA37" s="26">
        <f t="shared" si="18"/>
        <v>0</v>
      </c>
      <c r="AB37" s="26">
        <f t="shared" si="18"/>
        <v>0</v>
      </c>
      <c r="AC37" s="26">
        <f t="shared" si="18"/>
        <v>0</v>
      </c>
      <c r="AD37" s="26">
        <f t="shared" si="18"/>
        <v>0</v>
      </c>
      <c r="AE37" s="26">
        <f t="shared" si="18"/>
        <v>0</v>
      </c>
      <c r="AF37" s="26">
        <f t="shared" si="18"/>
        <v>0</v>
      </c>
      <c r="AG37" s="26">
        <f t="shared" si="18"/>
        <v>0</v>
      </c>
      <c r="AH37" s="26">
        <f t="shared" si="18"/>
        <v>0</v>
      </c>
      <c r="AI37" s="26">
        <f t="shared" si="18"/>
        <v>0</v>
      </c>
      <c r="AJ37" s="26">
        <f t="shared" si="18"/>
        <v>0</v>
      </c>
      <c r="AK37" s="26">
        <f t="shared" si="18"/>
        <v>0</v>
      </c>
      <c r="AL37" s="26">
        <f t="shared" si="18"/>
        <v>0</v>
      </c>
      <c r="AM37" s="26">
        <f t="shared" si="18"/>
        <v>0</v>
      </c>
      <c r="AN37" s="26">
        <f t="shared" si="18"/>
        <v>0</v>
      </c>
      <c r="AO37" s="26">
        <f t="shared" si="18"/>
        <v>0</v>
      </c>
      <c r="AP37" s="26">
        <f t="shared" si="18"/>
        <v>0</v>
      </c>
      <c r="AQ37" s="26">
        <f t="shared" si="18"/>
        <v>0</v>
      </c>
      <c r="AR37" s="26">
        <f t="shared" si="18"/>
        <v>0</v>
      </c>
      <c r="AS37" s="26">
        <f t="shared" si="18"/>
        <v>0</v>
      </c>
      <c r="AT37" s="26">
        <f t="shared" si="18"/>
        <v>0</v>
      </c>
      <c r="AU37" s="26">
        <f t="shared" si="18"/>
        <v>0</v>
      </c>
      <c r="AV37" s="26">
        <f t="shared" si="18"/>
        <v>0</v>
      </c>
      <c r="AW37" s="26">
        <f t="shared" si="18"/>
        <v>0</v>
      </c>
      <c r="AX37" s="26">
        <f t="shared" si="18"/>
        <v>1</v>
      </c>
      <c r="AY37" s="26">
        <f t="shared" si="18"/>
        <v>2</v>
      </c>
      <c r="AZ37" s="26">
        <f t="shared" si="18"/>
        <v>0</v>
      </c>
      <c r="BA37" s="26">
        <f t="shared" si="18"/>
        <v>0</v>
      </c>
      <c r="BB37" s="26">
        <f t="shared" si="18"/>
        <v>0</v>
      </c>
      <c r="BC37" s="26">
        <f t="shared" si="18"/>
        <v>0</v>
      </c>
      <c r="BD37" s="26">
        <f t="shared" si="18"/>
        <v>0</v>
      </c>
      <c r="BE37" s="26">
        <f t="shared" si="18"/>
        <v>0</v>
      </c>
      <c r="BF37" s="26">
        <f t="shared" si="18"/>
        <v>0</v>
      </c>
      <c r="BG37" s="26">
        <f t="shared" si="18"/>
        <v>0</v>
      </c>
      <c r="BH37" s="26">
        <f t="shared" si="18"/>
        <v>1</v>
      </c>
      <c r="BI37" s="26">
        <f t="shared" si="18"/>
        <v>0</v>
      </c>
      <c r="BJ37" s="26">
        <f t="shared" si="18"/>
        <v>0</v>
      </c>
      <c r="BK37" s="26">
        <f t="shared" si="18"/>
        <v>1</v>
      </c>
      <c r="BL37" s="26">
        <f t="shared" si="18"/>
        <v>1</v>
      </c>
      <c r="BM37" s="26">
        <f t="shared" si="18"/>
        <v>1</v>
      </c>
      <c r="BN37" s="26">
        <f t="shared" si="18"/>
        <v>1</v>
      </c>
      <c r="BO37" s="26">
        <f t="shared" ref="BO37:CR37" si="19">SUM(BO27:BO36)</f>
        <v>2</v>
      </c>
      <c r="BP37" s="26">
        <f t="shared" si="19"/>
        <v>1</v>
      </c>
      <c r="BQ37" s="26">
        <f t="shared" si="19"/>
        <v>1</v>
      </c>
      <c r="BR37" s="26">
        <f t="shared" si="19"/>
        <v>4</v>
      </c>
      <c r="BS37" s="26">
        <f t="shared" si="19"/>
        <v>1</v>
      </c>
      <c r="BT37" s="26">
        <f t="shared" si="19"/>
        <v>3</v>
      </c>
      <c r="BU37" s="26">
        <f t="shared" si="19"/>
        <v>2</v>
      </c>
      <c r="BV37" s="26">
        <f t="shared" si="19"/>
        <v>5</v>
      </c>
      <c r="BW37" s="26">
        <f t="shared" si="19"/>
        <v>1</v>
      </c>
      <c r="BX37" s="26">
        <f t="shared" si="19"/>
        <v>1</v>
      </c>
      <c r="BY37" s="26">
        <f t="shared" si="19"/>
        <v>0</v>
      </c>
      <c r="BZ37" s="26">
        <f t="shared" si="19"/>
        <v>0</v>
      </c>
      <c r="CA37" s="26">
        <f t="shared" si="19"/>
        <v>0</v>
      </c>
      <c r="CB37" s="26">
        <f t="shared" si="19"/>
        <v>0</v>
      </c>
      <c r="CC37" s="26">
        <f t="shared" si="19"/>
        <v>0</v>
      </c>
      <c r="CD37" s="26">
        <f t="shared" si="19"/>
        <v>0</v>
      </c>
      <c r="CE37" s="26">
        <f t="shared" si="19"/>
        <v>0</v>
      </c>
      <c r="CF37" s="26">
        <f t="shared" si="19"/>
        <v>0</v>
      </c>
      <c r="CG37" s="26">
        <f t="shared" si="19"/>
        <v>0</v>
      </c>
      <c r="CH37" s="26">
        <f t="shared" si="19"/>
        <v>1</v>
      </c>
      <c r="CI37" s="26">
        <f>SUM(CI27:CI36)</f>
        <v>2</v>
      </c>
      <c r="CJ37" s="26">
        <f t="shared" si="19"/>
        <v>0</v>
      </c>
      <c r="CK37" s="26">
        <f t="shared" si="19"/>
        <v>0</v>
      </c>
      <c r="CL37" s="26">
        <f t="shared" si="19"/>
        <v>0</v>
      </c>
      <c r="CM37" s="26">
        <f t="shared" si="19"/>
        <v>0</v>
      </c>
      <c r="CN37" s="26">
        <f t="shared" si="19"/>
        <v>0</v>
      </c>
      <c r="CO37" s="26">
        <f t="shared" si="19"/>
        <v>0</v>
      </c>
      <c r="CP37" s="26">
        <f t="shared" si="19"/>
        <v>0</v>
      </c>
      <c r="CQ37" s="26">
        <f t="shared" si="19"/>
        <v>0</v>
      </c>
      <c r="CR37" s="26">
        <f t="shared" si="19"/>
        <v>0</v>
      </c>
      <c r="CS37" s="27">
        <f t="shared" si="17"/>
        <v>32</v>
      </c>
      <c r="CT37" s="27">
        <f t="shared" si="15"/>
        <v>19</v>
      </c>
      <c r="CU37" s="27">
        <f>SUM(CU27:CU36)</f>
        <v>100</v>
      </c>
    </row>
    <row r="38" spans="1:99" s="8" customFormat="1" x14ac:dyDescent="0.25">
      <c r="A38" s="28" t="s">
        <v>92</v>
      </c>
      <c r="B38" s="29"/>
      <c r="C38" s="29"/>
      <c r="D38" s="30"/>
      <c r="E38" s="30"/>
      <c r="F38" s="30">
        <f t="shared" ref="F38:BQ38" si="20">F37/$CS$37*100</f>
        <v>0</v>
      </c>
      <c r="G38" s="30">
        <f t="shared" si="20"/>
        <v>0</v>
      </c>
      <c r="H38" s="30">
        <f t="shared" si="20"/>
        <v>0</v>
      </c>
      <c r="I38" s="30">
        <f t="shared" si="20"/>
        <v>0</v>
      </c>
      <c r="J38" s="30">
        <f t="shared" si="20"/>
        <v>0</v>
      </c>
      <c r="K38" s="30">
        <f t="shared" si="20"/>
        <v>0</v>
      </c>
      <c r="L38" s="30">
        <f t="shared" si="20"/>
        <v>0</v>
      </c>
      <c r="M38" s="30">
        <f t="shared" si="20"/>
        <v>0</v>
      </c>
      <c r="N38" s="30">
        <f t="shared" si="20"/>
        <v>0</v>
      </c>
      <c r="O38" s="30">
        <f t="shared" si="20"/>
        <v>0</v>
      </c>
      <c r="P38" s="30">
        <f t="shared" si="20"/>
        <v>0</v>
      </c>
      <c r="Q38" s="30">
        <f t="shared" si="20"/>
        <v>0</v>
      </c>
      <c r="R38" s="30">
        <f t="shared" si="20"/>
        <v>0</v>
      </c>
      <c r="S38" s="30">
        <f t="shared" si="20"/>
        <v>0</v>
      </c>
      <c r="T38" s="30">
        <f t="shared" si="20"/>
        <v>0</v>
      </c>
      <c r="U38" s="30">
        <f t="shared" si="20"/>
        <v>0</v>
      </c>
      <c r="V38" s="30">
        <f t="shared" si="20"/>
        <v>0</v>
      </c>
      <c r="W38" s="30">
        <f t="shared" si="20"/>
        <v>0</v>
      </c>
      <c r="X38" s="30">
        <f t="shared" si="20"/>
        <v>0</v>
      </c>
      <c r="Y38" s="30">
        <f t="shared" si="20"/>
        <v>0</v>
      </c>
      <c r="Z38" s="30">
        <f t="shared" si="20"/>
        <v>0</v>
      </c>
      <c r="AA38" s="30">
        <f t="shared" si="20"/>
        <v>0</v>
      </c>
      <c r="AB38" s="30">
        <f t="shared" si="20"/>
        <v>0</v>
      </c>
      <c r="AC38" s="30">
        <f t="shared" si="20"/>
        <v>0</v>
      </c>
      <c r="AD38" s="30">
        <f t="shared" si="20"/>
        <v>0</v>
      </c>
      <c r="AE38" s="30">
        <f t="shared" si="20"/>
        <v>0</v>
      </c>
      <c r="AF38" s="30">
        <f t="shared" si="20"/>
        <v>0</v>
      </c>
      <c r="AG38" s="30">
        <f t="shared" si="20"/>
        <v>0</v>
      </c>
      <c r="AH38" s="30">
        <f t="shared" si="20"/>
        <v>0</v>
      </c>
      <c r="AI38" s="30">
        <f t="shared" si="20"/>
        <v>0</v>
      </c>
      <c r="AJ38" s="30">
        <f t="shared" si="20"/>
        <v>0</v>
      </c>
      <c r="AK38" s="30">
        <f t="shared" si="20"/>
        <v>0</v>
      </c>
      <c r="AL38" s="30">
        <f t="shared" si="20"/>
        <v>0</v>
      </c>
      <c r="AM38" s="30">
        <f t="shared" si="20"/>
        <v>0</v>
      </c>
      <c r="AN38" s="30">
        <f t="shared" si="20"/>
        <v>0</v>
      </c>
      <c r="AO38" s="30">
        <f t="shared" si="20"/>
        <v>0</v>
      </c>
      <c r="AP38" s="30">
        <f t="shared" si="20"/>
        <v>0</v>
      </c>
      <c r="AQ38" s="30">
        <f t="shared" si="20"/>
        <v>0</v>
      </c>
      <c r="AR38" s="30">
        <f t="shared" si="20"/>
        <v>0</v>
      </c>
      <c r="AS38" s="30">
        <f t="shared" si="20"/>
        <v>0</v>
      </c>
      <c r="AT38" s="30">
        <f t="shared" si="20"/>
        <v>0</v>
      </c>
      <c r="AU38" s="30">
        <f t="shared" si="20"/>
        <v>0</v>
      </c>
      <c r="AV38" s="30">
        <f t="shared" si="20"/>
        <v>0</v>
      </c>
      <c r="AW38" s="30">
        <f t="shared" si="20"/>
        <v>0</v>
      </c>
      <c r="AX38" s="30">
        <f t="shared" si="20"/>
        <v>3.125</v>
      </c>
      <c r="AY38" s="30">
        <f t="shared" si="20"/>
        <v>6.25</v>
      </c>
      <c r="AZ38" s="30">
        <f t="shared" si="20"/>
        <v>0</v>
      </c>
      <c r="BA38" s="30">
        <f t="shared" si="20"/>
        <v>0</v>
      </c>
      <c r="BB38" s="30">
        <f t="shared" si="20"/>
        <v>0</v>
      </c>
      <c r="BC38" s="30">
        <f t="shared" si="20"/>
        <v>0</v>
      </c>
      <c r="BD38" s="30">
        <f t="shared" si="20"/>
        <v>0</v>
      </c>
      <c r="BE38" s="30">
        <f t="shared" si="20"/>
        <v>0</v>
      </c>
      <c r="BF38" s="30">
        <f t="shared" si="20"/>
        <v>0</v>
      </c>
      <c r="BG38" s="30">
        <f t="shared" si="20"/>
        <v>0</v>
      </c>
      <c r="BH38" s="30">
        <f t="shared" si="20"/>
        <v>3.125</v>
      </c>
      <c r="BI38" s="30">
        <f t="shared" si="20"/>
        <v>0</v>
      </c>
      <c r="BJ38" s="30">
        <f t="shared" si="20"/>
        <v>0</v>
      </c>
      <c r="BK38" s="30">
        <f t="shared" si="20"/>
        <v>3.125</v>
      </c>
      <c r="BL38" s="30">
        <f t="shared" si="20"/>
        <v>3.125</v>
      </c>
      <c r="BM38" s="30">
        <f t="shared" si="20"/>
        <v>3.125</v>
      </c>
      <c r="BN38" s="30">
        <f t="shared" si="20"/>
        <v>3.125</v>
      </c>
      <c r="BO38" s="30">
        <f t="shared" si="20"/>
        <v>6.25</v>
      </c>
      <c r="BP38" s="30">
        <f t="shared" si="20"/>
        <v>3.125</v>
      </c>
      <c r="BQ38" s="30">
        <f t="shared" si="20"/>
        <v>3.125</v>
      </c>
      <c r="BR38" s="30">
        <f t="shared" ref="BR38:CR38" si="21">BR37/$CS$37*100</f>
        <v>12.5</v>
      </c>
      <c r="BS38" s="30">
        <f t="shared" si="21"/>
        <v>3.125</v>
      </c>
      <c r="BT38" s="30">
        <f t="shared" si="21"/>
        <v>9.375</v>
      </c>
      <c r="BU38" s="30">
        <f t="shared" si="21"/>
        <v>6.25</v>
      </c>
      <c r="BV38" s="30">
        <f t="shared" si="21"/>
        <v>15.625</v>
      </c>
      <c r="BW38" s="30">
        <f t="shared" si="21"/>
        <v>3.125</v>
      </c>
      <c r="BX38" s="30">
        <f t="shared" si="21"/>
        <v>3.125</v>
      </c>
      <c r="BY38" s="30">
        <f t="shared" si="21"/>
        <v>0</v>
      </c>
      <c r="BZ38" s="30">
        <f t="shared" si="21"/>
        <v>0</v>
      </c>
      <c r="CA38" s="30">
        <f t="shared" si="21"/>
        <v>0</v>
      </c>
      <c r="CB38" s="30">
        <f t="shared" si="21"/>
        <v>0</v>
      </c>
      <c r="CC38" s="30">
        <f t="shared" si="21"/>
        <v>0</v>
      </c>
      <c r="CD38" s="30">
        <f t="shared" si="21"/>
        <v>0</v>
      </c>
      <c r="CE38" s="30">
        <f t="shared" si="21"/>
        <v>0</v>
      </c>
      <c r="CF38" s="30">
        <f t="shared" si="21"/>
        <v>0</v>
      </c>
      <c r="CG38" s="30">
        <f t="shared" si="21"/>
        <v>0</v>
      </c>
      <c r="CH38" s="30">
        <f t="shared" si="21"/>
        <v>3.125</v>
      </c>
      <c r="CI38" s="30">
        <f t="shared" si="21"/>
        <v>6.25</v>
      </c>
      <c r="CJ38" s="30">
        <f t="shared" si="21"/>
        <v>0</v>
      </c>
      <c r="CK38" s="30">
        <f t="shared" si="21"/>
        <v>0</v>
      </c>
      <c r="CL38" s="30">
        <f t="shared" si="21"/>
        <v>0</v>
      </c>
      <c r="CM38" s="30">
        <f t="shared" si="21"/>
        <v>0</v>
      </c>
      <c r="CN38" s="30">
        <f t="shared" si="21"/>
        <v>0</v>
      </c>
      <c r="CO38" s="30">
        <f t="shared" si="21"/>
        <v>0</v>
      </c>
      <c r="CP38" s="30">
        <f t="shared" si="21"/>
        <v>0</v>
      </c>
      <c r="CQ38" s="30">
        <f t="shared" si="21"/>
        <v>0</v>
      </c>
      <c r="CR38" s="30">
        <f t="shared" si="21"/>
        <v>0</v>
      </c>
      <c r="CS38" s="31">
        <f t="shared" si="17"/>
        <v>100</v>
      </c>
      <c r="CT38" s="31"/>
      <c r="CU38" s="31"/>
    </row>
    <row r="39" spans="1:99" s="5" customFormat="1" x14ac:dyDescent="0.25">
      <c r="A39" s="17" t="s">
        <v>67</v>
      </c>
      <c r="B39" s="23">
        <f>40+41</f>
        <v>81</v>
      </c>
      <c r="C39" s="23">
        <v>0</v>
      </c>
      <c r="D39" s="23">
        <v>3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2">
        <v>0</v>
      </c>
      <c r="AZ39" s="22">
        <v>0</v>
      </c>
      <c r="BA39" s="22">
        <v>0</v>
      </c>
      <c r="BB39" s="22">
        <v>0</v>
      </c>
      <c r="BC39" s="22">
        <v>0</v>
      </c>
      <c r="BD39" s="22">
        <v>0</v>
      </c>
      <c r="BE39" s="22">
        <v>0</v>
      </c>
      <c r="BF39" s="22">
        <v>0</v>
      </c>
      <c r="BG39" s="22">
        <v>0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0</v>
      </c>
      <c r="BO39" s="22">
        <v>0</v>
      </c>
      <c r="BP39" s="22">
        <v>0</v>
      </c>
      <c r="BQ39" s="22">
        <v>0</v>
      </c>
      <c r="BR39" s="22">
        <v>0</v>
      </c>
      <c r="BS39" s="22">
        <v>0</v>
      </c>
      <c r="BT39" s="22">
        <v>0</v>
      </c>
      <c r="BU39" s="22">
        <v>0</v>
      </c>
      <c r="BV39" s="22">
        <v>0</v>
      </c>
      <c r="BW39" s="22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1</v>
      </c>
      <c r="CD39" s="22">
        <v>1</v>
      </c>
      <c r="CE39" s="22">
        <v>1</v>
      </c>
      <c r="CF39" s="22">
        <v>0</v>
      </c>
      <c r="CG39" s="22">
        <v>0</v>
      </c>
      <c r="CH39" s="22">
        <v>0</v>
      </c>
      <c r="CI39" s="22">
        <v>0</v>
      </c>
      <c r="CJ39" s="22">
        <v>0</v>
      </c>
      <c r="CK39" s="22">
        <v>0</v>
      </c>
      <c r="CL39" s="22">
        <v>0</v>
      </c>
      <c r="CM39" s="22">
        <v>0</v>
      </c>
      <c r="CN39" s="22">
        <v>0</v>
      </c>
      <c r="CO39" s="22">
        <v>0</v>
      </c>
      <c r="CP39" s="22">
        <v>0</v>
      </c>
      <c r="CQ39" s="22">
        <v>0</v>
      </c>
      <c r="CR39" s="22">
        <v>0</v>
      </c>
      <c r="CS39" s="21">
        <f t="shared" si="17"/>
        <v>3</v>
      </c>
      <c r="CT39" s="21">
        <f t="shared" ref="CT39:CT49" si="22">COUNTIF(F39:CR39,"&gt;0")</f>
        <v>3</v>
      </c>
      <c r="CU39" s="21">
        <f t="shared" ref="CU39:CU48" si="23">CS39/$CS$49*100</f>
        <v>5.3571428571428568</v>
      </c>
    </row>
    <row r="40" spans="1:99" s="5" customFormat="1" x14ac:dyDescent="0.25">
      <c r="A40" s="17" t="s">
        <v>68</v>
      </c>
      <c r="B40" s="23">
        <f>38+39</f>
        <v>77</v>
      </c>
      <c r="C40" s="23">
        <v>6</v>
      </c>
      <c r="D40" s="23">
        <v>10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0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1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0</v>
      </c>
      <c r="BO40" s="22">
        <v>0</v>
      </c>
      <c r="BP40" s="22">
        <v>0</v>
      </c>
      <c r="BQ40" s="22">
        <v>0</v>
      </c>
      <c r="BR40" s="22">
        <v>0</v>
      </c>
      <c r="BS40" s="22">
        <v>0</v>
      </c>
      <c r="BT40" s="22">
        <v>1</v>
      </c>
      <c r="BU40" s="22">
        <v>0</v>
      </c>
      <c r="BV40" s="22">
        <v>0</v>
      </c>
      <c r="BW40" s="22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  <c r="CG40" s="22">
        <v>0</v>
      </c>
      <c r="CH40" s="22">
        <v>0</v>
      </c>
      <c r="CI40" s="22">
        <v>0</v>
      </c>
      <c r="CJ40" s="22">
        <v>0</v>
      </c>
      <c r="CK40" s="22">
        <v>0</v>
      </c>
      <c r="CL40" s="22">
        <v>0</v>
      </c>
      <c r="CM40" s="22">
        <v>0</v>
      </c>
      <c r="CN40" s="22">
        <v>0</v>
      </c>
      <c r="CO40" s="22">
        <v>0</v>
      </c>
      <c r="CP40" s="22">
        <v>0</v>
      </c>
      <c r="CQ40" s="22">
        <v>0</v>
      </c>
      <c r="CR40" s="22">
        <v>0</v>
      </c>
      <c r="CS40" s="21">
        <f t="shared" si="17"/>
        <v>2</v>
      </c>
      <c r="CT40" s="21">
        <f t="shared" si="22"/>
        <v>2</v>
      </c>
      <c r="CU40" s="21">
        <f t="shared" si="23"/>
        <v>3.5714285714285712</v>
      </c>
    </row>
    <row r="41" spans="1:99" s="6" customFormat="1" x14ac:dyDescent="0.25">
      <c r="A41" s="17" t="s">
        <v>69</v>
      </c>
      <c r="B41" s="23">
        <f>40+38</f>
        <v>78</v>
      </c>
      <c r="C41" s="23">
        <v>15</v>
      </c>
      <c r="D41" s="23">
        <v>3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1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1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0</v>
      </c>
      <c r="CR41" s="22">
        <v>0</v>
      </c>
      <c r="CS41" s="21">
        <f t="shared" si="17"/>
        <v>2</v>
      </c>
      <c r="CT41" s="21">
        <f t="shared" si="22"/>
        <v>2</v>
      </c>
      <c r="CU41" s="21">
        <f t="shared" si="23"/>
        <v>3.5714285714285712</v>
      </c>
    </row>
    <row r="42" spans="1:99" x14ac:dyDescent="0.25">
      <c r="A42" s="17" t="s">
        <v>70</v>
      </c>
      <c r="B42" s="23">
        <f>39+41</f>
        <v>80</v>
      </c>
      <c r="C42" s="23">
        <v>9</v>
      </c>
      <c r="D42" s="23">
        <v>4</v>
      </c>
      <c r="E42" s="23">
        <v>1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3">
        <v>0</v>
      </c>
      <c r="AC42" s="23">
        <v>0</v>
      </c>
      <c r="AD42" s="23">
        <v>0</v>
      </c>
      <c r="AE42" s="23">
        <v>0</v>
      </c>
      <c r="AF42" s="23">
        <v>0</v>
      </c>
      <c r="AG42" s="23">
        <v>0</v>
      </c>
      <c r="AH42" s="23">
        <v>0</v>
      </c>
      <c r="AI42" s="23">
        <v>0</v>
      </c>
      <c r="AJ42" s="23">
        <v>0</v>
      </c>
      <c r="AK42" s="23">
        <v>0</v>
      </c>
      <c r="AL42" s="23">
        <v>0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3">
        <v>0</v>
      </c>
      <c r="BY42" s="23">
        <v>0</v>
      </c>
      <c r="BZ42" s="23">
        <v>0</v>
      </c>
      <c r="CA42" s="23">
        <v>0</v>
      </c>
      <c r="CB42" s="23">
        <v>0</v>
      </c>
      <c r="CC42" s="23">
        <v>0</v>
      </c>
      <c r="CD42" s="23">
        <v>0</v>
      </c>
      <c r="CE42" s="23">
        <v>0</v>
      </c>
      <c r="CF42" s="23">
        <v>0</v>
      </c>
      <c r="CG42" s="23">
        <v>0</v>
      </c>
      <c r="CH42" s="23">
        <v>0</v>
      </c>
      <c r="CI42" s="23">
        <v>0</v>
      </c>
      <c r="CJ42" s="23">
        <v>0</v>
      </c>
      <c r="CK42" s="23">
        <v>0</v>
      </c>
      <c r="CL42" s="23">
        <v>0</v>
      </c>
      <c r="CM42" s="23">
        <v>0</v>
      </c>
      <c r="CN42" s="23">
        <v>0</v>
      </c>
      <c r="CO42" s="23">
        <v>0</v>
      </c>
      <c r="CP42" s="23">
        <v>0</v>
      </c>
      <c r="CQ42" s="23">
        <v>0</v>
      </c>
      <c r="CR42" s="23">
        <v>0</v>
      </c>
      <c r="CS42" s="17">
        <f t="shared" si="17"/>
        <v>0</v>
      </c>
      <c r="CT42" s="17">
        <f t="shared" si="22"/>
        <v>0</v>
      </c>
      <c r="CU42" s="21">
        <f t="shared" si="23"/>
        <v>0</v>
      </c>
    </row>
    <row r="43" spans="1:99" x14ac:dyDescent="0.25">
      <c r="A43" s="17" t="s">
        <v>71</v>
      </c>
      <c r="B43" s="23">
        <f>39+38</f>
        <v>77</v>
      </c>
      <c r="C43" s="23">
        <v>0</v>
      </c>
      <c r="D43" s="23">
        <v>6</v>
      </c>
      <c r="E43" s="23">
        <v>3</v>
      </c>
      <c r="F43" s="23">
        <v>0</v>
      </c>
      <c r="G43" s="23">
        <v>0</v>
      </c>
      <c r="H43" s="23">
        <v>1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3">
        <v>0</v>
      </c>
      <c r="AC43" s="23">
        <v>0</v>
      </c>
      <c r="AD43" s="23">
        <v>0</v>
      </c>
      <c r="AE43" s="23">
        <v>0</v>
      </c>
      <c r="AF43" s="23">
        <v>0</v>
      </c>
      <c r="AG43" s="23">
        <v>0</v>
      </c>
      <c r="AH43" s="23">
        <v>0</v>
      </c>
      <c r="AI43" s="23">
        <v>0</v>
      </c>
      <c r="AJ43" s="23">
        <v>0</v>
      </c>
      <c r="AK43" s="23">
        <v>0</v>
      </c>
      <c r="AL43" s="23">
        <v>0</v>
      </c>
      <c r="AM43" s="23">
        <v>0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1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2</v>
      </c>
      <c r="BV43" s="23">
        <v>0</v>
      </c>
      <c r="BW43" s="23">
        <v>0</v>
      </c>
      <c r="BX43" s="23">
        <v>0</v>
      </c>
      <c r="BY43" s="23">
        <v>0</v>
      </c>
      <c r="BZ43" s="23">
        <v>0</v>
      </c>
      <c r="CA43" s="23">
        <v>0</v>
      </c>
      <c r="CB43" s="23">
        <v>0</v>
      </c>
      <c r="CC43" s="23">
        <v>0</v>
      </c>
      <c r="CD43" s="23">
        <v>0</v>
      </c>
      <c r="CE43" s="23">
        <v>0</v>
      </c>
      <c r="CF43" s="23">
        <v>0</v>
      </c>
      <c r="CG43" s="23">
        <v>0</v>
      </c>
      <c r="CH43" s="23">
        <v>0</v>
      </c>
      <c r="CI43" s="23">
        <v>0</v>
      </c>
      <c r="CJ43" s="23">
        <v>0</v>
      </c>
      <c r="CK43" s="23">
        <v>0</v>
      </c>
      <c r="CL43" s="23">
        <v>0</v>
      </c>
      <c r="CM43" s="23">
        <v>0</v>
      </c>
      <c r="CN43" s="23">
        <v>0</v>
      </c>
      <c r="CO43" s="23">
        <v>0</v>
      </c>
      <c r="CP43" s="23">
        <v>0</v>
      </c>
      <c r="CQ43" s="23">
        <v>0</v>
      </c>
      <c r="CR43" s="23">
        <v>0</v>
      </c>
      <c r="CS43" s="17">
        <f t="shared" si="17"/>
        <v>4</v>
      </c>
      <c r="CT43" s="17">
        <f t="shared" si="22"/>
        <v>3</v>
      </c>
      <c r="CU43" s="21">
        <f t="shared" si="23"/>
        <v>7.1428571428571423</v>
      </c>
    </row>
    <row r="44" spans="1:99" x14ac:dyDescent="0.25">
      <c r="A44" s="17" t="s">
        <v>72</v>
      </c>
      <c r="B44" s="23">
        <f>36+39</f>
        <v>75</v>
      </c>
      <c r="C44" s="23">
        <v>38</v>
      </c>
      <c r="D44" s="23">
        <v>4</v>
      </c>
      <c r="E44" s="23">
        <v>1</v>
      </c>
      <c r="F44" s="23">
        <v>1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>
        <v>0</v>
      </c>
      <c r="AC44" s="23">
        <v>0</v>
      </c>
      <c r="AD44" s="23">
        <v>0</v>
      </c>
      <c r="AE44" s="23">
        <v>0</v>
      </c>
      <c r="AF44" s="23">
        <v>0</v>
      </c>
      <c r="AG44" s="23">
        <v>0</v>
      </c>
      <c r="AH44" s="23">
        <v>0</v>
      </c>
      <c r="AI44" s="23">
        <v>0</v>
      </c>
      <c r="AJ44" s="23">
        <v>0</v>
      </c>
      <c r="AK44" s="23">
        <v>0</v>
      </c>
      <c r="AL44" s="23">
        <v>0</v>
      </c>
      <c r="AM44" s="23">
        <v>0</v>
      </c>
      <c r="AN44" s="23">
        <v>0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3</v>
      </c>
      <c r="BU44" s="23">
        <v>0</v>
      </c>
      <c r="BV44" s="23">
        <v>0</v>
      </c>
      <c r="BW44" s="23">
        <v>0</v>
      </c>
      <c r="BX44" s="23">
        <v>0</v>
      </c>
      <c r="BY44" s="23">
        <v>30</v>
      </c>
      <c r="BZ44" s="23">
        <v>0</v>
      </c>
      <c r="CA44" s="23">
        <v>0</v>
      </c>
      <c r="CB44" s="23">
        <v>0</v>
      </c>
      <c r="CC44" s="23">
        <v>0</v>
      </c>
      <c r="CD44" s="23">
        <v>0</v>
      </c>
      <c r="CE44" s="23">
        <v>0</v>
      </c>
      <c r="CF44" s="23">
        <v>1</v>
      </c>
      <c r="CG44" s="23">
        <v>0</v>
      </c>
      <c r="CH44" s="23">
        <v>0</v>
      </c>
      <c r="CI44" s="23">
        <v>0</v>
      </c>
      <c r="CJ44" s="23">
        <v>0</v>
      </c>
      <c r="CK44" s="23">
        <v>0</v>
      </c>
      <c r="CL44" s="23">
        <v>0</v>
      </c>
      <c r="CM44" s="23">
        <v>0</v>
      </c>
      <c r="CN44" s="23">
        <v>0</v>
      </c>
      <c r="CO44" s="23">
        <v>0</v>
      </c>
      <c r="CP44" s="23">
        <v>0</v>
      </c>
      <c r="CQ44" s="23">
        <v>0</v>
      </c>
      <c r="CR44" s="23">
        <v>0</v>
      </c>
      <c r="CS44" s="17">
        <f t="shared" si="17"/>
        <v>35</v>
      </c>
      <c r="CT44" s="17">
        <f t="shared" si="22"/>
        <v>4</v>
      </c>
      <c r="CU44" s="21">
        <f t="shared" si="23"/>
        <v>62.5</v>
      </c>
    </row>
    <row r="45" spans="1:99" x14ac:dyDescent="0.25">
      <c r="A45" s="17" t="s">
        <v>73</v>
      </c>
      <c r="B45" s="23">
        <f>40+39</f>
        <v>79</v>
      </c>
      <c r="C45" s="23">
        <v>33</v>
      </c>
      <c r="D45" s="23">
        <v>33</v>
      </c>
      <c r="E45" s="23">
        <v>0</v>
      </c>
      <c r="F45" s="23">
        <v>2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23">
        <v>0</v>
      </c>
      <c r="AF45" s="23">
        <v>0</v>
      </c>
      <c r="AG45" s="23">
        <v>0</v>
      </c>
      <c r="AH45" s="23">
        <v>0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  <c r="AO45" s="23">
        <v>0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1</v>
      </c>
      <c r="BU45" s="23">
        <v>0</v>
      </c>
      <c r="BV45" s="23">
        <v>0</v>
      </c>
      <c r="BW45" s="23">
        <v>0</v>
      </c>
      <c r="BX45" s="23">
        <v>0</v>
      </c>
      <c r="BY45" s="23">
        <v>0</v>
      </c>
      <c r="BZ45" s="23">
        <v>1</v>
      </c>
      <c r="CA45" s="23">
        <v>1</v>
      </c>
      <c r="CB45" s="23">
        <v>0</v>
      </c>
      <c r="CC45" s="23">
        <v>0</v>
      </c>
      <c r="CD45" s="23">
        <v>0</v>
      </c>
      <c r="CE45" s="23">
        <v>0</v>
      </c>
      <c r="CF45" s="23">
        <v>1</v>
      </c>
      <c r="CG45" s="23">
        <v>0</v>
      </c>
      <c r="CH45" s="23">
        <v>0</v>
      </c>
      <c r="CI45" s="23">
        <v>0</v>
      </c>
      <c r="CJ45" s="23">
        <v>0</v>
      </c>
      <c r="CK45" s="23">
        <v>0</v>
      </c>
      <c r="CL45" s="23">
        <v>0</v>
      </c>
      <c r="CM45" s="23">
        <v>0</v>
      </c>
      <c r="CN45" s="23">
        <v>0</v>
      </c>
      <c r="CO45" s="23">
        <v>0</v>
      </c>
      <c r="CP45" s="23">
        <v>0</v>
      </c>
      <c r="CQ45" s="23">
        <v>0</v>
      </c>
      <c r="CR45" s="23">
        <v>0</v>
      </c>
      <c r="CS45" s="17">
        <f t="shared" si="17"/>
        <v>6</v>
      </c>
      <c r="CT45" s="17">
        <f t="shared" si="22"/>
        <v>5</v>
      </c>
      <c r="CU45" s="21">
        <f t="shared" si="23"/>
        <v>10.714285714285714</v>
      </c>
    </row>
    <row r="46" spans="1:99" x14ac:dyDescent="0.25">
      <c r="A46" s="17" t="s">
        <v>74</v>
      </c>
      <c r="B46" s="23">
        <f>40+41</f>
        <v>81</v>
      </c>
      <c r="C46" s="23">
        <v>0</v>
      </c>
      <c r="D46" s="23">
        <v>5</v>
      </c>
      <c r="E46" s="23">
        <v>1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0</v>
      </c>
      <c r="AE46" s="23">
        <v>0</v>
      </c>
      <c r="AF46" s="23">
        <v>0</v>
      </c>
      <c r="AG46" s="23">
        <v>0</v>
      </c>
      <c r="AH46" s="23">
        <v>0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3">
        <v>0</v>
      </c>
      <c r="BY46" s="23">
        <v>0</v>
      </c>
      <c r="BZ46" s="23">
        <v>0</v>
      </c>
      <c r="CA46" s="23">
        <v>0</v>
      </c>
      <c r="CB46" s="23">
        <v>0</v>
      </c>
      <c r="CC46" s="23">
        <v>0</v>
      </c>
      <c r="CD46" s="23">
        <v>0</v>
      </c>
      <c r="CE46" s="23">
        <v>0</v>
      </c>
      <c r="CF46" s="23">
        <v>0</v>
      </c>
      <c r="CG46" s="23">
        <v>0</v>
      </c>
      <c r="CH46" s="23">
        <v>0</v>
      </c>
      <c r="CI46" s="23">
        <v>0</v>
      </c>
      <c r="CJ46" s="23">
        <v>0</v>
      </c>
      <c r="CK46" s="23">
        <v>0</v>
      </c>
      <c r="CL46" s="23">
        <v>0</v>
      </c>
      <c r="CM46" s="23">
        <v>0</v>
      </c>
      <c r="CN46" s="23">
        <v>0</v>
      </c>
      <c r="CO46" s="23">
        <v>0</v>
      </c>
      <c r="CP46" s="23">
        <v>0</v>
      </c>
      <c r="CQ46" s="23">
        <v>0</v>
      </c>
      <c r="CR46" s="23">
        <v>0</v>
      </c>
      <c r="CS46" s="17">
        <f t="shared" si="17"/>
        <v>0</v>
      </c>
      <c r="CT46" s="17">
        <f t="shared" si="22"/>
        <v>0</v>
      </c>
      <c r="CU46" s="21">
        <f t="shared" si="23"/>
        <v>0</v>
      </c>
    </row>
    <row r="47" spans="1:99" x14ac:dyDescent="0.25">
      <c r="A47" s="17" t="s">
        <v>75</v>
      </c>
      <c r="B47" s="23">
        <f>40+37</f>
        <v>77</v>
      </c>
      <c r="C47" s="23">
        <v>16</v>
      </c>
      <c r="D47" s="23">
        <v>8</v>
      </c>
      <c r="E47" s="23">
        <v>3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3">
        <v>0</v>
      </c>
      <c r="AC47" s="23">
        <v>0</v>
      </c>
      <c r="AD47" s="23">
        <v>0</v>
      </c>
      <c r="AE47" s="23">
        <v>0</v>
      </c>
      <c r="AF47" s="23">
        <v>0</v>
      </c>
      <c r="AG47" s="23">
        <v>0</v>
      </c>
      <c r="AH47" s="23">
        <v>0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0</v>
      </c>
      <c r="AR47" s="23">
        <v>0</v>
      </c>
      <c r="AS47" s="23">
        <v>0</v>
      </c>
      <c r="AT47" s="23">
        <v>0</v>
      </c>
      <c r="AU47" s="23">
        <v>0</v>
      </c>
      <c r="AV47" s="23">
        <v>0</v>
      </c>
      <c r="AW47" s="23">
        <v>0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3">
        <v>0</v>
      </c>
      <c r="BE47" s="23">
        <v>0</v>
      </c>
      <c r="BF47" s="23">
        <v>0</v>
      </c>
      <c r="BG47" s="23">
        <v>0</v>
      </c>
      <c r="BH47" s="23">
        <v>0</v>
      </c>
      <c r="BI47" s="23">
        <v>0</v>
      </c>
      <c r="BJ47" s="23">
        <v>0</v>
      </c>
      <c r="BK47" s="23">
        <v>0</v>
      </c>
      <c r="BL47" s="23">
        <v>0</v>
      </c>
      <c r="BM47" s="23">
        <v>0</v>
      </c>
      <c r="BN47" s="23">
        <v>0</v>
      </c>
      <c r="BO47" s="23">
        <v>0</v>
      </c>
      <c r="BP47" s="23">
        <v>0</v>
      </c>
      <c r="BQ47" s="23">
        <v>0</v>
      </c>
      <c r="BR47" s="23">
        <v>0</v>
      </c>
      <c r="BS47" s="23">
        <v>0</v>
      </c>
      <c r="BT47" s="23">
        <v>1</v>
      </c>
      <c r="BU47" s="23">
        <v>0</v>
      </c>
      <c r="BV47" s="23">
        <v>0</v>
      </c>
      <c r="BW47" s="23">
        <v>0</v>
      </c>
      <c r="BX47" s="23">
        <v>0</v>
      </c>
      <c r="BY47" s="23">
        <v>0</v>
      </c>
      <c r="BZ47" s="23">
        <v>0</v>
      </c>
      <c r="CA47" s="23">
        <v>0</v>
      </c>
      <c r="CB47" s="23">
        <v>0</v>
      </c>
      <c r="CC47" s="23">
        <v>0</v>
      </c>
      <c r="CD47" s="23">
        <v>0</v>
      </c>
      <c r="CE47" s="23">
        <v>0</v>
      </c>
      <c r="CF47" s="23">
        <v>0</v>
      </c>
      <c r="CG47" s="23">
        <v>1</v>
      </c>
      <c r="CH47" s="23">
        <v>0</v>
      </c>
      <c r="CI47" s="23">
        <v>0</v>
      </c>
      <c r="CJ47" s="23">
        <v>0</v>
      </c>
      <c r="CK47" s="23">
        <v>0</v>
      </c>
      <c r="CL47" s="23">
        <v>0</v>
      </c>
      <c r="CM47" s="23">
        <v>0</v>
      </c>
      <c r="CN47" s="23">
        <v>0</v>
      </c>
      <c r="CO47" s="23">
        <v>0</v>
      </c>
      <c r="CP47" s="23">
        <v>0</v>
      </c>
      <c r="CQ47" s="23">
        <v>0</v>
      </c>
      <c r="CR47" s="23">
        <v>0</v>
      </c>
      <c r="CS47" s="17">
        <f t="shared" si="17"/>
        <v>2</v>
      </c>
      <c r="CT47" s="17">
        <f t="shared" si="22"/>
        <v>2</v>
      </c>
      <c r="CU47" s="21">
        <f t="shared" si="23"/>
        <v>3.5714285714285712</v>
      </c>
    </row>
    <row r="48" spans="1:99" x14ac:dyDescent="0.25">
      <c r="A48" s="17" t="s">
        <v>76</v>
      </c>
      <c r="B48" s="23">
        <f>40+41</f>
        <v>81</v>
      </c>
      <c r="C48" s="23">
        <v>0</v>
      </c>
      <c r="D48" s="23">
        <v>3</v>
      </c>
      <c r="E48" s="23">
        <v>1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>
        <v>0</v>
      </c>
      <c r="AC48" s="23">
        <v>0</v>
      </c>
      <c r="AD48" s="23">
        <v>0</v>
      </c>
      <c r="AE48" s="23">
        <v>0</v>
      </c>
      <c r="AF48" s="23">
        <v>0</v>
      </c>
      <c r="AG48" s="23">
        <v>0</v>
      </c>
      <c r="AH48" s="23">
        <v>0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1</v>
      </c>
      <c r="BU48" s="23">
        <v>0</v>
      </c>
      <c r="BV48" s="23">
        <v>0</v>
      </c>
      <c r="BW48" s="23">
        <v>0</v>
      </c>
      <c r="BX48" s="23">
        <v>0</v>
      </c>
      <c r="BY48" s="23">
        <v>0</v>
      </c>
      <c r="BZ48" s="23">
        <v>0</v>
      </c>
      <c r="CA48" s="23">
        <v>0</v>
      </c>
      <c r="CB48" s="23">
        <v>0</v>
      </c>
      <c r="CC48" s="23">
        <v>0</v>
      </c>
      <c r="CD48" s="23">
        <v>0</v>
      </c>
      <c r="CE48" s="23">
        <v>0</v>
      </c>
      <c r="CF48" s="23">
        <v>0</v>
      </c>
      <c r="CG48" s="23">
        <v>0</v>
      </c>
      <c r="CH48" s="23">
        <v>1</v>
      </c>
      <c r="CI48" s="23">
        <v>0</v>
      </c>
      <c r="CJ48" s="23">
        <v>0</v>
      </c>
      <c r="CK48" s="23">
        <v>0</v>
      </c>
      <c r="CL48" s="23">
        <v>0</v>
      </c>
      <c r="CM48" s="23">
        <v>0</v>
      </c>
      <c r="CN48" s="23">
        <v>0</v>
      </c>
      <c r="CO48" s="23">
        <v>0</v>
      </c>
      <c r="CP48" s="23">
        <v>0</v>
      </c>
      <c r="CQ48" s="23">
        <v>0</v>
      </c>
      <c r="CR48" s="23">
        <v>0</v>
      </c>
      <c r="CS48" s="17">
        <f t="shared" si="17"/>
        <v>2</v>
      </c>
      <c r="CT48" s="17">
        <f t="shared" si="22"/>
        <v>2</v>
      </c>
      <c r="CU48" s="21">
        <f t="shared" si="23"/>
        <v>3.5714285714285712</v>
      </c>
    </row>
    <row r="49" spans="1:99" s="6" customFormat="1" x14ac:dyDescent="0.25">
      <c r="A49" s="24" t="s">
        <v>89</v>
      </c>
      <c r="B49" s="25"/>
      <c r="C49" s="25"/>
      <c r="D49" s="26">
        <f t="shared" ref="D49:AH49" si="24">SUM(D39:D48)</f>
        <v>79</v>
      </c>
      <c r="E49" s="26">
        <f t="shared" si="24"/>
        <v>10</v>
      </c>
      <c r="F49" s="26">
        <f t="shared" si="24"/>
        <v>3</v>
      </c>
      <c r="G49" s="26">
        <f t="shared" si="24"/>
        <v>0</v>
      </c>
      <c r="H49" s="26">
        <f t="shared" si="24"/>
        <v>1</v>
      </c>
      <c r="I49" s="26">
        <f t="shared" si="24"/>
        <v>0</v>
      </c>
      <c r="J49" s="26">
        <f t="shared" si="24"/>
        <v>0</v>
      </c>
      <c r="K49" s="26">
        <f t="shared" si="24"/>
        <v>0</v>
      </c>
      <c r="L49" s="26">
        <f t="shared" si="24"/>
        <v>0</v>
      </c>
      <c r="M49" s="26">
        <f t="shared" si="24"/>
        <v>0</v>
      </c>
      <c r="N49" s="26">
        <f t="shared" si="24"/>
        <v>0</v>
      </c>
      <c r="O49" s="26">
        <f t="shared" si="24"/>
        <v>0</v>
      </c>
      <c r="P49" s="26">
        <f t="shared" si="24"/>
        <v>0</v>
      </c>
      <c r="Q49" s="26">
        <f t="shared" si="24"/>
        <v>0</v>
      </c>
      <c r="R49" s="26">
        <f t="shared" si="24"/>
        <v>0</v>
      </c>
      <c r="S49" s="26">
        <f t="shared" si="24"/>
        <v>0</v>
      </c>
      <c r="T49" s="26">
        <f t="shared" si="24"/>
        <v>0</v>
      </c>
      <c r="U49" s="26">
        <f t="shared" si="24"/>
        <v>0</v>
      </c>
      <c r="V49" s="26">
        <f t="shared" si="24"/>
        <v>0</v>
      </c>
      <c r="W49" s="26">
        <f t="shared" si="24"/>
        <v>0</v>
      </c>
      <c r="X49" s="26">
        <f t="shared" si="24"/>
        <v>0</v>
      </c>
      <c r="Y49" s="26">
        <f t="shared" si="24"/>
        <v>0</v>
      </c>
      <c r="Z49" s="26">
        <f t="shared" ref="Z49" si="25">SUM(Z39:Z48)</f>
        <v>0</v>
      </c>
      <c r="AA49" s="26">
        <f t="shared" si="24"/>
        <v>0</v>
      </c>
      <c r="AB49" s="26">
        <f t="shared" si="24"/>
        <v>0</v>
      </c>
      <c r="AC49" s="26">
        <f t="shared" si="24"/>
        <v>0</v>
      </c>
      <c r="AD49" s="26">
        <f t="shared" si="24"/>
        <v>0</v>
      </c>
      <c r="AE49" s="26">
        <f t="shared" si="24"/>
        <v>0</v>
      </c>
      <c r="AF49" s="26">
        <f t="shared" si="24"/>
        <v>0</v>
      </c>
      <c r="AG49" s="26">
        <f t="shared" si="24"/>
        <v>0</v>
      </c>
      <c r="AH49" s="26">
        <f t="shared" si="24"/>
        <v>0</v>
      </c>
      <c r="AI49" s="26">
        <f t="shared" ref="AI49:CR49" si="26">SUM(AI39:AI48)</f>
        <v>0</v>
      </c>
      <c r="AJ49" s="26">
        <f t="shared" si="26"/>
        <v>0</v>
      </c>
      <c r="AK49" s="26">
        <f t="shared" si="26"/>
        <v>0</v>
      </c>
      <c r="AL49" s="26">
        <f t="shared" si="26"/>
        <v>0</v>
      </c>
      <c r="AM49" s="26">
        <f t="shared" si="26"/>
        <v>0</v>
      </c>
      <c r="AN49" s="26">
        <f t="shared" si="26"/>
        <v>0</v>
      </c>
      <c r="AO49" s="26">
        <f t="shared" si="26"/>
        <v>0</v>
      </c>
      <c r="AP49" s="26">
        <f t="shared" si="26"/>
        <v>0</v>
      </c>
      <c r="AQ49" s="26">
        <f t="shared" si="26"/>
        <v>0</v>
      </c>
      <c r="AR49" s="26">
        <f t="shared" si="26"/>
        <v>0</v>
      </c>
      <c r="AS49" s="26">
        <f t="shared" si="26"/>
        <v>0</v>
      </c>
      <c r="AT49" s="26">
        <f t="shared" si="26"/>
        <v>0</v>
      </c>
      <c r="AU49" s="26">
        <f t="shared" si="26"/>
        <v>0</v>
      </c>
      <c r="AV49" s="26">
        <f t="shared" si="26"/>
        <v>0</v>
      </c>
      <c r="AW49" s="26">
        <f t="shared" si="26"/>
        <v>0</v>
      </c>
      <c r="AX49" s="26">
        <f t="shared" si="26"/>
        <v>2</v>
      </c>
      <c r="AY49" s="26">
        <f t="shared" si="26"/>
        <v>0</v>
      </c>
      <c r="AZ49" s="26">
        <f t="shared" si="26"/>
        <v>0</v>
      </c>
      <c r="BA49" s="26">
        <f t="shared" si="26"/>
        <v>0</v>
      </c>
      <c r="BB49" s="26">
        <f t="shared" si="26"/>
        <v>0</v>
      </c>
      <c r="BC49" s="26">
        <f t="shared" si="26"/>
        <v>0</v>
      </c>
      <c r="BD49" s="26">
        <f t="shared" si="26"/>
        <v>0</v>
      </c>
      <c r="BE49" s="26">
        <f t="shared" si="26"/>
        <v>0</v>
      </c>
      <c r="BF49" s="26">
        <f t="shared" si="26"/>
        <v>0</v>
      </c>
      <c r="BG49" s="26">
        <f t="shared" si="26"/>
        <v>0</v>
      </c>
      <c r="BH49" s="26">
        <f t="shared" si="26"/>
        <v>1</v>
      </c>
      <c r="BI49" s="26">
        <f t="shared" si="26"/>
        <v>0</v>
      </c>
      <c r="BJ49" s="26">
        <f t="shared" si="26"/>
        <v>0</v>
      </c>
      <c r="BK49" s="26">
        <f t="shared" si="26"/>
        <v>0</v>
      </c>
      <c r="BL49" s="26">
        <f t="shared" si="26"/>
        <v>0</v>
      </c>
      <c r="BM49" s="26">
        <f t="shared" si="26"/>
        <v>0</v>
      </c>
      <c r="BN49" s="26">
        <f t="shared" si="26"/>
        <v>0</v>
      </c>
      <c r="BO49" s="26">
        <f t="shared" si="26"/>
        <v>0</v>
      </c>
      <c r="BP49" s="26">
        <f t="shared" si="26"/>
        <v>0</v>
      </c>
      <c r="BQ49" s="26">
        <f t="shared" si="26"/>
        <v>0</v>
      </c>
      <c r="BR49" s="26">
        <f t="shared" si="26"/>
        <v>0</v>
      </c>
      <c r="BS49" s="26">
        <f t="shared" si="26"/>
        <v>0</v>
      </c>
      <c r="BT49" s="26">
        <f t="shared" si="26"/>
        <v>7</v>
      </c>
      <c r="BU49" s="26">
        <f t="shared" si="26"/>
        <v>2</v>
      </c>
      <c r="BV49" s="26">
        <f t="shared" si="26"/>
        <v>0</v>
      </c>
      <c r="BW49" s="26">
        <f t="shared" si="26"/>
        <v>0</v>
      </c>
      <c r="BX49" s="26">
        <f t="shared" si="26"/>
        <v>0</v>
      </c>
      <c r="BY49" s="26">
        <f t="shared" si="26"/>
        <v>30</v>
      </c>
      <c r="BZ49" s="26">
        <f t="shared" si="26"/>
        <v>1</v>
      </c>
      <c r="CA49" s="26">
        <f t="shared" si="26"/>
        <v>1</v>
      </c>
      <c r="CB49" s="26">
        <f t="shared" si="26"/>
        <v>1</v>
      </c>
      <c r="CC49" s="26">
        <f t="shared" si="26"/>
        <v>1</v>
      </c>
      <c r="CD49" s="26">
        <f t="shared" si="26"/>
        <v>1</v>
      </c>
      <c r="CE49" s="26">
        <f t="shared" si="26"/>
        <v>1</v>
      </c>
      <c r="CF49" s="26">
        <f t="shared" si="26"/>
        <v>2</v>
      </c>
      <c r="CG49" s="26">
        <f t="shared" si="26"/>
        <v>1</v>
      </c>
      <c r="CH49" s="26">
        <f t="shared" si="26"/>
        <v>1</v>
      </c>
      <c r="CI49" s="26"/>
      <c r="CJ49" s="26">
        <f t="shared" si="26"/>
        <v>0</v>
      </c>
      <c r="CK49" s="26">
        <f t="shared" si="26"/>
        <v>0</v>
      </c>
      <c r="CL49" s="26">
        <f t="shared" si="26"/>
        <v>0</v>
      </c>
      <c r="CM49" s="26">
        <f t="shared" si="26"/>
        <v>0</v>
      </c>
      <c r="CN49" s="26">
        <f t="shared" si="26"/>
        <v>0</v>
      </c>
      <c r="CO49" s="26">
        <f t="shared" si="26"/>
        <v>0</v>
      </c>
      <c r="CP49" s="26">
        <f t="shared" si="26"/>
        <v>0</v>
      </c>
      <c r="CQ49" s="26">
        <f t="shared" si="26"/>
        <v>0</v>
      </c>
      <c r="CR49" s="26">
        <f t="shared" si="26"/>
        <v>0</v>
      </c>
      <c r="CS49" s="27">
        <f t="shared" si="17"/>
        <v>56</v>
      </c>
      <c r="CT49" s="27">
        <f t="shared" si="22"/>
        <v>16</v>
      </c>
      <c r="CU49" s="27">
        <f>SUM(CU39:CU48)</f>
        <v>99.999999999999986</v>
      </c>
    </row>
    <row r="50" spans="1:99" s="8" customFormat="1" x14ac:dyDescent="0.25">
      <c r="A50" s="28" t="s">
        <v>92</v>
      </c>
      <c r="B50" s="29"/>
      <c r="C50" s="29"/>
      <c r="D50" s="30"/>
      <c r="E50" s="30"/>
      <c r="F50" s="30">
        <f t="shared" ref="F50:BQ50" si="27">F49/$CS$49*100</f>
        <v>5.3571428571428568</v>
      </c>
      <c r="G50" s="30">
        <f t="shared" si="27"/>
        <v>0</v>
      </c>
      <c r="H50" s="30">
        <f t="shared" si="27"/>
        <v>1.7857142857142856</v>
      </c>
      <c r="I50" s="30">
        <f t="shared" si="27"/>
        <v>0</v>
      </c>
      <c r="J50" s="30">
        <f t="shared" si="27"/>
        <v>0</v>
      </c>
      <c r="K50" s="30">
        <f t="shared" si="27"/>
        <v>0</v>
      </c>
      <c r="L50" s="30">
        <f t="shared" si="27"/>
        <v>0</v>
      </c>
      <c r="M50" s="30">
        <f t="shared" si="27"/>
        <v>0</v>
      </c>
      <c r="N50" s="30">
        <f t="shared" si="27"/>
        <v>0</v>
      </c>
      <c r="O50" s="30">
        <f t="shared" si="27"/>
        <v>0</v>
      </c>
      <c r="P50" s="30">
        <f t="shared" si="27"/>
        <v>0</v>
      </c>
      <c r="Q50" s="30">
        <f t="shared" si="27"/>
        <v>0</v>
      </c>
      <c r="R50" s="30">
        <f t="shared" si="27"/>
        <v>0</v>
      </c>
      <c r="S50" s="30">
        <f t="shared" si="27"/>
        <v>0</v>
      </c>
      <c r="T50" s="30">
        <f t="shared" si="27"/>
        <v>0</v>
      </c>
      <c r="U50" s="30">
        <f t="shared" si="27"/>
        <v>0</v>
      </c>
      <c r="V50" s="30">
        <f t="shared" si="27"/>
        <v>0</v>
      </c>
      <c r="W50" s="30">
        <f t="shared" si="27"/>
        <v>0</v>
      </c>
      <c r="X50" s="30">
        <f t="shared" si="27"/>
        <v>0</v>
      </c>
      <c r="Y50" s="30">
        <f t="shared" si="27"/>
        <v>0</v>
      </c>
      <c r="Z50" s="30">
        <f t="shared" si="27"/>
        <v>0</v>
      </c>
      <c r="AA50" s="30">
        <f t="shared" si="27"/>
        <v>0</v>
      </c>
      <c r="AB50" s="30">
        <f t="shared" si="27"/>
        <v>0</v>
      </c>
      <c r="AC50" s="30">
        <f t="shared" si="27"/>
        <v>0</v>
      </c>
      <c r="AD50" s="30">
        <f t="shared" si="27"/>
        <v>0</v>
      </c>
      <c r="AE50" s="30">
        <f t="shared" si="27"/>
        <v>0</v>
      </c>
      <c r="AF50" s="30">
        <f t="shared" si="27"/>
        <v>0</v>
      </c>
      <c r="AG50" s="30">
        <f t="shared" si="27"/>
        <v>0</v>
      </c>
      <c r="AH50" s="30">
        <f t="shared" si="27"/>
        <v>0</v>
      </c>
      <c r="AI50" s="30">
        <f t="shared" si="27"/>
        <v>0</v>
      </c>
      <c r="AJ50" s="30">
        <f t="shared" si="27"/>
        <v>0</v>
      </c>
      <c r="AK50" s="30">
        <f t="shared" si="27"/>
        <v>0</v>
      </c>
      <c r="AL50" s="30">
        <f t="shared" si="27"/>
        <v>0</v>
      </c>
      <c r="AM50" s="30">
        <f t="shared" si="27"/>
        <v>0</v>
      </c>
      <c r="AN50" s="30">
        <f t="shared" si="27"/>
        <v>0</v>
      </c>
      <c r="AO50" s="30">
        <f t="shared" si="27"/>
        <v>0</v>
      </c>
      <c r="AP50" s="30">
        <f t="shared" si="27"/>
        <v>0</v>
      </c>
      <c r="AQ50" s="30">
        <f t="shared" si="27"/>
        <v>0</v>
      </c>
      <c r="AR50" s="30">
        <f t="shared" si="27"/>
        <v>0</v>
      </c>
      <c r="AS50" s="30">
        <f t="shared" si="27"/>
        <v>0</v>
      </c>
      <c r="AT50" s="30">
        <f t="shared" si="27"/>
        <v>0</v>
      </c>
      <c r="AU50" s="30">
        <f t="shared" si="27"/>
        <v>0</v>
      </c>
      <c r="AV50" s="30">
        <f t="shared" si="27"/>
        <v>0</v>
      </c>
      <c r="AW50" s="30">
        <f t="shared" si="27"/>
        <v>0</v>
      </c>
      <c r="AX50" s="30">
        <f t="shared" si="27"/>
        <v>3.5714285714285712</v>
      </c>
      <c r="AY50" s="30">
        <f t="shared" si="27"/>
        <v>0</v>
      </c>
      <c r="AZ50" s="30">
        <f t="shared" si="27"/>
        <v>0</v>
      </c>
      <c r="BA50" s="30">
        <f t="shared" si="27"/>
        <v>0</v>
      </c>
      <c r="BB50" s="30">
        <f t="shared" si="27"/>
        <v>0</v>
      </c>
      <c r="BC50" s="30">
        <f t="shared" si="27"/>
        <v>0</v>
      </c>
      <c r="BD50" s="30">
        <f t="shared" si="27"/>
        <v>0</v>
      </c>
      <c r="BE50" s="30">
        <f t="shared" si="27"/>
        <v>0</v>
      </c>
      <c r="BF50" s="30">
        <f t="shared" si="27"/>
        <v>0</v>
      </c>
      <c r="BG50" s="30">
        <f t="shared" si="27"/>
        <v>0</v>
      </c>
      <c r="BH50" s="30">
        <f t="shared" si="27"/>
        <v>1.7857142857142856</v>
      </c>
      <c r="BI50" s="30">
        <f t="shared" si="27"/>
        <v>0</v>
      </c>
      <c r="BJ50" s="30">
        <f t="shared" si="27"/>
        <v>0</v>
      </c>
      <c r="BK50" s="30">
        <f t="shared" si="27"/>
        <v>0</v>
      </c>
      <c r="BL50" s="30">
        <f t="shared" si="27"/>
        <v>0</v>
      </c>
      <c r="BM50" s="30">
        <f t="shared" si="27"/>
        <v>0</v>
      </c>
      <c r="BN50" s="30">
        <f t="shared" si="27"/>
        <v>0</v>
      </c>
      <c r="BO50" s="30">
        <f t="shared" si="27"/>
        <v>0</v>
      </c>
      <c r="BP50" s="30">
        <f t="shared" si="27"/>
        <v>0</v>
      </c>
      <c r="BQ50" s="30">
        <f t="shared" si="27"/>
        <v>0</v>
      </c>
      <c r="BR50" s="30">
        <f t="shared" ref="BR50:CR50" si="28">BR49/$CS$49*100</f>
        <v>0</v>
      </c>
      <c r="BS50" s="30">
        <f t="shared" si="28"/>
        <v>0</v>
      </c>
      <c r="BT50" s="30">
        <f t="shared" si="28"/>
        <v>12.5</v>
      </c>
      <c r="BU50" s="30">
        <f t="shared" si="28"/>
        <v>3.5714285714285712</v>
      </c>
      <c r="BV50" s="30">
        <f t="shared" si="28"/>
        <v>0</v>
      </c>
      <c r="BW50" s="30">
        <f t="shared" si="28"/>
        <v>0</v>
      </c>
      <c r="BX50" s="30">
        <f t="shared" si="28"/>
        <v>0</v>
      </c>
      <c r="BY50" s="30">
        <f t="shared" si="28"/>
        <v>53.571428571428569</v>
      </c>
      <c r="BZ50" s="30">
        <f t="shared" si="28"/>
        <v>1.7857142857142856</v>
      </c>
      <c r="CA50" s="30">
        <f t="shared" si="28"/>
        <v>1.7857142857142856</v>
      </c>
      <c r="CB50" s="30">
        <f t="shared" si="28"/>
        <v>1.7857142857142856</v>
      </c>
      <c r="CC50" s="30">
        <f t="shared" si="28"/>
        <v>1.7857142857142856</v>
      </c>
      <c r="CD50" s="30">
        <f t="shared" si="28"/>
        <v>1.7857142857142856</v>
      </c>
      <c r="CE50" s="30">
        <f t="shared" si="28"/>
        <v>1.7857142857142856</v>
      </c>
      <c r="CF50" s="30">
        <f t="shared" si="28"/>
        <v>3.5714285714285712</v>
      </c>
      <c r="CG50" s="30">
        <f t="shared" si="28"/>
        <v>1.7857142857142856</v>
      </c>
      <c r="CH50" s="30">
        <f t="shared" si="28"/>
        <v>1.7857142857142856</v>
      </c>
      <c r="CI50" s="30">
        <f t="shared" si="28"/>
        <v>0</v>
      </c>
      <c r="CJ50" s="30">
        <f t="shared" si="28"/>
        <v>0</v>
      </c>
      <c r="CK50" s="30">
        <f t="shared" si="28"/>
        <v>0</v>
      </c>
      <c r="CL50" s="30">
        <f t="shared" si="28"/>
        <v>0</v>
      </c>
      <c r="CM50" s="30">
        <f t="shared" si="28"/>
        <v>0</v>
      </c>
      <c r="CN50" s="30">
        <f t="shared" si="28"/>
        <v>0</v>
      </c>
      <c r="CO50" s="30">
        <f t="shared" si="28"/>
        <v>0</v>
      </c>
      <c r="CP50" s="30">
        <f t="shared" si="28"/>
        <v>0</v>
      </c>
      <c r="CQ50" s="30">
        <f t="shared" si="28"/>
        <v>0</v>
      </c>
      <c r="CR50" s="30">
        <f t="shared" si="28"/>
        <v>0</v>
      </c>
      <c r="CS50" s="31">
        <f t="shared" si="17"/>
        <v>100.00000000000004</v>
      </c>
      <c r="CT50" s="31"/>
      <c r="CU50" s="31"/>
    </row>
    <row r="51" spans="1:99" s="5" customFormat="1" x14ac:dyDescent="0.25">
      <c r="A51" s="17" t="s">
        <v>77</v>
      </c>
      <c r="B51" s="23">
        <f>39+35</f>
        <v>74</v>
      </c>
      <c r="C51" s="23">
        <v>2</v>
      </c>
      <c r="D51" s="23">
        <v>5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0</v>
      </c>
      <c r="AZ51" s="22">
        <v>0</v>
      </c>
      <c r="BA51" s="22">
        <v>0</v>
      </c>
      <c r="BB51" s="22">
        <v>0</v>
      </c>
      <c r="BC51" s="22">
        <v>0</v>
      </c>
      <c r="BD51" s="22">
        <v>0</v>
      </c>
      <c r="BE51" s="22">
        <v>0</v>
      </c>
      <c r="BF51" s="22">
        <v>0</v>
      </c>
      <c r="BG51" s="22">
        <v>0</v>
      </c>
      <c r="BH51" s="22">
        <v>0</v>
      </c>
      <c r="BI51" s="22">
        <v>0</v>
      </c>
      <c r="BJ51" s="22">
        <v>0</v>
      </c>
      <c r="BK51" s="22">
        <v>0</v>
      </c>
      <c r="BL51" s="22">
        <v>0</v>
      </c>
      <c r="BM51" s="22">
        <v>0</v>
      </c>
      <c r="BN51" s="22">
        <v>0</v>
      </c>
      <c r="BO51" s="22">
        <v>0</v>
      </c>
      <c r="BP51" s="22">
        <v>0</v>
      </c>
      <c r="BQ51" s="22">
        <v>0</v>
      </c>
      <c r="BR51" s="22">
        <v>0</v>
      </c>
      <c r="BS51" s="22">
        <v>0</v>
      </c>
      <c r="BT51" s="22">
        <v>0</v>
      </c>
      <c r="BU51" s="22">
        <v>0</v>
      </c>
      <c r="BV51" s="22">
        <v>0</v>
      </c>
      <c r="BW51" s="22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  <c r="CG51" s="22">
        <v>0</v>
      </c>
      <c r="CH51" s="22">
        <v>0</v>
      </c>
      <c r="CI51" s="22">
        <v>0</v>
      </c>
      <c r="CJ51" s="22">
        <v>0</v>
      </c>
      <c r="CK51" s="22">
        <v>0</v>
      </c>
      <c r="CL51" s="22">
        <v>1</v>
      </c>
      <c r="CM51" s="22">
        <v>0</v>
      </c>
      <c r="CN51" s="22">
        <v>0</v>
      </c>
      <c r="CO51" s="22">
        <v>0</v>
      </c>
      <c r="CP51" s="22">
        <v>0</v>
      </c>
      <c r="CQ51" s="22">
        <v>0</v>
      </c>
      <c r="CR51" s="22">
        <v>0</v>
      </c>
      <c r="CS51" s="21">
        <f t="shared" si="17"/>
        <v>1</v>
      </c>
      <c r="CT51" s="21">
        <f t="shared" ref="CT51:CT61" si="29">COUNTIF(F51:CR51,"&gt;0")</f>
        <v>1</v>
      </c>
      <c r="CU51" s="21">
        <f t="shared" ref="CU51:CU60" si="30">CS51/$CS$61*100</f>
        <v>7.1428571428571423</v>
      </c>
    </row>
    <row r="52" spans="1:99" s="5" customFormat="1" x14ac:dyDescent="0.25">
      <c r="A52" s="17" t="s">
        <v>78</v>
      </c>
      <c r="B52" s="23">
        <f>36+37</f>
        <v>73</v>
      </c>
      <c r="C52" s="23">
        <v>0</v>
      </c>
      <c r="D52" s="23">
        <v>5</v>
      </c>
      <c r="E52" s="22">
        <v>2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2">
        <v>0</v>
      </c>
      <c r="BA52" s="22">
        <v>0</v>
      </c>
      <c r="BB52" s="22">
        <v>0</v>
      </c>
      <c r="BC52" s="22">
        <v>0</v>
      </c>
      <c r="BD52" s="22">
        <v>0</v>
      </c>
      <c r="BE52" s="22">
        <v>0</v>
      </c>
      <c r="BF52" s="22">
        <v>0</v>
      </c>
      <c r="BG52" s="22">
        <v>0</v>
      </c>
      <c r="BH52" s="22">
        <v>0</v>
      </c>
      <c r="BI52" s="22">
        <v>0</v>
      </c>
      <c r="BJ52" s="22">
        <v>0</v>
      </c>
      <c r="BK52" s="22">
        <v>0</v>
      </c>
      <c r="BL52" s="22">
        <v>0</v>
      </c>
      <c r="BM52" s="22">
        <v>0</v>
      </c>
      <c r="BN52" s="22">
        <v>0</v>
      </c>
      <c r="BO52" s="22">
        <v>0</v>
      </c>
      <c r="BP52" s="22">
        <v>0</v>
      </c>
      <c r="BQ52" s="22">
        <v>0</v>
      </c>
      <c r="BR52" s="22">
        <v>0</v>
      </c>
      <c r="BS52" s="22">
        <v>0</v>
      </c>
      <c r="BT52" s="22">
        <v>1</v>
      </c>
      <c r="BU52" s="22">
        <v>0</v>
      </c>
      <c r="BV52" s="22">
        <v>0</v>
      </c>
      <c r="BW52" s="22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  <c r="CG52" s="22">
        <v>0</v>
      </c>
      <c r="CH52" s="22">
        <v>0</v>
      </c>
      <c r="CI52" s="22">
        <v>0</v>
      </c>
      <c r="CJ52" s="22">
        <v>0</v>
      </c>
      <c r="CK52" s="22">
        <v>0</v>
      </c>
      <c r="CL52" s="22">
        <v>1</v>
      </c>
      <c r="CM52" s="22">
        <v>0</v>
      </c>
      <c r="CN52" s="22">
        <v>0</v>
      </c>
      <c r="CO52" s="22">
        <v>0</v>
      </c>
      <c r="CP52" s="22">
        <v>0</v>
      </c>
      <c r="CQ52" s="22">
        <v>0</v>
      </c>
      <c r="CR52" s="22">
        <v>0</v>
      </c>
      <c r="CS52" s="21">
        <f t="shared" si="17"/>
        <v>2</v>
      </c>
      <c r="CT52" s="21">
        <f t="shared" si="29"/>
        <v>2</v>
      </c>
      <c r="CU52" s="21">
        <f t="shared" si="30"/>
        <v>14.285714285714285</v>
      </c>
    </row>
    <row r="53" spans="1:99" s="6" customFormat="1" x14ac:dyDescent="0.25">
      <c r="A53" s="17" t="s">
        <v>79</v>
      </c>
      <c r="B53" s="23">
        <f>37+36</f>
        <v>73</v>
      </c>
      <c r="C53" s="23">
        <v>4</v>
      </c>
      <c r="D53" s="23">
        <v>13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2">
        <v>0</v>
      </c>
      <c r="AZ53" s="22">
        <v>0</v>
      </c>
      <c r="BA53" s="22">
        <v>0</v>
      </c>
      <c r="BB53" s="22">
        <v>0</v>
      </c>
      <c r="BC53" s="22">
        <v>0</v>
      </c>
      <c r="BD53" s="22">
        <v>0</v>
      </c>
      <c r="BE53" s="22">
        <v>0</v>
      </c>
      <c r="BF53" s="22">
        <v>0</v>
      </c>
      <c r="BG53" s="22">
        <v>0</v>
      </c>
      <c r="BH53" s="22">
        <v>0</v>
      </c>
      <c r="BI53" s="22">
        <v>0</v>
      </c>
      <c r="BJ53" s="22">
        <v>0</v>
      </c>
      <c r="BK53" s="22">
        <v>0</v>
      </c>
      <c r="BL53" s="22">
        <v>0</v>
      </c>
      <c r="BM53" s="22">
        <v>0</v>
      </c>
      <c r="BN53" s="22">
        <v>0</v>
      </c>
      <c r="BO53" s="22">
        <v>0</v>
      </c>
      <c r="BP53" s="22">
        <v>0</v>
      </c>
      <c r="BQ53" s="22">
        <v>0</v>
      </c>
      <c r="BR53" s="22">
        <v>0</v>
      </c>
      <c r="BS53" s="22">
        <v>0</v>
      </c>
      <c r="BT53" s="22">
        <v>0</v>
      </c>
      <c r="BU53" s="22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2">
        <v>0</v>
      </c>
      <c r="CJ53" s="22">
        <v>0</v>
      </c>
      <c r="CK53" s="22">
        <v>0</v>
      </c>
      <c r="CL53" s="22">
        <v>0</v>
      </c>
      <c r="CM53" s="22">
        <v>0</v>
      </c>
      <c r="CN53" s="22">
        <v>0</v>
      </c>
      <c r="CO53" s="22">
        <v>0</v>
      </c>
      <c r="CP53" s="22">
        <v>1</v>
      </c>
      <c r="CQ53" s="22">
        <v>0</v>
      </c>
      <c r="CR53" s="22">
        <v>0</v>
      </c>
      <c r="CS53" s="21">
        <f t="shared" si="17"/>
        <v>1</v>
      </c>
      <c r="CT53" s="21">
        <f t="shared" si="29"/>
        <v>1</v>
      </c>
      <c r="CU53" s="21">
        <f t="shared" si="30"/>
        <v>7.1428571428571423</v>
      </c>
    </row>
    <row r="54" spans="1:99" x14ac:dyDescent="0.25">
      <c r="A54" s="17" t="s">
        <v>80</v>
      </c>
      <c r="B54" s="23">
        <f>38+36</f>
        <v>74</v>
      </c>
      <c r="C54" s="23">
        <v>7</v>
      </c>
      <c r="D54" s="23">
        <v>5</v>
      </c>
      <c r="E54" s="23">
        <v>1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3">
        <v>0</v>
      </c>
      <c r="AV54" s="23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3">
        <v>0</v>
      </c>
      <c r="BY54" s="23">
        <v>0</v>
      </c>
      <c r="BZ54" s="23">
        <v>0</v>
      </c>
      <c r="CA54" s="23">
        <v>0</v>
      </c>
      <c r="CB54" s="23">
        <v>0</v>
      </c>
      <c r="CC54" s="23">
        <v>0</v>
      </c>
      <c r="CD54" s="23">
        <v>0</v>
      </c>
      <c r="CE54" s="23">
        <v>0</v>
      </c>
      <c r="CF54" s="23">
        <v>0</v>
      </c>
      <c r="CG54" s="23">
        <v>0</v>
      </c>
      <c r="CH54" s="23">
        <v>0</v>
      </c>
      <c r="CI54" s="23">
        <v>0</v>
      </c>
      <c r="CJ54" s="23">
        <v>0</v>
      </c>
      <c r="CK54" s="23">
        <v>0</v>
      </c>
      <c r="CL54" s="23">
        <v>0</v>
      </c>
      <c r="CM54" s="23">
        <v>1</v>
      </c>
      <c r="CN54" s="23">
        <v>0</v>
      </c>
      <c r="CO54" s="23">
        <v>0</v>
      </c>
      <c r="CP54" s="23">
        <v>0</v>
      </c>
      <c r="CQ54" s="23">
        <v>0</v>
      </c>
      <c r="CR54" s="23">
        <v>1</v>
      </c>
      <c r="CS54" s="17">
        <f t="shared" si="17"/>
        <v>2</v>
      </c>
      <c r="CT54" s="17">
        <f t="shared" si="29"/>
        <v>2</v>
      </c>
      <c r="CU54" s="21">
        <f t="shared" si="30"/>
        <v>14.285714285714285</v>
      </c>
    </row>
    <row r="55" spans="1:99" x14ac:dyDescent="0.25">
      <c r="A55" s="17" t="s">
        <v>81</v>
      </c>
      <c r="B55" s="23">
        <f>38+41</f>
        <v>79</v>
      </c>
      <c r="C55" s="23">
        <v>5</v>
      </c>
      <c r="D55" s="23">
        <v>4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3">
        <v>0</v>
      </c>
      <c r="BY55" s="23">
        <v>0</v>
      </c>
      <c r="BZ55" s="23">
        <v>0</v>
      </c>
      <c r="CA55" s="23">
        <v>0</v>
      </c>
      <c r="CB55" s="23">
        <v>0</v>
      </c>
      <c r="CC55" s="23">
        <v>0</v>
      </c>
      <c r="CD55" s="23">
        <v>0</v>
      </c>
      <c r="CE55" s="23">
        <v>0</v>
      </c>
      <c r="CF55" s="23">
        <v>0</v>
      </c>
      <c r="CG55" s="23">
        <v>0</v>
      </c>
      <c r="CH55" s="23">
        <v>0</v>
      </c>
      <c r="CI55" s="23">
        <v>0</v>
      </c>
      <c r="CJ55" s="23">
        <v>0</v>
      </c>
      <c r="CK55" s="23">
        <v>1</v>
      </c>
      <c r="CL55" s="23">
        <v>0</v>
      </c>
      <c r="CM55" s="23">
        <v>0</v>
      </c>
      <c r="CN55" s="23">
        <v>0</v>
      </c>
      <c r="CO55" s="23">
        <v>0</v>
      </c>
      <c r="CP55" s="23">
        <v>0</v>
      </c>
      <c r="CQ55" s="23">
        <v>0</v>
      </c>
      <c r="CR55" s="23">
        <v>0</v>
      </c>
      <c r="CS55" s="17">
        <f t="shared" si="17"/>
        <v>1</v>
      </c>
      <c r="CT55" s="17">
        <f t="shared" si="29"/>
        <v>1</v>
      </c>
      <c r="CU55" s="21">
        <f t="shared" si="30"/>
        <v>7.1428571428571423</v>
      </c>
    </row>
    <row r="56" spans="1:99" x14ac:dyDescent="0.25">
      <c r="A56" s="17" t="s">
        <v>82</v>
      </c>
      <c r="B56" s="23">
        <f>40+39</f>
        <v>79</v>
      </c>
      <c r="C56" s="23">
        <v>0</v>
      </c>
      <c r="D56" s="23">
        <v>1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1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3">
        <v>0</v>
      </c>
      <c r="BY56" s="23">
        <v>1</v>
      </c>
      <c r="BZ56" s="23">
        <v>0</v>
      </c>
      <c r="CA56" s="23">
        <v>0</v>
      </c>
      <c r="CB56" s="23">
        <v>0</v>
      </c>
      <c r="CC56" s="23">
        <v>0</v>
      </c>
      <c r="CD56" s="23">
        <v>0</v>
      </c>
      <c r="CE56" s="23">
        <v>0</v>
      </c>
      <c r="CF56" s="23">
        <v>0</v>
      </c>
      <c r="CG56" s="23">
        <v>0</v>
      </c>
      <c r="CH56" s="23">
        <v>0</v>
      </c>
      <c r="CI56" s="23">
        <v>0</v>
      </c>
      <c r="CJ56" s="23">
        <v>1</v>
      </c>
      <c r="CK56" s="23">
        <v>0</v>
      </c>
      <c r="CL56" s="23">
        <v>0</v>
      </c>
      <c r="CM56" s="23">
        <v>0</v>
      </c>
      <c r="CN56" s="23">
        <v>0</v>
      </c>
      <c r="CO56" s="23">
        <v>0</v>
      </c>
      <c r="CP56" s="23">
        <v>0</v>
      </c>
      <c r="CQ56" s="23">
        <v>0</v>
      </c>
      <c r="CR56" s="23">
        <v>0</v>
      </c>
      <c r="CS56" s="17">
        <f t="shared" si="17"/>
        <v>3</v>
      </c>
      <c r="CT56" s="17">
        <f t="shared" si="29"/>
        <v>3</v>
      </c>
      <c r="CU56" s="21">
        <f t="shared" si="30"/>
        <v>21.428571428571427</v>
      </c>
    </row>
    <row r="57" spans="1:99" x14ac:dyDescent="0.25">
      <c r="A57" s="17" t="s">
        <v>83</v>
      </c>
      <c r="B57" s="23">
        <f>41+39</f>
        <v>80</v>
      </c>
      <c r="C57" s="23">
        <v>0</v>
      </c>
      <c r="D57" s="23">
        <v>2</v>
      </c>
      <c r="E57" s="23">
        <v>0</v>
      </c>
      <c r="F57" s="23">
        <v>0</v>
      </c>
      <c r="G57" s="23">
        <v>0</v>
      </c>
      <c r="H57" s="23">
        <v>1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3">
        <v>0</v>
      </c>
      <c r="AC57" s="23">
        <v>0</v>
      </c>
      <c r="AD57" s="23">
        <v>0</v>
      </c>
      <c r="AE57" s="23">
        <v>0</v>
      </c>
      <c r="AF57" s="23">
        <v>0</v>
      </c>
      <c r="AG57" s="23">
        <v>0</v>
      </c>
      <c r="AH57" s="23">
        <v>0</v>
      </c>
      <c r="AI57" s="23">
        <v>0</v>
      </c>
      <c r="AJ57" s="23">
        <v>0</v>
      </c>
      <c r="AK57" s="23">
        <v>0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0</v>
      </c>
      <c r="AT57" s="23">
        <v>0</v>
      </c>
      <c r="AU57" s="23">
        <v>0</v>
      </c>
      <c r="AV57" s="23">
        <v>0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3">
        <v>0</v>
      </c>
      <c r="BE57" s="23">
        <v>0</v>
      </c>
      <c r="BF57" s="23">
        <v>0</v>
      </c>
      <c r="BG57" s="23">
        <v>0</v>
      </c>
      <c r="BH57" s="23">
        <v>0</v>
      </c>
      <c r="BI57" s="23">
        <v>0</v>
      </c>
      <c r="BJ57" s="23">
        <v>0</v>
      </c>
      <c r="BK57" s="23">
        <v>0</v>
      </c>
      <c r="BL57" s="23">
        <v>0</v>
      </c>
      <c r="BM57" s="23">
        <v>0</v>
      </c>
      <c r="BN57" s="23">
        <v>0</v>
      </c>
      <c r="BO57" s="23">
        <v>0</v>
      </c>
      <c r="BP57" s="23">
        <v>0</v>
      </c>
      <c r="BQ57" s="23">
        <v>0</v>
      </c>
      <c r="BR57" s="23">
        <v>0</v>
      </c>
      <c r="BS57" s="23">
        <v>0</v>
      </c>
      <c r="BT57" s="23">
        <v>0</v>
      </c>
      <c r="BU57" s="23">
        <v>0</v>
      </c>
      <c r="BV57" s="23">
        <v>0</v>
      </c>
      <c r="BW57" s="23">
        <v>0</v>
      </c>
      <c r="BX57" s="23">
        <v>0</v>
      </c>
      <c r="BY57" s="23">
        <v>0</v>
      </c>
      <c r="BZ57" s="23">
        <v>0</v>
      </c>
      <c r="CA57" s="23">
        <v>0</v>
      </c>
      <c r="CB57" s="23">
        <v>0</v>
      </c>
      <c r="CC57" s="23">
        <v>0</v>
      </c>
      <c r="CD57" s="23">
        <v>0</v>
      </c>
      <c r="CE57" s="23">
        <v>0</v>
      </c>
      <c r="CF57" s="23">
        <v>0</v>
      </c>
      <c r="CG57" s="23">
        <v>0</v>
      </c>
      <c r="CH57" s="23">
        <v>0</v>
      </c>
      <c r="CI57" s="23">
        <v>0</v>
      </c>
      <c r="CJ57" s="23">
        <v>0</v>
      </c>
      <c r="CK57" s="23">
        <v>0</v>
      </c>
      <c r="CL57" s="23">
        <v>0</v>
      </c>
      <c r="CM57" s="23">
        <v>0</v>
      </c>
      <c r="CN57" s="23">
        <v>1</v>
      </c>
      <c r="CO57" s="23">
        <v>0</v>
      </c>
      <c r="CP57" s="23">
        <v>0</v>
      </c>
      <c r="CQ57" s="23">
        <v>0</v>
      </c>
      <c r="CR57" s="23">
        <v>0</v>
      </c>
      <c r="CS57" s="17">
        <f t="shared" si="17"/>
        <v>2</v>
      </c>
      <c r="CT57" s="17">
        <f t="shared" si="29"/>
        <v>2</v>
      </c>
      <c r="CU57" s="21">
        <f t="shared" si="30"/>
        <v>14.285714285714285</v>
      </c>
    </row>
    <row r="58" spans="1:99" x14ac:dyDescent="0.25">
      <c r="A58" s="17" t="s">
        <v>84</v>
      </c>
      <c r="B58" s="23">
        <f>40+39</f>
        <v>79</v>
      </c>
      <c r="C58" s="23">
        <v>3</v>
      </c>
      <c r="D58" s="23">
        <v>8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3">
        <v>0</v>
      </c>
      <c r="BY58" s="23">
        <v>0</v>
      </c>
      <c r="BZ58" s="23">
        <v>0</v>
      </c>
      <c r="CA58" s="23">
        <v>0</v>
      </c>
      <c r="CB58" s="23">
        <v>0</v>
      </c>
      <c r="CC58" s="23">
        <v>0</v>
      </c>
      <c r="CD58" s="23">
        <v>0</v>
      </c>
      <c r="CE58" s="23">
        <v>0</v>
      </c>
      <c r="CF58" s="23">
        <v>0</v>
      </c>
      <c r="CG58" s="23">
        <v>0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0</v>
      </c>
      <c r="CN58" s="23">
        <v>0</v>
      </c>
      <c r="CO58" s="23">
        <v>0</v>
      </c>
      <c r="CP58" s="23">
        <v>0</v>
      </c>
      <c r="CQ58" s="23">
        <v>0</v>
      </c>
      <c r="CR58" s="23">
        <v>0</v>
      </c>
      <c r="CS58" s="17">
        <f t="shared" si="17"/>
        <v>0</v>
      </c>
      <c r="CT58" s="17">
        <f t="shared" si="29"/>
        <v>0</v>
      </c>
      <c r="CU58" s="21">
        <f t="shared" si="30"/>
        <v>0</v>
      </c>
    </row>
    <row r="59" spans="1:99" x14ac:dyDescent="0.25">
      <c r="A59" s="17" t="s">
        <v>85</v>
      </c>
      <c r="B59" s="23">
        <f>40+39</f>
        <v>79</v>
      </c>
      <c r="C59" s="23">
        <v>0</v>
      </c>
      <c r="D59" s="23">
        <v>5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3">
        <v>0</v>
      </c>
      <c r="BY59" s="23">
        <v>0</v>
      </c>
      <c r="BZ59" s="23">
        <v>0</v>
      </c>
      <c r="CA59" s="23">
        <v>0</v>
      </c>
      <c r="CB59" s="23">
        <v>0</v>
      </c>
      <c r="CC59" s="23">
        <v>0</v>
      </c>
      <c r="CD59" s="23">
        <v>0</v>
      </c>
      <c r="CE59" s="23">
        <v>0</v>
      </c>
      <c r="CF59" s="23">
        <v>0</v>
      </c>
      <c r="CG59" s="23">
        <v>0</v>
      </c>
      <c r="CH59" s="23">
        <v>0</v>
      </c>
      <c r="CI59" s="23">
        <v>0</v>
      </c>
      <c r="CJ59" s="23">
        <v>0</v>
      </c>
      <c r="CK59" s="23">
        <v>0</v>
      </c>
      <c r="CL59" s="23">
        <v>0</v>
      </c>
      <c r="CM59" s="23">
        <v>0</v>
      </c>
      <c r="CN59" s="23">
        <v>0</v>
      </c>
      <c r="CO59" s="23">
        <v>1</v>
      </c>
      <c r="CP59" s="23">
        <v>0</v>
      </c>
      <c r="CQ59" s="23">
        <v>0</v>
      </c>
      <c r="CR59" s="23">
        <v>0</v>
      </c>
      <c r="CS59" s="17">
        <f t="shared" si="17"/>
        <v>1</v>
      </c>
      <c r="CT59" s="17">
        <f t="shared" si="29"/>
        <v>1</v>
      </c>
      <c r="CU59" s="21">
        <f t="shared" si="30"/>
        <v>7.1428571428571423</v>
      </c>
    </row>
    <row r="60" spans="1:99" x14ac:dyDescent="0.25">
      <c r="A60" s="17" t="s">
        <v>86</v>
      </c>
      <c r="B60" s="23">
        <f>39+40</f>
        <v>79</v>
      </c>
      <c r="C60" s="23">
        <v>0</v>
      </c>
      <c r="D60" s="23">
        <v>33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3">
        <v>0</v>
      </c>
      <c r="BY60" s="23">
        <v>0</v>
      </c>
      <c r="BZ60" s="23">
        <v>0</v>
      </c>
      <c r="CA60" s="23">
        <v>0</v>
      </c>
      <c r="CB60" s="23">
        <v>0</v>
      </c>
      <c r="CC60" s="23">
        <v>0</v>
      </c>
      <c r="CD60" s="23">
        <v>0</v>
      </c>
      <c r="CE60" s="23">
        <v>0</v>
      </c>
      <c r="CF60" s="23">
        <v>0</v>
      </c>
      <c r="CG60" s="23">
        <v>0</v>
      </c>
      <c r="CH60" s="23">
        <v>0</v>
      </c>
      <c r="CI60" s="23">
        <v>0</v>
      </c>
      <c r="CJ60" s="23">
        <v>0</v>
      </c>
      <c r="CK60" s="23">
        <v>0</v>
      </c>
      <c r="CL60" s="23">
        <v>0</v>
      </c>
      <c r="CM60" s="23">
        <v>0</v>
      </c>
      <c r="CN60" s="23">
        <v>0</v>
      </c>
      <c r="CO60" s="23">
        <v>0</v>
      </c>
      <c r="CP60" s="23">
        <v>0</v>
      </c>
      <c r="CQ60" s="23">
        <v>1</v>
      </c>
      <c r="CR60" s="23">
        <v>0</v>
      </c>
      <c r="CS60" s="17">
        <f t="shared" si="17"/>
        <v>1</v>
      </c>
      <c r="CT60" s="17">
        <f t="shared" si="29"/>
        <v>1</v>
      </c>
      <c r="CU60" s="21">
        <f t="shared" si="30"/>
        <v>7.1428571428571423</v>
      </c>
    </row>
    <row r="61" spans="1:99" s="6" customFormat="1" x14ac:dyDescent="0.25">
      <c r="A61" s="24" t="s">
        <v>89</v>
      </c>
      <c r="B61" s="25"/>
      <c r="C61" s="25"/>
      <c r="D61" s="26">
        <f t="shared" ref="D61:AH61" si="31">SUM(D51:D60)</f>
        <v>81</v>
      </c>
      <c r="E61" s="26">
        <f t="shared" si="31"/>
        <v>3</v>
      </c>
      <c r="F61" s="26">
        <f t="shared" si="31"/>
        <v>0</v>
      </c>
      <c r="G61" s="26">
        <f t="shared" si="31"/>
        <v>0</v>
      </c>
      <c r="H61" s="26">
        <f t="shared" si="31"/>
        <v>1</v>
      </c>
      <c r="I61" s="26">
        <f t="shared" si="31"/>
        <v>0</v>
      </c>
      <c r="J61" s="26">
        <f t="shared" si="31"/>
        <v>0</v>
      </c>
      <c r="K61" s="26">
        <f t="shared" si="31"/>
        <v>0</v>
      </c>
      <c r="L61" s="26">
        <f t="shared" si="31"/>
        <v>0</v>
      </c>
      <c r="M61" s="26">
        <f t="shared" si="31"/>
        <v>0</v>
      </c>
      <c r="N61" s="26">
        <f t="shared" si="31"/>
        <v>0</v>
      </c>
      <c r="O61" s="26">
        <f t="shared" si="31"/>
        <v>0</v>
      </c>
      <c r="P61" s="26">
        <f t="shared" si="31"/>
        <v>0</v>
      </c>
      <c r="Q61" s="26">
        <f t="shared" si="31"/>
        <v>0</v>
      </c>
      <c r="R61" s="26">
        <f t="shared" si="31"/>
        <v>0</v>
      </c>
      <c r="S61" s="26">
        <f t="shared" si="31"/>
        <v>0</v>
      </c>
      <c r="T61" s="26">
        <f t="shared" si="31"/>
        <v>0</v>
      </c>
      <c r="U61" s="26">
        <f t="shared" si="31"/>
        <v>0</v>
      </c>
      <c r="V61" s="26">
        <f t="shared" si="31"/>
        <v>0</v>
      </c>
      <c r="W61" s="26">
        <f t="shared" si="31"/>
        <v>0</v>
      </c>
      <c r="X61" s="26">
        <f t="shared" si="31"/>
        <v>0</v>
      </c>
      <c r="Y61" s="26">
        <f t="shared" si="31"/>
        <v>0</v>
      </c>
      <c r="Z61" s="26">
        <f t="shared" ref="Z61" si="32">SUM(Z51:Z60)</f>
        <v>0</v>
      </c>
      <c r="AA61" s="26">
        <f t="shared" si="31"/>
        <v>0</v>
      </c>
      <c r="AB61" s="26">
        <f t="shared" si="31"/>
        <v>0</v>
      </c>
      <c r="AC61" s="26">
        <f t="shared" si="31"/>
        <v>0</v>
      </c>
      <c r="AD61" s="26">
        <f t="shared" si="31"/>
        <v>0</v>
      </c>
      <c r="AE61" s="26">
        <f t="shared" si="31"/>
        <v>0</v>
      </c>
      <c r="AF61" s="26">
        <f t="shared" si="31"/>
        <v>0</v>
      </c>
      <c r="AG61" s="26">
        <f t="shared" si="31"/>
        <v>0</v>
      </c>
      <c r="AH61" s="26">
        <f t="shared" si="31"/>
        <v>0</v>
      </c>
      <c r="AI61" s="26">
        <f t="shared" ref="AI61:CO61" si="33">SUM(AI51:AI60)</f>
        <v>0</v>
      </c>
      <c r="AJ61" s="26">
        <f t="shared" si="33"/>
        <v>0</v>
      </c>
      <c r="AK61" s="26">
        <f t="shared" si="33"/>
        <v>0</v>
      </c>
      <c r="AL61" s="26">
        <f t="shared" si="33"/>
        <v>0</v>
      </c>
      <c r="AM61" s="26">
        <f t="shared" si="33"/>
        <v>0</v>
      </c>
      <c r="AN61" s="26">
        <f t="shared" si="33"/>
        <v>0</v>
      </c>
      <c r="AO61" s="26">
        <f t="shared" si="33"/>
        <v>0</v>
      </c>
      <c r="AP61" s="26">
        <f t="shared" si="33"/>
        <v>0</v>
      </c>
      <c r="AQ61" s="26">
        <f t="shared" si="33"/>
        <v>0</v>
      </c>
      <c r="AR61" s="26">
        <f t="shared" si="33"/>
        <v>0</v>
      </c>
      <c r="AS61" s="26">
        <f t="shared" si="33"/>
        <v>0</v>
      </c>
      <c r="AT61" s="26">
        <f t="shared" si="33"/>
        <v>0</v>
      </c>
      <c r="AU61" s="26">
        <f t="shared" si="33"/>
        <v>0</v>
      </c>
      <c r="AV61" s="26">
        <f t="shared" si="33"/>
        <v>0</v>
      </c>
      <c r="AW61" s="26">
        <f t="shared" si="33"/>
        <v>0</v>
      </c>
      <c r="AX61" s="26">
        <f t="shared" si="33"/>
        <v>0</v>
      </c>
      <c r="AY61" s="26">
        <f t="shared" si="33"/>
        <v>0</v>
      </c>
      <c r="AZ61" s="26">
        <f t="shared" si="33"/>
        <v>0</v>
      </c>
      <c r="BA61" s="26">
        <f t="shared" si="33"/>
        <v>0</v>
      </c>
      <c r="BB61" s="26">
        <f t="shared" si="33"/>
        <v>0</v>
      </c>
      <c r="BC61" s="26">
        <f t="shared" si="33"/>
        <v>0</v>
      </c>
      <c r="BD61" s="26">
        <f t="shared" si="33"/>
        <v>0</v>
      </c>
      <c r="BE61" s="26">
        <f t="shared" si="33"/>
        <v>0</v>
      </c>
      <c r="BF61" s="26">
        <f t="shared" si="33"/>
        <v>0</v>
      </c>
      <c r="BG61" s="26">
        <f t="shared" si="33"/>
        <v>0</v>
      </c>
      <c r="BH61" s="26">
        <f t="shared" si="33"/>
        <v>0</v>
      </c>
      <c r="BI61" s="26">
        <f t="shared" si="33"/>
        <v>1</v>
      </c>
      <c r="BJ61" s="26">
        <f t="shared" si="33"/>
        <v>0</v>
      </c>
      <c r="BK61" s="26">
        <f t="shared" si="33"/>
        <v>0</v>
      </c>
      <c r="BL61" s="26">
        <f t="shared" si="33"/>
        <v>0</v>
      </c>
      <c r="BM61" s="26">
        <f t="shared" si="33"/>
        <v>0</v>
      </c>
      <c r="BN61" s="26">
        <f t="shared" si="33"/>
        <v>0</v>
      </c>
      <c r="BO61" s="26">
        <f t="shared" si="33"/>
        <v>0</v>
      </c>
      <c r="BP61" s="26">
        <f t="shared" si="33"/>
        <v>0</v>
      </c>
      <c r="BQ61" s="26">
        <f t="shared" si="33"/>
        <v>0</v>
      </c>
      <c r="BR61" s="26">
        <f t="shared" si="33"/>
        <v>0</v>
      </c>
      <c r="BS61" s="26">
        <f t="shared" si="33"/>
        <v>0</v>
      </c>
      <c r="BT61" s="26">
        <f t="shared" si="33"/>
        <v>1</v>
      </c>
      <c r="BU61" s="26">
        <f t="shared" si="33"/>
        <v>0</v>
      </c>
      <c r="BV61" s="26">
        <f t="shared" si="33"/>
        <v>0</v>
      </c>
      <c r="BW61" s="26">
        <f t="shared" si="33"/>
        <v>0</v>
      </c>
      <c r="BX61" s="26">
        <f t="shared" si="33"/>
        <v>0</v>
      </c>
      <c r="BY61" s="26">
        <f t="shared" si="33"/>
        <v>1</v>
      </c>
      <c r="BZ61" s="26">
        <f t="shared" si="33"/>
        <v>0</v>
      </c>
      <c r="CA61" s="26">
        <f t="shared" si="33"/>
        <v>0</v>
      </c>
      <c r="CB61" s="26">
        <f t="shared" si="33"/>
        <v>0</v>
      </c>
      <c r="CC61" s="26">
        <f t="shared" si="33"/>
        <v>0</v>
      </c>
      <c r="CD61" s="26">
        <f t="shared" si="33"/>
        <v>0</v>
      </c>
      <c r="CE61" s="26">
        <f t="shared" si="33"/>
        <v>0</v>
      </c>
      <c r="CF61" s="26">
        <f t="shared" si="33"/>
        <v>0</v>
      </c>
      <c r="CG61" s="26">
        <f t="shared" si="33"/>
        <v>0</v>
      </c>
      <c r="CH61" s="26">
        <f t="shared" si="33"/>
        <v>0</v>
      </c>
      <c r="CI61" s="26">
        <f>SUM(CI51:CI60)</f>
        <v>0</v>
      </c>
      <c r="CJ61" s="26">
        <f t="shared" si="33"/>
        <v>1</v>
      </c>
      <c r="CK61" s="26">
        <f t="shared" si="33"/>
        <v>1</v>
      </c>
      <c r="CL61" s="26">
        <f t="shared" si="33"/>
        <v>2</v>
      </c>
      <c r="CM61" s="26">
        <f t="shared" si="33"/>
        <v>1</v>
      </c>
      <c r="CN61" s="26">
        <f t="shared" si="33"/>
        <v>1</v>
      </c>
      <c r="CO61" s="26">
        <f t="shared" si="33"/>
        <v>1</v>
      </c>
      <c r="CP61" s="26">
        <v>1</v>
      </c>
      <c r="CQ61" s="26">
        <v>1</v>
      </c>
      <c r="CR61" s="26">
        <v>1</v>
      </c>
      <c r="CS61" s="27">
        <f t="shared" si="17"/>
        <v>14</v>
      </c>
      <c r="CT61" s="27">
        <f t="shared" si="29"/>
        <v>13</v>
      </c>
      <c r="CU61" s="27">
        <f>SUM(CU51:CU60)</f>
        <v>100</v>
      </c>
    </row>
    <row r="62" spans="1:99" s="6" customFormat="1" x14ac:dyDescent="0.25">
      <c r="A62" s="24" t="s">
        <v>100</v>
      </c>
      <c r="B62" s="25"/>
      <c r="C62" s="25"/>
      <c r="D62" s="26">
        <f t="shared" ref="D62:AH62" si="34">SUM(D61+D49+D37+D25+D13)</f>
        <v>997</v>
      </c>
      <c r="E62" s="26">
        <f t="shared" si="34"/>
        <v>32</v>
      </c>
      <c r="F62" s="26">
        <f>SUM(F61+F49+F37+F25+F13)</f>
        <v>5</v>
      </c>
      <c r="G62" s="26">
        <f t="shared" si="34"/>
        <v>3</v>
      </c>
      <c r="H62" s="26">
        <f t="shared" si="34"/>
        <v>9</v>
      </c>
      <c r="I62" s="26">
        <f t="shared" si="34"/>
        <v>1</v>
      </c>
      <c r="J62" s="26">
        <f t="shared" si="34"/>
        <v>9</v>
      </c>
      <c r="K62" s="26">
        <f t="shared" si="34"/>
        <v>15</v>
      </c>
      <c r="L62" s="26">
        <f t="shared" si="34"/>
        <v>2</v>
      </c>
      <c r="M62" s="26">
        <f t="shared" si="34"/>
        <v>9</v>
      </c>
      <c r="N62" s="26">
        <f t="shared" si="34"/>
        <v>19</v>
      </c>
      <c r="O62" s="26">
        <f t="shared" si="34"/>
        <v>3</v>
      </c>
      <c r="P62" s="26">
        <f t="shared" si="34"/>
        <v>2</v>
      </c>
      <c r="Q62" s="26">
        <f t="shared" si="34"/>
        <v>1</v>
      </c>
      <c r="R62" s="26">
        <f t="shared" si="34"/>
        <v>6</v>
      </c>
      <c r="S62" s="26">
        <f t="shared" si="34"/>
        <v>6</v>
      </c>
      <c r="T62" s="26">
        <f t="shared" si="34"/>
        <v>1</v>
      </c>
      <c r="U62" s="26">
        <f t="shared" si="34"/>
        <v>6</v>
      </c>
      <c r="V62" s="26">
        <f t="shared" si="34"/>
        <v>1</v>
      </c>
      <c r="W62" s="26">
        <f t="shared" si="34"/>
        <v>4</v>
      </c>
      <c r="X62" s="26">
        <f t="shared" si="34"/>
        <v>14</v>
      </c>
      <c r="Y62" s="26">
        <f t="shared" si="34"/>
        <v>3</v>
      </c>
      <c r="Z62" s="26">
        <f>SUM(Z61+Z49+Z37+Z25+Z13)</f>
        <v>5</v>
      </c>
      <c r="AA62" s="26">
        <f t="shared" si="34"/>
        <v>1</v>
      </c>
      <c r="AB62" s="26">
        <f t="shared" si="34"/>
        <v>2</v>
      </c>
      <c r="AC62" s="26">
        <f t="shared" si="34"/>
        <v>2</v>
      </c>
      <c r="AD62" s="26">
        <f t="shared" si="34"/>
        <v>1</v>
      </c>
      <c r="AE62" s="26">
        <f t="shared" si="34"/>
        <v>1</v>
      </c>
      <c r="AF62" s="26">
        <f t="shared" si="34"/>
        <v>2</v>
      </c>
      <c r="AG62" s="26">
        <f t="shared" si="34"/>
        <v>2</v>
      </c>
      <c r="AH62" s="26">
        <f t="shared" si="34"/>
        <v>3</v>
      </c>
      <c r="AI62" s="26">
        <f t="shared" ref="AI62:CR62" si="35">SUM(AI61+AI49+AI37+AI25+AI13)</f>
        <v>1</v>
      </c>
      <c r="AJ62" s="26">
        <f t="shared" si="35"/>
        <v>1</v>
      </c>
      <c r="AK62" s="26">
        <f t="shared" si="35"/>
        <v>3</v>
      </c>
      <c r="AL62" s="26">
        <f t="shared" si="35"/>
        <v>1</v>
      </c>
      <c r="AM62" s="26">
        <f t="shared" si="35"/>
        <v>1</v>
      </c>
      <c r="AN62" s="26">
        <f t="shared" si="35"/>
        <v>1</v>
      </c>
      <c r="AO62" s="26">
        <f t="shared" si="35"/>
        <v>1</v>
      </c>
      <c r="AP62" s="26">
        <f t="shared" si="35"/>
        <v>1</v>
      </c>
      <c r="AQ62" s="26">
        <f t="shared" si="35"/>
        <v>1</v>
      </c>
      <c r="AR62" s="26">
        <f t="shared" si="35"/>
        <v>1</v>
      </c>
      <c r="AS62" s="26">
        <f t="shared" si="35"/>
        <v>1</v>
      </c>
      <c r="AT62" s="26">
        <f t="shared" si="35"/>
        <v>1</v>
      </c>
      <c r="AU62" s="26">
        <f t="shared" si="35"/>
        <v>1</v>
      </c>
      <c r="AV62" s="26">
        <f t="shared" si="35"/>
        <v>1</v>
      </c>
      <c r="AW62" s="26">
        <f t="shared" si="35"/>
        <v>3</v>
      </c>
      <c r="AX62" s="26">
        <f t="shared" si="35"/>
        <v>10</v>
      </c>
      <c r="AY62" s="26">
        <f t="shared" si="35"/>
        <v>6</v>
      </c>
      <c r="AZ62" s="26">
        <f t="shared" si="35"/>
        <v>2</v>
      </c>
      <c r="BA62" s="26">
        <f t="shared" si="35"/>
        <v>1</v>
      </c>
      <c r="BB62" s="26">
        <f t="shared" si="35"/>
        <v>1</v>
      </c>
      <c r="BC62" s="26">
        <f t="shared" si="35"/>
        <v>1</v>
      </c>
      <c r="BD62" s="26">
        <f t="shared" si="35"/>
        <v>1</v>
      </c>
      <c r="BE62" s="26">
        <f t="shared" si="35"/>
        <v>1</v>
      </c>
      <c r="BF62" s="26">
        <f t="shared" si="35"/>
        <v>1</v>
      </c>
      <c r="BG62" s="26">
        <f t="shared" si="35"/>
        <v>1</v>
      </c>
      <c r="BH62" s="26">
        <f t="shared" si="35"/>
        <v>3</v>
      </c>
      <c r="BI62" s="26">
        <f t="shared" si="35"/>
        <v>2</v>
      </c>
      <c r="BJ62" s="26">
        <f t="shared" si="35"/>
        <v>2</v>
      </c>
      <c r="BK62" s="26">
        <f t="shared" si="35"/>
        <v>1</v>
      </c>
      <c r="BL62" s="26">
        <f t="shared" si="35"/>
        <v>1</v>
      </c>
      <c r="BM62" s="26">
        <f t="shared" si="35"/>
        <v>1</v>
      </c>
      <c r="BN62" s="26">
        <f t="shared" si="35"/>
        <v>1</v>
      </c>
      <c r="BO62" s="26">
        <f t="shared" si="35"/>
        <v>2</v>
      </c>
      <c r="BP62" s="26">
        <f t="shared" si="35"/>
        <v>1</v>
      </c>
      <c r="BQ62" s="26">
        <f t="shared" si="35"/>
        <v>1</v>
      </c>
      <c r="BR62" s="26">
        <f t="shared" si="35"/>
        <v>4</v>
      </c>
      <c r="BS62" s="26">
        <f t="shared" si="35"/>
        <v>1</v>
      </c>
      <c r="BT62" s="26">
        <f t="shared" si="35"/>
        <v>23</v>
      </c>
      <c r="BU62" s="26">
        <f t="shared" si="35"/>
        <v>4</v>
      </c>
      <c r="BV62" s="26">
        <f t="shared" si="35"/>
        <v>5</v>
      </c>
      <c r="BW62" s="26">
        <f t="shared" si="35"/>
        <v>1</v>
      </c>
      <c r="BX62" s="26">
        <f t="shared" si="35"/>
        <v>1</v>
      </c>
      <c r="BY62" s="26">
        <f t="shared" si="35"/>
        <v>31</v>
      </c>
      <c r="BZ62" s="26">
        <f t="shared" si="35"/>
        <v>1</v>
      </c>
      <c r="CA62" s="26">
        <f t="shared" si="35"/>
        <v>1</v>
      </c>
      <c r="CB62" s="26">
        <f t="shared" si="35"/>
        <v>1</v>
      </c>
      <c r="CC62" s="26">
        <f t="shared" si="35"/>
        <v>1</v>
      </c>
      <c r="CD62" s="26">
        <f t="shared" si="35"/>
        <v>1</v>
      </c>
      <c r="CE62" s="26">
        <f t="shared" si="35"/>
        <v>1</v>
      </c>
      <c r="CF62" s="26">
        <f t="shared" si="35"/>
        <v>2</v>
      </c>
      <c r="CG62" s="26">
        <f t="shared" si="35"/>
        <v>1</v>
      </c>
      <c r="CH62" s="26">
        <f t="shared" si="35"/>
        <v>2</v>
      </c>
      <c r="CI62" s="26">
        <f>SUM(CI61+CI49+CI37+CI25+CI13)</f>
        <v>2</v>
      </c>
      <c r="CJ62" s="26">
        <f t="shared" si="35"/>
        <v>3</v>
      </c>
      <c r="CK62" s="26">
        <f t="shared" si="35"/>
        <v>1</v>
      </c>
      <c r="CL62" s="26">
        <f t="shared" si="35"/>
        <v>2</v>
      </c>
      <c r="CM62" s="26">
        <f t="shared" si="35"/>
        <v>1</v>
      </c>
      <c r="CN62" s="26">
        <f t="shared" si="35"/>
        <v>1</v>
      </c>
      <c r="CO62" s="26">
        <f t="shared" si="35"/>
        <v>1</v>
      </c>
      <c r="CP62" s="26">
        <f t="shared" si="35"/>
        <v>1</v>
      </c>
      <c r="CQ62" s="26">
        <f t="shared" si="35"/>
        <v>1</v>
      </c>
      <c r="CR62" s="26">
        <f t="shared" si="35"/>
        <v>1</v>
      </c>
      <c r="CS62" s="27"/>
      <c r="CT62" s="27"/>
      <c r="CU62" s="27"/>
    </row>
    <row r="63" spans="1:99" s="8" customFormat="1" x14ac:dyDescent="0.25">
      <c r="A63" s="28" t="s">
        <v>92</v>
      </c>
      <c r="B63" s="29"/>
      <c r="C63" s="29"/>
      <c r="D63" s="30"/>
      <c r="E63" s="30"/>
      <c r="F63" s="30">
        <f t="shared" ref="F63:BQ63" si="36">F61/$CS$61*100</f>
        <v>0</v>
      </c>
      <c r="G63" s="30">
        <f t="shared" si="36"/>
        <v>0</v>
      </c>
      <c r="H63" s="30">
        <f t="shared" si="36"/>
        <v>7.1428571428571423</v>
      </c>
      <c r="I63" s="30">
        <f t="shared" si="36"/>
        <v>0</v>
      </c>
      <c r="J63" s="30">
        <f t="shared" si="36"/>
        <v>0</v>
      </c>
      <c r="K63" s="30">
        <f t="shared" si="36"/>
        <v>0</v>
      </c>
      <c r="L63" s="30">
        <f t="shared" si="36"/>
        <v>0</v>
      </c>
      <c r="M63" s="30">
        <f t="shared" si="36"/>
        <v>0</v>
      </c>
      <c r="N63" s="30">
        <f t="shared" si="36"/>
        <v>0</v>
      </c>
      <c r="O63" s="30">
        <f t="shared" si="36"/>
        <v>0</v>
      </c>
      <c r="P63" s="30">
        <f t="shared" si="36"/>
        <v>0</v>
      </c>
      <c r="Q63" s="30">
        <f t="shared" si="36"/>
        <v>0</v>
      </c>
      <c r="R63" s="30">
        <f t="shared" si="36"/>
        <v>0</v>
      </c>
      <c r="S63" s="30">
        <f t="shared" si="36"/>
        <v>0</v>
      </c>
      <c r="T63" s="30">
        <f t="shared" si="36"/>
        <v>0</v>
      </c>
      <c r="U63" s="30">
        <f t="shared" si="36"/>
        <v>0</v>
      </c>
      <c r="V63" s="30">
        <f t="shared" si="36"/>
        <v>0</v>
      </c>
      <c r="W63" s="30">
        <f t="shared" si="36"/>
        <v>0</v>
      </c>
      <c r="X63" s="30">
        <f t="shared" si="36"/>
        <v>0</v>
      </c>
      <c r="Y63" s="30">
        <f t="shared" si="36"/>
        <v>0</v>
      </c>
      <c r="Z63" s="30">
        <f t="shared" si="36"/>
        <v>0</v>
      </c>
      <c r="AA63" s="30">
        <f t="shared" si="36"/>
        <v>0</v>
      </c>
      <c r="AB63" s="30">
        <f t="shared" si="36"/>
        <v>0</v>
      </c>
      <c r="AC63" s="30">
        <f t="shared" si="36"/>
        <v>0</v>
      </c>
      <c r="AD63" s="30">
        <f t="shared" si="36"/>
        <v>0</v>
      </c>
      <c r="AE63" s="30">
        <f t="shared" si="36"/>
        <v>0</v>
      </c>
      <c r="AF63" s="30">
        <f t="shared" si="36"/>
        <v>0</v>
      </c>
      <c r="AG63" s="30">
        <f t="shared" si="36"/>
        <v>0</v>
      </c>
      <c r="AH63" s="30">
        <f t="shared" si="36"/>
        <v>0</v>
      </c>
      <c r="AI63" s="30">
        <f t="shared" si="36"/>
        <v>0</v>
      </c>
      <c r="AJ63" s="30">
        <f t="shared" si="36"/>
        <v>0</v>
      </c>
      <c r="AK63" s="30">
        <f t="shared" si="36"/>
        <v>0</v>
      </c>
      <c r="AL63" s="30">
        <f t="shared" si="36"/>
        <v>0</v>
      </c>
      <c r="AM63" s="30">
        <f t="shared" si="36"/>
        <v>0</v>
      </c>
      <c r="AN63" s="30">
        <f t="shared" si="36"/>
        <v>0</v>
      </c>
      <c r="AO63" s="30">
        <f t="shared" si="36"/>
        <v>0</v>
      </c>
      <c r="AP63" s="30">
        <f t="shared" si="36"/>
        <v>0</v>
      </c>
      <c r="AQ63" s="30">
        <f t="shared" si="36"/>
        <v>0</v>
      </c>
      <c r="AR63" s="30">
        <f t="shared" si="36"/>
        <v>0</v>
      </c>
      <c r="AS63" s="30">
        <f t="shared" si="36"/>
        <v>0</v>
      </c>
      <c r="AT63" s="30">
        <f t="shared" si="36"/>
        <v>0</v>
      </c>
      <c r="AU63" s="30">
        <f t="shared" si="36"/>
        <v>0</v>
      </c>
      <c r="AV63" s="30">
        <f t="shared" si="36"/>
        <v>0</v>
      </c>
      <c r="AW63" s="30">
        <f t="shared" si="36"/>
        <v>0</v>
      </c>
      <c r="AX63" s="30">
        <f t="shared" si="36"/>
        <v>0</v>
      </c>
      <c r="AY63" s="30">
        <f t="shared" si="36"/>
        <v>0</v>
      </c>
      <c r="AZ63" s="30">
        <f t="shared" si="36"/>
        <v>0</v>
      </c>
      <c r="BA63" s="30">
        <f t="shared" si="36"/>
        <v>0</v>
      </c>
      <c r="BB63" s="30">
        <f t="shared" si="36"/>
        <v>0</v>
      </c>
      <c r="BC63" s="30">
        <f t="shared" si="36"/>
        <v>0</v>
      </c>
      <c r="BD63" s="30">
        <f t="shared" si="36"/>
        <v>0</v>
      </c>
      <c r="BE63" s="30">
        <f t="shared" si="36"/>
        <v>0</v>
      </c>
      <c r="BF63" s="30">
        <f t="shared" si="36"/>
        <v>0</v>
      </c>
      <c r="BG63" s="30">
        <f t="shared" si="36"/>
        <v>0</v>
      </c>
      <c r="BH63" s="30">
        <f t="shared" si="36"/>
        <v>0</v>
      </c>
      <c r="BI63" s="30">
        <f t="shared" si="36"/>
        <v>7.1428571428571423</v>
      </c>
      <c r="BJ63" s="30">
        <f t="shared" si="36"/>
        <v>0</v>
      </c>
      <c r="BK63" s="30">
        <f t="shared" si="36"/>
        <v>0</v>
      </c>
      <c r="BL63" s="30">
        <f t="shared" si="36"/>
        <v>0</v>
      </c>
      <c r="BM63" s="30">
        <f t="shared" si="36"/>
        <v>0</v>
      </c>
      <c r="BN63" s="30">
        <f t="shared" si="36"/>
        <v>0</v>
      </c>
      <c r="BO63" s="30">
        <f t="shared" si="36"/>
        <v>0</v>
      </c>
      <c r="BP63" s="30">
        <f t="shared" si="36"/>
        <v>0</v>
      </c>
      <c r="BQ63" s="30">
        <f t="shared" si="36"/>
        <v>0</v>
      </c>
      <c r="BR63" s="30">
        <f t="shared" ref="BR63:CR63" si="37">BR61/$CS$61*100</f>
        <v>0</v>
      </c>
      <c r="BS63" s="30">
        <f t="shared" si="37"/>
        <v>0</v>
      </c>
      <c r="BT63" s="30">
        <f t="shared" si="37"/>
        <v>7.1428571428571423</v>
      </c>
      <c r="BU63" s="30">
        <f t="shared" si="37"/>
        <v>0</v>
      </c>
      <c r="BV63" s="30">
        <f t="shared" si="37"/>
        <v>0</v>
      </c>
      <c r="BW63" s="30">
        <f t="shared" si="37"/>
        <v>0</v>
      </c>
      <c r="BX63" s="30">
        <f t="shared" si="37"/>
        <v>0</v>
      </c>
      <c r="BY63" s="30">
        <f t="shared" si="37"/>
        <v>7.1428571428571423</v>
      </c>
      <c r="BZ63" s="30">
        <f t="shared" si="37"/>
        <v>0</v>
      </c>
      <c r="CA63" s="30">
        <f t="shared" si="37"/>
        <v>0</v>
      </c>
      <c r="CB63" s="30">
        <f t="shared" si="37"/>
        <v>0</v>
      </c>
      <c r="CC63" s="30">
        <f t="shared" si="37"/>
        <v>0</v>
      </c>
      <c r="CD63" s="30">
        <f t="shared" si="37"/>
        <v>0</v>
      </c>
      <c r="CE63" s="30">
        <f t="shared" si="37"/>
        <v>0</v>
      </c>
      <c r="CF63" s="30">
        <f t="shared" si="37"/>
        <v>0</v>
      </c>
      <c r="CG63" s="30">
        <f t="shared" si="37"/>
        <v>0</v>
      </c>
      <c r="CH63" s="30">
        <f t="shared" si="37"/>
        <v>0</v>
      </c>
      <c r="CI63" s="30">
        <f t="shared" si="37"/>
        <v>0</v>
      </c>
      <c r="CJ63" s="30">
        <f t="shared" si="37"/>
        <v>7.1428571428571423</v>
      </c>
      <c r="CK63" s="30">
        <f t="shared" si="37"/>
        <v>7.1428571428571423</v>
      </c>
      <c r="CL63" s="30">
        <f t="shared" si="37"/>
        <v>14.285714285714285</v>
      </c>
      <c r="CM63" s="30">
        <f t="shared" si="37"/>
        <v>7.1428571428571423</v>
      </c>
      <c r="CN63" s="30">
        <f t="shared" si="37"/>
        <v>7.1428571428571423</v>
      </c>
      <c r="CO63" s="30">
        <f t="shared" si="37"/>
        <v>7.1428571428571423</v>
      </c>
      <c r="CP63" s="30">
        <f t="shared" si="37"/>
        <v>7.1428571428571423</v>
      </c>
      <c r="CQ63" s="30">
        <f t="shared" si="37"/>
        <v>7.1428571428571423</v>
      </c>
      <c r="CR63" s="30">
        <f t="shared" si="37"/>
        <v>7.1428571428571423</v>
      </c>
      <c r="CS63" s="31">
        <f>SUM(F63:CR63)</f>
        <v>99.999999999999972</v>
      </c>
      <c r="CT63" s="31"/>
      <c r="CU63" s="31"/>
    </row>
    <row r="64" spans="1:99" x14ac:dyDescent="0.25">
      <c r="A64" s="7" t="s">
        <v>93</v>
      </c>
      <c r="F64" s="10">
        <f t="shared" ref="F64:AK64" si="38">(F62)/$CV$3*100</f>
        <v>1.7123287671232876</v>
      </c>
      <c r="G64" s="10">
        <f t="shared" si="38"/>
        <v>1.0273972602739725</v>
      </c>
      <c r="H64" s="10">
        <f t="shared" si="38"/>
        <v>3.0821917808219177</v>
      </c>
      <c r="I64" s="10">
        <f t="shared" si="38"/>
        <v>0.34246575342465752</v>
      </c>
      <c r="J64" s="10">
        <f t="shared" si="38"/>
        <v>3.0821917808219177</v>
      </c>
      <c r="K64" s="10">
        <f t="shared" si="38"/>
        <v>5.1369863013698627</v>
      </c>
      <c r="L64" s="10">
        <f t="shared" si="38"/>
        <v>0.68493150684931503</v>
      </c>
      <c r="M64" s="10">
        <f t="shared" si="38"/>
        <v>3.0821917808219177</v>
      </c>
      <c r="N64" s="10">
        <f t="shared" si="38"/>
        <v>6.506849315068493</v>
      </c>
      <c r="O64" s="10">
        <f t="shared" si="38"/>
        <v>1.0273972602739725</v>
      </c>
      <c r="P64" s="10">
        <f t="shared" si="38"/>
        <v>0.68493150684931503</v>
      </c>
      <c r="Q64" s="10">
        <f t="shared" si="38"/>
        <v>0.34246575342465752</v>
      </c>
      <c r="R64" s="10">
        <f t="shared" si="38"/>
        <v>2.054794520547945</v>
      </c>
      <c r="S64" s="10">
        <f t="shared" si="38"/>
        <v>2.054794520547945</v>
      </c>
      <c r="T64" s="10">
        <f t="shared" si="38"/>
        <v>0.34246575342465752</v>
      </c>
      <c r="U64" s="10">
        <f t="shared" si="38"/>
        <v>2.054794520547945</v>
      </c>
      <c r="V64" s="10">
        <f t="shared" si="38"/>
        <v>0.34246575342465752</v>
      </c>
      <c r="W64" s="10">
        <f t="shared" si="38"/>
        <v>1.3698630136986301</v>
      </c>
      <c r="X64" s="10">
        <f t="shared" si="38"/>
        <v>4.7945205479452051</v>
      </c>
      <c r="Y64" s="10">
        <f t="shared" si="38"/>
        <v>1.0273972602739725</v>
      </c>
      <c r="Z64" s="10">
        <f t="shared" si="38"/>
        <v>1.7123287671232876</v>
      </c>
      <c r="AA64" s="10">
        <f t="shared" si="38"/>
        <v>0.34246575342465752</v>
      </c>
      <c r="AB64" s="10">
        <f t="shared" si="38"/>
        <v>0.68493150684931503</v>
      </c>
      <c r="AC64" s="10">
        <f t="shared" si="38"/>
        <v>0.68493150684931503</v>
      </c>
      <c r="AD64" s="10">
        <f t="shared" si="38"/>
        <v>0.34246575342465752</v>
      </c>
      <c r="AE64" s="10">
        <f t="shared" si="38"/>
        <v>0.34246575342465752</v>
      </c>
      <c r="AF64" s="10">
        <f t="shared" si="38"/>
        <v>0.68493150684931503</v>
      </c>
      <c r="AG64" s="10">
        <f t="shared" si="38"/>
        <v>0.68493150684931503</v>
      </c>
      <c r="AH64" s="10">
        <f t="shared" si="38"/>
        <v>1.0273972602739725</v>
      </c>
      <c r="AI64" s="10">
        <f t="shared" si="38"/>
        <v>0.34246575342465752</v>
      </c>
      <c r="AJ64" s="10">
        <f t="shared" si="38"/>
        <v>0.34246575342465752</v>
      </c>
      <c r="AK64" s="10">
        <f t="shared" si="38"/>
        <v>1.0273972602739725</v>
      </c>
      <c r="AL64" s="10">
        <f t="shared" ref="AL64:BQ64" si="39">(AL62)/$CV$3*100</f>
        <v>0.34246575342465752</v>
      </c>
      <c r="AM64" s="10">
        <f t="shared" si="39"/>
        <v>0.34246575342465752</v>
      </c>
      <c r="AN64" s="10">
        <f t="shared" si="39"/>
        <v>0.34246575342465752</v>
      </c>
      <c r="AO64" s="10">
        <f t="shared" si="39"/>
        <v>0.34246575342465752</v>
      </c>
      <c r="AP64" s="10">
        <f t="shared" si="39"/>
        <v>0.34246575342465752</v>
      </c>
      <c r="AQ64" s="10">
        <f t="shared" si="39"/>
        <v>0.34246575342465752</v>
      </c>
      <c r="AR64" s="10">
        <f t="shared" si="39"/>
        <v>0.34246575342465752</v>
      </c>
      <c r="AS64" s="10">
        <f t="shared" si="39"/>
        <v>0.34246575342465752</v>
      </c>
      <c r="AT64" s="10">
        <f t="shared" si="39"/>
        <v>0.34246575342465752</v>
      </c>
      <c r="AU64" s="10">
        <f t="shared" si="39"/>
        <v>0.34246575342465752</v>
      </c>
      <c r="AV64" s="10">
        <f t="shared" si="39"/>
        <v>0.34246575342465752</v>
      </c>
      <c r="AW64" s="10">
        <f t="shared" si="39"/>
        <v>1.0273972602739725</v>
      </c>
      <c r="AX64" s="10">
        <f t="shared" si="39"/>
        <v>3.4246575342465753</v>
      </c>
      <c r="AY64" s="10">
        <f t="shared" si="39"/>
        <v>2.054794520547945</v>
      </c>
      <c r="AZ64" s="10">
        <f t="shared" si="39"/>
        <v>0.68493150684931503</v>
      </c>
      <c r="BA64" s="10">
        <f t="shared" si="39"/>
        <v>0.34246575342465752</v>
      </c>
      <c r="BB64" s="10">
        <f t="shared" si="39"/>
        <v>0.34246575342465752</v>
      </c>
      <c r="BC64" s="10">
        <f t="shared" si="39"/>
        <v>0.34246575342465752</v>
      </c>
      <c r="BD64" s="10">
        <f t="shared" si="39"/>
        <v>0.34246575342465752</v>
      </c>
      <c r="BE64" s="10">
        <f t="shared" si="39"/>
        <v>0.34246575342465752</v>
      </c>
      <c r="BF64" s="10">
        <f t="shared" si="39"/>
        <v>0.34246575342465752</v>
      </c>
      <c r="BG64" s="10">
        <f t="shared" si="39"/>
        <v>0.34246575342465752</v>
      </c>
      <c r="BH64" s="10">
        <f t="shared" si="39"/>
        <v>1.0273972602739725</v>
      </c>
      <c r="BI64" s="10">
        <f t="shared" si="39"/>
        <v>0.68493150684931503</v>
      </c>
      <c r="BJ64" s="10">
        <f t="shared" si="39"/>
        <v>0.68493150684931503</v>
      </c>
      <c r="BK64" s="10">
        <f t="shared" si="39"/>
        <v>0.34246575342465752</v>
      </c>
      <c r="BL64" s="10">
        <f t="shared" si="39"/>
        <v>0.34246575342465752</v>
      </c>
      <c r="BM64" s="10">
        <f t="shared" si="39"/>
        <v>0.34246575342465752</v>
      </c>
      <c r="BN64" s="10">
        <f t="shared" si="39"/>
        <v>0.34246575342465752</v>
      </c>
      <c r="BO64" s="10">
        <f t="shared" si="39"/>
        <v>0.68493150684931503</v>
      </c>
      <c r="BP64" s="10">
        <f t="shared" si="39"/>
        <v>0.34246575342465752</v>
      </c>
      <c r="BQ64" s="10">
        <f t="shared" si="39"/>
        <v>0.34246575342465752</v>
      </c>
      <c r="BR64" s="10">
        <f t="shared" ref="BR64:CR64" si="40">(BR62)/$CV$3*100</f>
        <v>1.3698630136986301</v>
      </c>
      <c r="BS64" s="10">
        <f t="shared" si="40"/>
        <v>0.34246575342465752</v>
      </c>
      <c r="BT64" s="10">
        <f t="shared" si="40"/>
        <v>7.8767123287671232</v>
      </c>
      <c r="BU64" s="10">
        <f t="shared" si="40"/>
        <v>1.3698630136986301</v>
      </c>
      <c r="BV64" s="10">
        <f t="shared" si="40"/>
        <v>1.7123287671232876</v>
      </c>
      <c r="BW64" s="10">
        <f t="shared" si="40"/>
        <v>0.34246575342465752</v>
      </c>
      <c r="BX64" s="10">
        <f t="shared" si="40"/>
        <v>0.34246575342465752</v>
      </c>
      <c r="BY64" s="10">
        <f t="shared" si="40"/>
        <v>10.616438356164384</v>
      </c>
      <c r="BZ64" s="10">
        <f t="shared" si="40"/>
        <v>0.34246575342465752</v>
      </c>
      <c r="CA64" s="10">
        <f t="shared" si="40"/>
        <v>0.34246575342465752</v>
      </c>
      <c r="CB64" s="10">
        <f t="shared" si="40"/>
        <v>0.34246575342465752</v>
      </c>
      <c r="CC64" s="10">
        <f t="shared" si="40"/>
        <v>0.34246575342465752</v>
      </c>
      <c r="CD64" s="10">
        <f t="shared" si="40"/>
        <v>0.34246575342465752</v>
      </c>
      <c r="CE64" s="10">
        <f t="shared" si="40"/>
        <v>0.34246575342465752</v>
      </c>
      <c r="CF64" s="10">
        <f t="shared" si="40"/>
        <v>0.68493150684931503</v>
      </c>
      <c r="CG64" s="10">
        <f t="shared" si="40"/>
        <v>0.34246575342465752</v>
      </c>
      <c r="CH64" s="10">
        <f t="shared" si="40"/>
        <v>0.68493150684931503</v>
      </c>
      <c r="CI64" s="10">
        <f t="shared" si="40"/>
        <v>0.68493150684931503</v>
      </c>
      <c r="CJ64" s="10">
        <f t="shared" si="40"/>
        <v>1.0273972602739725</v>
      </c>
      <c r="CK64" s="10">
        <f t="shared" si="40"/>
        <v>0.34246575342465752</v>
      </c>
      <c r="CL64" s="10">
        <f t="shared" si="40"/>
        <v>0.68493150684931503</v>
      </c>
      <c r="CM64" s="10">
        <f t="shared" si="40"/>
        <v>0.34246575342465752</v>
      </c>
      <c r="CN64" s="10">
        <f t="shared" si="40"/>
        <v>0.34246575342465752</v>
      </c>
      <c r="CO64" s="10">
        <f t="shared" si="40"/>
        <v>0.34246575342465752</v>
      </c>
      <c r="CP64" s="10">
        <f t="shared" si="40"/>
        <v>0.34246575342465752</v>
      </c>
      <c r="CQ64" s="10">
        <f t="shared" si="40"/>
        <v>0.34246575342465752</v>
      </c>
      <c r="CR64" s="10">
        <f t="shared" si="40"/>
        <v>0.34246575342465752</v>
      </c>
    </row>
    <row r="65" spans="1:96" x14ac:dyDescent="0.25">
      <c r="A65" s="4" t="s">
        <v>94</v>
      </c>
      <c r="B65" s="11"/>
      <c r="C65" s="11"/>
      <c r="F65" s="10">
        <f t="shared" ref="F65:AK65" si="41">F62/$CW$3*100</f>
        <v>0.12124151309408343</v>
      </c>
      <c r="G65" s="10">
        <f t="shared" si="41"/>
        <v>7.2744907856450047E-2</v>
      </c>
      <c r="H65" s="10">
        <f t="shared" si="41"/>
        <v>0.21823472356935014</v>
      </c>
      <c r="I65" s="10">
        <f t="shared" si="41"/>
        <v>2.4248302618816685E-2</v>
      </c>
      <c r="J65" s="10">
        <f t="shared" si="41"/>
        <v>0.21823472356935014</v>
      </c>
      <c r="K65" s="10">
        <f t="shared" si="41"/>
        <v>0.36372453928225024</v>
      </c>
      <c r="L65" s="10">
        <f t="shared" si="41"/>
        <v>4.849660523763337E-2</v>
      </c>
      <c r="M65" s="10">
        <f t="shared" si="41"/>
        <v>0.21823472356935014</v>
      </c>
      <c r="N65" s="10">
        <f t="shared" si="41"/>
        <v>0.460717749757517</v>
      </c>
      <c r="O65" s="10">
        <f t="shared" si="41"/>
        <v>7.2744907856450047E-2</v>
      </c>
      <c r="P65" s="10">
        <f t="shared" si="41"/>
        <v>4.849660523763337E-2</v>
      </c>
      <c r="Q65" s="10">
        <f t="shared" si="41"/>
        <v>2.4248302618816685E-2</v>
      </c>
      <c r="R65" s="10">
        <f t="shared" si="41"/>
        <v>0.14548981571290009</v>
      </c>
      <c r="S65" s="10">
        <f t="shared" si="41"/>
        <v>0.14548981571290009</v>
      </c>
      <c r="T65" s="10">
        <f t="shared" si="41"/>
        <v>2.4248302618816685E-2</v>
      </c>
      <c r="U65" s="10">
        <f t="shared" si="41"/>
        <v>0.14548981571290009</v>
      </c>
      <c r="V65" s="10">
        <f t="shared" si="41"/>
        <v>2.4248302618816685E-2</v>
      </c>
      <c r="W65" s="10">
        <f t="shared" si="41"/>
        <v>9.6993210475266739E-2</v>
      </c>
      <c r="X65" s="10">
        <f t="shared" si="41"/>
        <v>0.33947623666343357</v>
      </c>
      <c r="Y65" s="10">
        <f t="shared" si="41"/>
        <v>7.2744907856450047E-2</v>
      </c>
      <c r="Z65" s="10">
        <f t="shared" si="41"/>
        <v>0.12124151309408343</v>
      </c>
      <c r="AA65" s="10">
        <f t="shared" si="41"/>
        <v>2.4248302618816685E-2</v>
      </c>
      <c r="AB65" s="10">
        <f t="shared" si="41"/>
        <v>4.849660523763337E-2</v>
      </c>
      <c r="AC65" s="10">
        <f t="shared" si="41"/>
        <v>4.849660523763337E-2</v>
      </c>
      <c r="AD65" s="10">
        <f t="shared" si="41"/>
        <v>2.4248302618816685E-2</v>
      </c>
      <c r="AE65" s="10">
        <f t="shared" si="41"/>
        <v>2.4248302618816685E-2</v>
      </c>
      <c r="AF65" s="10">
        <f t="shared" si="41"/>
        <v>4.849660523763337E-2</v>
      </c>
      <c r="AG65" s="10">
        <f t="shared" si="41"/>
        <v>4.849660523763337E-2</v>
      </c>
      <c r="AH65" s="10">
        <f t="shared" si="41"/>
        <v>7.2744907856450047E-2</v>
      </c>
      <c r="AI65" s="10">
        <f t="shared" si="41"/>
        <v>2.4248302618816685E-2</v>
      </c>
      <c r="AJ65" s="10">
        <f t="shared" si="41"/>
        <v>2.4248302618816685E-2</v>
      </c>
      <c r="AK65" s="10">
        <f t="shared" si="41"/>
        <v>7.2744907856450047E-2</v>
      </c>
      <c r="AL65" s="10">
        <f t="shared" ref="AL65:BQ65" si="42">AL62/$CW$3*100</f>
        <v>2.4248302618816685E-2</v>
      </c>
      <c r="AM65" s="10">
        <f t="shared" si="42"/>
        <v>2.4248302618816685E-2</v>
      </c>
      <c r="AN65" s="10">
        <f t="shared" si="42"/>
        <v>2.4248302618816685E-2</v>
      </c>
      <c r="AO65" s="10">
        <f t="shared" si="42"/>
        <v>2.4248302618816685E-2</v>
      </c>
      <c r="AP65" s="10">
        <f t="shared" si="42"/>
        <v>2.4248302618816685E-2</v>
      </c>
      <c r="AQ65" s="10">
        <f t="shared" si="42"/>
        <v>2.4248302618816685E-2</v>
      </c>
      <c r="AR65" s="10">
        <f t="shared" si="42"/>
        <v>2.4248302618816685E-2</v>
      </c>
      <c r="AS65" s="10">
        <f t="shared" si="42"/>
        <v>2.4248302618816685E-2</v>
      </c>
      <c r="AT65" s="10">
        <f t="shared" si="42"/>
        <v>2.4248302618816685E-2</v>
      </c>
      <c r="AU65" s="10">
        <f t="shared" si="42"/>
        <v>2.4248302618816685E-2</v>
      </c>
      <c r="AV65" s="10">
        <f t="shared" si="42"/>
        <v>2.4248302618816685E-2</v>
      </c>
      <c r="AW65" s="10">
        <f t="shared" si="42"/>
        <v>7.2744907856450047E-2</v>
      </c>
      <c r="AX65" s="10">
        <f t="shared" si="42"/>
        <v>0.24248302618816686</v>
      </c>
      <c r="AY65" s="10">
        <f t="shared" si="42"/>
        <v>0.14548981571290009</v>
      </c>
      <c r="AZ65" s="10">
        <f t="shared" si="42"/>
        <v>4.849660523763337E-2</v>
      </c>
      <c r="BA65" s="10">
        <f t="shared" si="42"/>
        <v>2.4248302618816685E-2</v>
      </c>
      <c r="BB65" s="10">
        <f t="shared" si="42"/>
        <v>2.4248302618816685E-2</v>
      </c>
      <c r="BC65" s="10">
        <f t="shared" si="42"/>
        <v>2.4248302618816685E-2</v>
      </c>
      <c r="BD65" s="10">
        <f t="shared" si="42"/>
        <v>2.4248302618816685E-2</v>
      </c>
      <c r="BE65" s="10">
        <f t="shared" si="42"/>
        <v>2.4248302618816685E-2</v>
      </c>
      <c r="BF65" s="10">
        <f t="shared" si="42"/>
        <v>2.4248302618816685E-2</v>
      </c>
      <c r="BG65" s="10">
        <f t="shared" si="42"/>
        <v>2.4248302618816685E-2</v>
      </c>
      <c r="BH65" s="10">
        <f t="shared" si="42"/>
        <v>7.2744907856450047E-2</v>
      </c>
      <c r="BI65" s="10">
        <f t="shared" si="42"/>
        <v>4.849660523763337E-2</v>
      </c>
      <c r="BJ65" s="10">
        <f t="shared" si="42"/>
        <v>4.849660523763337E-2</v>
      </c>
      <c r="BK65" s="10">
        <f t="shared" si="42"/>
        <v>2.4248302618816685E-2</v>
      </c>
      <c r="BL65" s="10">
        <f t="shared" si="42"/>
        <v>2.4248302618816685E-2</v>
      </c>
      <c r="BM65" s="10">
        <f t="shared" si="42"/>
        <v>2.4248302618816685E-2</v>
      </c>
      <c r="BN65" s="10">
        <f t="shared" si="42"/>
        <v>2.4248302618816685E-2</v>
      </c>
      <c r="BO65" s="10">
        <f t="shared" si="42"/>
        <v>4.849660523763337E-2</v>
      </c>
      <c r="BP65" s="10">
        <f t="shared" si="42"/>
        <v>2.4248302618816685E-2</v>
      </c>
      <c r="BQ65" s="10">
        <f t="shared" si="42"/>
        <v>2.4248302618816685E-2</v>
      </c>
      <c r="BR65" s="10">
        <f t="shared" ref="BR65:CR65" si="43">BR62/$CW$3*100</f>
        <v>9.6993210475266739E-2</v>
      </c>
      <c r="BS65" s="10">
        <f t="shared" si="43"/>
        <v>2.4248302618816685E-2</v>
      </c>
      <c r="BT65" s="10">
        <f t="shared" si="43"/>
        <v>0.55771096023278366</v>
      </c>
      <c r="BU65" s="10">
        <f t="shared" si="43"/>
        <v>9.6993210475266739E-2</v>
      </c>
      <c r="BV65" s="10">
        <f t="shared" si="43"/>
        <v>0.12124151309408343</v>
      </c>
      <c r="BW65" s="10">
        <f t="shared" si="43"/>
        <v>2.4248302618816685E-2</v>
      </c>
      <c r="BX65" s="10">
        <f t="shared" si="43"/>
        <v>2.4248302618816685E-2</v>
      </c>
      <c r="BY65" s="10">
        <f t="shared" si="43"/>
        <v>0.75169738118331719</v>
      </c>
      <c r="BZ65" s="10">
        <f t="shared" si="43"/>
        <v>2.4248302618816685E-2</v>
      </c>
      <c r="CA65" s="10">
        <f t="shared" si="43"/>
        <v>2.4248302618816685E-2</v>
      </c>
      <c r="CB65" s="10">
        <f t="shared" si="43"/>
        <v>2.4248302618816685E-2</v>
      </c>
      <c r="CC65" s="10">
        <f t="shared" si="43"/>
        <v>2.4248302618816685E-2</v>
      </c>
      <c r="CD65" s="10">
        <f t="shared" si="43"/>
        <v>2.4248302618816685E-2</v>
      </c>
      <c r="CE65" s="10">
        <f t="shared" si="43"/>
        <v>2.4248302618816685E-2</v>
      </c>
      <c r="CF65" s="10">
        <f t="shared" si="43"/>
        <v>4.849660523763337E-2</v>
      </c>
      <c r="CG65" s="10">
        <f t="shared" si="43"/>
        <v>2.4248302618816685E-2</v>
      </c>
      <c r="CH65" s="10">
        <f t="shared" si="43"/>
        <v>4.849660523763337E-2</v>
      </c>
      <c r="CI65" s="10">
        <f t="shared" si="43"/>
        <v>4.849660523763337E-2</v>
      </c>
      <c r="CJ65" s="10">
        <f t="shared" si="43"/>
        <v>7.2744907856450047E-2</v>
      </c>
      <c r="CK65" s="10">
        <f t="shared" si="43"/>
        <v>2.4248302618816685E-2</v>
      </c>
      <c r="CL65" s="10">
        <f t="shared" si="43"/>
        <v>4.849660523763337E-2</v>
      </c>
      <c r="CM65" s="10">
        <f t="shared" si="43"/>
        <v>2.4248302618816685E-2</v>
      </c>
      <c r="CN65" s="10">
        <f t="shared" si="43"/>
        <v>2.4248302618816685E-2</v>
      </c>
      <c r="CO65" s="10">
        <f t="shared" si="43"/>
        <v>2.4248302618816685E-2</v>
      </c>
      <c r="CP65" s="10">
        <f t="shared" si="43"/>
        <v>2.4248302618816685E-2</v>
      </c>
      <c r="CQ65" s="10">
        <f t="shared" si="43"/>
        <v>2.4248302618816685E-2</v>
      </c>
      <c r="CR65" s="10">
        <f t="shared" si="43"/>
        <v>2.4248302618816685E-2</v>
      </c>
    </row>
  </sheetData>
  <conditionalFormatting sqref="CU4:CU12 D3:CT12 D51:CU60 D39:CU48 D27:CU36 D15:CU24">
    <cfRule type="cellIs" dxfId="1" priority="3" operator="greaterThanOrEqual">
      <formula>1</formula>
    </cfRule>
  </conditionalFormatting>
  <conditionalFormatting sqref="CU3">
    <cfRule type="cellIs" dxfId="0" priority="2" operator="greaterThanOrEqual">
      <formula>1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Front page</vt:lpstr>
      <vt:lpstr>overview of all isolations</vt:lpstr>
    </vt:vector>
  </TitlesOfParts>
  <Company>NW-FVA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Rebekka Schlößer</dc:creator>
  <cp:lastModifiedBy>Rebekka Schlößer</cp:lastModifiedBy>
  <dcterms:created xsi:type="dcterms:W3CDTF">2022-05-17T11:41:56Z</dcterms:created>
  <dcterms:modified xsi:type="dcterms:W3CDTF">2022-07-06T06:02:41Z</dcterms:modified>
</cp:coreProperties>
</file>