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https://uoe-my.sharepoint.com/personal/palexand_ed_ac_uk/Documents/NFF/"/>
    </mc:Choice>
  </mc:AlternateContent>
  <xr:revisionPtr revIDLastSave="2595" documentId="13_ncr:1_{9E0A7071-F41A-4E4A-9351-6313FC56E4FF}" xr6:coauthVersionLast="47" xr6:coauthVersionMax="47" xr10:uidLastSave="{D73EA0DE-1285-5140-B53B-9793F3A33F16}"/>
  <bookViews>
    <workbookView xWindow="220" yWindow="760" windowWidth="33160" windowHeight="19920" activeTab="1" xr2:uid="{00000000-000D-0000-FFFF-FFFF00000000}"/>
  </bookViews>
  <sheets>
    <sheet name="Summary results" sheetId="9" r:id="rId1"/>
    <sheet name="Results detail" sheetId="5" r:id="rId2"/>
    <sheet name="Sheet1" sheetId="10" r:id="rId3"/>
  </sheets>
  <definedNames>
    <definedName name="food_prov_min_fract">'Results detail'!$W$16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5" l="1"/>
  <c r="R38" i="5"/>
  <c r="S38" i="5"/>
  <c r="T38" i="5"/>
  <c r="U38" i="5"/>
  <c r="W38" i="5"/>
  <c r="X38" i="5"/>
  <c r="Y38" i="5"/>
  <c r="AD38" i="5" s="1"/>
  <c r="Z38" i="5"/>
  <c r="AE38" i="5" s="1"/>
  <c r="AA38" i="5"/>
  <c r="AF38" i="5" s="1"/>
  <c r="AB38" i="5"/>
  <c r="AC38" i="5"/>
  <c r="F39" i="5"/>
  <c r="R39" i="5"/>
  <c r="S39" i="5"/>
  <c r="T39" i="5"/>
  <c r="U39" i="5"/>
  <c r="W39" i="5"/>
  <c r="X39" i="5"/>
  <c r="Y39" i="5"/>
  <c r="AD39" i="5" s="1"/>
  <c r="Z39" i="5"/>
  <c r="AE39" i="5" s="1"/>
  <c r="AA39" i="5"/>
  <c r="AF39" i="5" s="1"/>
  <c r="AB39" i="5"/>
  <c r="AC39" i="5"/>
  <c r="D23" i="9"/>
  <c r="E23" i="9"/>
  <c r="F23" i="9"/>
  <c r="G23" i="9"/>
  <c r="C23" i="9"/>
  <c r="B26" i="9"/>
  <c r="B25" i="9"/>
  <c r="B24" i="9"/>
  <c r="W18" i="5"/>
  <c r="W19" i="5"/>
  <c r="W20" i="5"/>
  <c r="W21" i="5"/>
  <c r="W22" i="5"/>
  <c r="W23" i="5"/>
  <c r="W17" i="5"/>
  <c r="F18" i="5"/>
  <c r="F19" i="5"/>
  <c r="F20" i="5"/>
  <c r="F21" i="5"/>
  <c r="F22" i="5"/>
  <c r="F23" i="5"/>
  <c r="F17" i="5"/>
  <c r="F44" i="5"/>
  <c r="W44" i="5" s="1"/>
  <c r="E23" i="10"/>
  <c r="E22" i="10"/>
  <c r="E47" i="5"/>
  <c r="F47" i="5" s="1"/>
  <c r="C28" i="5"/>
  <c r="C27" i="5"/>
  <c r="E26" i="5"/>
  <c r="F45" i="5"/>
  <c r="W45" i="5" s="1"/>
  <c r="F34" i="5"/>
  <c r="F33" i="5"/>
  <c r="F32" i="5"/>
  <c r="F31" i="5"/>
  <c r="E25" i="5"/>
  <c r="F24" i="5"/>
  <c r="W24" i="5" s="1"/>
  <c r="W46" i="5"/>
  <c r="W27" i="5"/>
  <c r="AB27" i="5" s="1"/>
  <c r="U26" i="5"/>
  <c r="T26" i="5"/>
  <c r="S26" i="5"/>
  <c r="R26" i="5"/>
  <c r="R27" i="5"/>
  <c r="S27" i="5"/>
  <c r="T27" i="5"/>
  <c r="U27" i="5"/>
  <c r="F26" i="5" l="1"/>
  <c r="W26" i="5" s="1"/>
  <c r="AB26" i="5" s="1"/>
  <c r="X27" i="5"/>
  <c r="Z27" i="5"/>
  <c r="AE27" i="5" s="1"/>
  <c r="AA27" i="5"/>
  <c r="AF27" i="5" s="1"/>
  <c r="Y27" i="5"/>
  <c r="AD27" i="5" s="1"/>
  <c r="X26" i="5"/>
  <c r="AC26" i="5" s="1"/>
  <c r="Y26" i="5"/>
  <c r="AD26" i="5" s="1"/>
  <c r="Z26" i="5"/>
  <c r="AE26" i="5" s="1"/>
  <c r="F8" i="5"/>
  <c r="O8" i="5"/>
  <c r="U8" i="5" s="1"/>
  <c r="N8" i="5"/>
  <c r="T8" i="5" s="1"/>
  <c r="M8" i="5"/>
  <c r="S8" i="5" s="1"/>
  <c r="L8" i="5"/>
  <c r="R8" i="5" s="1"/>
  <c r="AB18" i="5"/>
  <c r="AB19" i="5"/>
  <c r="AB20" i="5"/>
  <c r="AB21" i="5"/>
  <c r="AB22" i="5"/>
  <c r="AB23" i="5"/>
  <c r="AB17" i="5"/>
  <c r="AB45" i="5"/>
  <c r="AB44" i="5"/>
  <c r="W25" i="5"/>
  <c r="AB25" i="5" s="1"/>
  <c r="W32" i="5"/>
  <c r="AB32" i="5" s="1"/>
  <c r="W33" i="5"/>
  <c r="AB33" i="5" s="1"/>
  <c r="W34" i="5"/>
  <c r="AB34" i="5" s="1"/>
  <c r="W35" i="5"/>
  <c r="AB35" i="5" s="1"/>
  <c r="W36" i="5"/>
  <c r="AB36" i="5" s="1"/>
  <c r="W37" i="5"/>
  <c r="AB37" i="5" s="1"/>
  <c r="W40" i="5"/>
  <c r="AB40" i="5" s="1"/>
  <c r="AH40" i="5" s="1"/>
  <c r="C17" i="9" s="1"/>
  <c r="W41" i="5"/>
  <c r="AB41" i="5" s="1"/>
  <c r="W42" i="5"/>
  <c r="AB42" i="5" s="1"/>
  <c r="W43" i="5"/>
  <c r="AB43" i="5" s="1"/>
  <c r="AB46" i="5"/>
  <c r="W31" i="5"/>
  <c r="AB31" i="5" s="1"/>
  <c r="AB24" i="5"/>
  <c r="W28" i="5"/>
  <c r="AB28" i="5" s="1"/>
  <c r="W9" i="5"/>
  <c r="AB9" i="5" s="1"/>
  <c r="U47" i="5"/>
  <c r="T47" i="5"/>
  <c r="S47" i="5"/>
  <c r="R47" i="5"/>
  <c r="U46" i="5"/>
  <c r="T46" i="5"/>
  <c r="S46" i="5"/>
  <c r="R46" i="5"/>
  <c r="U45" i="5"/>
  <c r="AA45" i="5" s="1"/>
  <c r="T45" i="5"/>
  <c r="Z45" i="5" s="1"/>
  <c r="S45" i="5"/>
  <c r="Y45" i="5" s="1"/>
  <c r="R45" i="5"/>
  <c r="X45" i="5" s="1"/>
  <c r="U44" i="5"/>
  <c r="AA44" i="5" s="1"/>
  <c r="T44" i="5"/>
  <c r="Z44" i="5" s="1"/>
  <c r="S44" i="5"/>
  <c r="Y44" i="5" s="1"/>
  <c r="R44" i="5"/>
  <c r="X44" i="5" s="1"/>
  <c r="U43" i="5"/>
  <c r="T43" i="5"/>
  <c r="S43" i="5"/>
  <c r="R43" i="5"/>
  <c r="U42" i="5"/>
  <c r="T42" i="5"/>
  <c r="S42" i="5"/>
  <c r="R42" i="5"/>
  <c r="U41" i="5"/>
  <c r="T41" i="5"/>
  <c r="S41" i="5"/>
  <c r="R41" i="5"/>
  <c r="U40" i="5"/>
  <c r="T40" i="5"/>
  <c r="S40" i="5"/>
  <c r="R40" i="5"/>
  <c r="U37" i="5"/>
  <c r="T37" i="5"/>
  <c r="S37" i="5"/>
  <c r="R37" i="5"/>
  <c r="U36" i="5"/>
  <c r="T36" i="5"/>
  <c r="S36" i="5"/>
  <c r="R36" i="5"/>
  <c r="U35" i="5"/>
  <c r="T35" i="5"/>
  <c r="S35" i="5"/>
  <c r="R35" i="5"/>
  <c r="U34" i="5"/>
  <c r="T34" i="5"/>
  <c r="S34" i="5"/>
  <c r="R34" i="5"/>
  <c r="U33" i="5"/>
  <c r="T33" i="5"/>
  <c r="S33" i="5"/>
  <c r="R33" i="5"/>
  <c r="U32" i="5"/>
  <c r="T32" i="5"/>
  <c r="Z32" i="5" s="1"/>
  <c r="AE32" i="5" s="1"/>
  <c r="S32" i="5"/>
  <c r="R32" i="5"/>
  <c r="U31" i="5"/>
  <c r="T31" i="5"/>
  <c r="S31" i="5"/>
  <c r="R31" i="5"/>
  <c r="U28" i="5"/>
  <c r="T28" i="5"/>
  <c r="S28" i="5"/>
  <c r="R28" i="5"/>
  <c r="U25" i="5"/>
  <c r="T25" i="5"/>
  <c r="S25" i="5"/>
  <c r="R25" i="5"/>
  <c r="U24" i="5"/>
  <c r="AA24" i="5" s="1"/>
  <c r="T24" i="5"/>
  <c r="Z24" i="5" s="1"/>
  <c r="S24" i="5"/>
  <c r="Y24" i="5" s="1"/>
  <c r="R24" i="5"/>
  <c r="X24" i="5" s="1"/>
  <c r="U23" i="5"/>
  <c r="AA23" i="5" s="1"/>
  <c r="T23" i="5"/>
  <c r="Z23" i="5" s="1"/>
  <c r="S23" i="5"/>
  <c r="Y23" i="5" s="1"/>
  <c r="R23" i="5"/>
  <c r="X23" i="5" s="1"/>
  <c r="U22" i="5"/>
  <c r="AA22" i="5" s="1"/>
  <c r="T22" i="5"/>
  <c r="Z22" i="5" s="1"/>
  <c r="S22" i="5"/>
  <c r="Y22" i="5" s="1"/>
  <c r="R22" i="5"/>
  <c r="X22" i="5" s="1"/>
  <c r="U21" i="5"/>
  <c r="AA21" i="5" s="1"/>
  <c r="T21" i="5"/>
  <c r="Z21" i="5" s="1"/>
  <c r="S21" i="5"/>
  <c r="Y21" i="5" s="1"/>
  <c r="R21" i="5"/>
  <c r="X21" i="5" s="1"/>
  <c r="U20" i="5"/>
  <c r="AA20" i="5" s="1"/>
  <c r="T20" i="5"/>
  <c r="Z20" i="5" s="1"/>
  <c r="S20" i="5"/>
  <c r="Y20" i="5" s="1"/>
  <c r="R20" i="5"/>
  <c r="X20" i="5" s="1"/>
  <c r="U19" i="5"/>
  <c r="AA19" i="5" s="1"/>
  <c r="T19" i="5"/>
  <c r="Z19" i="5" s="1"/>
  <c r="S19" i="5"/>
  <c r="Y19" i="5" s="1"/>
  <c r="R19" i="5"/>
  <c r="X19" i="5" s="1"/>
  <c r="U18" i="5"/>
  <c r="AA18" i="5" s="1"/>
  <c r="T18" i="5"/>
  <c r="Z18" i="5" s="1"/>
  <c r="S18" i="5"/>
  <c r="Y18" i="5" s="1"/>
  <c r="R18" i="5"/>
  <c r="X18" i="5" s="1"/>
  <c r="U17" i="5"/>
  <c r="AA17" i="5" s="1"/>
  <c r="T17" i="5"/>
  <c r="Z17" i="5" s="1"/>
  <c r="S17" i="5"/>
  <c r="Y17" i="5" s="1"/>
  <c r="R17" i="5"/>
  <c r="X17" i="5" s="1"/>
  <c r="F14" i="5"/>
  <c r="U14" i="5"/>
  <c r="T14" i="5"/>
  <c r="S14" i="5"/>
  <c r="R14" i="5"/>
  <c r="F13" i="5"/>
  <c r="U13" i="5"/>
  <c r="T13" i="5"/>
  <c r="S13" i="5"/>
  <c r="R13" i="5"/>
  <c r="F12" i="5"/>
  <c r="U12" i="5"/>
  <c r="T12" i="5"/>
  <c r="S12" i="5"/>
  <c r="R12" i="5"/>
  <c r="F11" i="5"/>
  <c r="U11" i="5"/>
  <c r="T11" i="5"/>
  <c r="S11" i="5"/>
  <c r="R11" i="5"/>
  <c r="U10" i="5"/>
  <c r="T10" i="5"/>
  <c r="S10" i="5"/>
  <c r="R10" i="5"/>
  <c r="U9" i="5"/>
  <c r="T9" i="5"/>
  <c r="S9" i="5"/>
  <c r="V9" i="5" s="1"/>
  <c r="R9" i="5"/>
  <c r="F7" i="5"/>
  <c r="U7" i="5"/>
  <c r="T7" i="5"/>
  <c r="S7" i="5"/>
  <c r="R7" i="5"/>
  <c r="F6" i="5"/>
  <c r="U6" i="5"/>
  <c r="T6" i="5"/>
  <c r="S6" i="5"/>
  <c r="R6" i="5"/>
  <c r="F5" i="5"/>
  <c r="U5" i="5"/>
  <c r="T5" i="5"/>
  <c r="S5" i="5"/>
  <c r="R5" i="5"/>
  <c r="AA26" i="5" l="1"/>
  <c r="AF26" i="5" s="1"/>
  <c r="AC27" i="5"/>
  <c r="W47" i="5"/>
  <c r="AB47" i="5" s="1"/>
  <c r="W11" i="5"/>
  <c r="AB11" i="5" s="1"/>
  <c r="W6" i="5"/>
  <c r="AB6" i="5" s="1"/>
  <c r="Y14" i="5"/>
  <c r="AD14" i="5" s="1"/>
  <c r="X12" i="5"/>
  <c r="AC12" i="5" s="1"/>
  <c r="AH25" i="5"/>
  <c r="C11" i="9" s="1"/>
  <c r="AH27" i="5"/>
  <c r="C12" i="9" s="1"/>
  <c r="W10" i="5"/>
  <c r="AB10" i="5" s="1"/>
  <c r="Y10" i="5"/>
  <c r="Z10" i="5"/>
  <c r="AE10" i="5" s="1"/>
  <c r="AA10" i="5"/>
  <c r="AF10" i="5" s="1"/>
  <c r="AA34" i="5"/>
  <c r="AF34" i="5" s="1"/>
  <c r="X9" i="5"/>
  <c r="AC9" i="5" s="1"/>
  <c r="W8" i="5"/>
  <c r="AB8" i="5" s="1"/>
  <c r="X8" i="5"/>
  <c r="AC8" i="5" s="1"/>
  <c r="Y8" i="5"/>
  <c r="AD8" i="5" s="1"/>
  <c r="Z8" i="5"/>
  <c r="AE8" i="5" s="1"/>
  <c r="AA8" i="5"/>
  <c r="AF8" i="5" s="1"/>
  <c r="AF17" i="5"/>
  <c r="AC22" i="5"/>
  <c r="AC45" i="5"/>
  <c r="AD22" i="5"/>
  <c r="Y37" i="5"/>
  <c r="AD37" i="5" s="1"/>
  <c r="AD45" i="5"/>
  <c r="AE21" i="5"/>
  <c r="AD18" i="5"/>
  <c r="X7" i="5"/>
  <c r="AC7" i="5" s="1"/>
  <c r="X13" i="5"/>
  <c r="AC13" i="5" s="1"/>
  <c r="AE18" i="5"/>
  <c r="Z37" i="5"/>
  <c r="AE37" i="5" s="1"/>
  <c r="AE45" i="5"/>
  <c r="AC17" i="5"/>
  <c r="AD21" i="5"/>
  <c r="AC18" i="5"/>
  <c r="AF18" i="5"/>
  <c r="AA37" i="5"/>
  <c r="AF37" i="5" s="1"/>
  <c r="AC21" i="5"/>
  <c r="AE44" i="5"/>
  <c r="AC19" i="5"/>
  <c r="AE17" i="5"/>
  <c r="AD19" i="5"/>
  <c r="AE22" i="5"/>
  <c r="AF22" i="5"/>
  <c r="AD17" i="5"/>
  <c r="AF45" i="5"/>
  <c r="AD44" i="5"/>
  <c r="AC44" i="5"/>
  <c r="AF44" i="5"/>
  <c r="AE23" i="5"/>
  <c r="AF19" i="5"/>
  <c r="AF20" i="5"/>
  <c r="AE19" i="5"/>
  <c r="AD20" i="5"/>
  <c r="AC23" i="5"/>
  <c r="AD23" i="5"/>
  <c r="AF23" i="5"/>
  <c r="AC20" i="5"/>
  <c r="AE20" i="5"/>
  <c r="AF21" i="5"/>
  <c r="X32" i="5"/>
  <c r="AC32" i="5" s="1"/>
  <c r="AH38" i="5"/>
  <c r="C16" i="9" s="1"/>
  <c r="AH24" i="5"/>
  <c r="C10" i="9" s="1"/>
  <c r="AH41" i="5"/>
  <c r="C18" i="9" s="1"/>
  <c r="AH46" i="5"/>
  <c r="C19" i="9" s="1"/>
  <c r="AH17" i="5"/>
  <c r="C9" i="9" s="1"/>
  <c r="AH31" i="5"/>
  <c r="Y7" i="5"/>
  <c r="AD7" i="5" s="1"/>
  <c r="Y13" i="5"/>
  <c r="AD13" i="5" s="1"/>
  <c r="AA25" i="5"/>
  <c r="AF25" i="5" s="1"/>
  <c r="Z25" i="5"/>
  <c r="AE25" i="5" s="1"/>
  <c r="Y25" i="5"/>
  <c r="AD25" i="5" s="1"/>
  <c r="X25" i="5"/>
  <c r="AC25" i="5" s="1"/>
  <c r="AA40" i="5"/>
  <c r="AF40" i="5" s="1"/>
  <c r="Y41" i="5"/>
  <c r="AD41" i="5" s="1"/>
  <c r="X35" i="5"/>
  <c r="AC35" i="5" s="1"/>
  <c r="Z36" i="5"/>
  <c r="AE36" i="5" s="1"/>
  <c r="AA32" i="5"/>
  <c r="AF32" i="5" s="1"/>
  <c r="Z33" i="5"/>
  <c r="AE33" i="5" s="1"/>
  <c r="X34" i="5"/>
  <c r="AC34" i="5" s="1"/>
  <c r="Y28" i="5"/>
  <c r="AD28" i="5" s="1"/>
  <c r="Y34" i="5"/>
  <c r="AD34" i="5" s="1"/>
  <c r="AA36" i="5"/>
  <c r="AF36" i="5" s="1"/>
  <c r="Y33" i="5"/>
  <c r="AD33" i="5" s="1"/>
  <c r="AA33" i="5"/>
  <c r="AF33" i="5" s="1"/>
  <c r="X28" i="5"/>
  <c r="AC28" i="5" s="1"/>
  <c r="Z28" i="5"/>
  <c r="AE28" i="5" s="1"/>
  <c r="Z34" i="5"/>
  <c r="AE34" i="5" s="1"/>
  <c r="AA7" i="5"/>
  <c r="AF7" i="5" s="1"/>
  <c r="Y35" i="5"/>
  <c r="AD35" i="5" s="1"/>
  <c r="Z35" i="5"/>
  <c r="AE35" i="5" s="1"/>
  <c r="AA35" i="5"/>
  <c r="AF35" i="5" s="1"/>
  <c r="X31" i="5"/>
  <c r="AC31" i="5" s="1"/>
  <c r="Y31" i="5"/>
  <c r="AD31" i="5" s="1"/>
  <c r="Z31" i="5"/>
  <c r="AE31" i="5" s="1"/>
  <c r="AA31" i="5"/>
  <c r="AF31" i="5" s="1"/>
  <c r="AA28" i="5"/>
  <c r="AF28" i="5" s="1"/>
  <c r="X36" i="5"/>
  <c r="AC36" i="5" s="1"/>
  <c r="AC24" i="5"/>
  <c r="AD24" i="5"/>
  <c r="AF24" i="5"/>
  <c r="Y32" i="5"/>
  <c r="AD32" i="5" s="1"/>
  <c r="AE24" i="5"/>
  <c r="Y42" i="5"/>
  <c r="AD42" i="5" s="1"/>
  <c r="Z42" i="5"/>
  <c r="AE42" i="5" s="1"/>
  <c r="X42" i="5"/>
  <c r="AC42" i="5" s="1"/>
  <c r="Y46" i="5"/>
  <c r="AD46" i="5" s="1"/>
  <c r="AA42" i="5"/>
  <c r="AF42" i="5" s="1"/>
  <c r="Y9" i="5"/>
  <c r="AD9" i="5" s="1"/>
  <c r="X43" i="5"/>
  <c r="AC43" i="5" s="1"/>
  <c r="AA46" i="5"/>
  <c r="AF46" i="5" s="1"/>
  <c r="Z9" i="5"/>
  <c r="AE9" i="5" s="1"/>
  <c r="Y43" i="5"/>
  <c r="AD43" i="5" s="1"/>
  <c r="Y47" i="5"/>
  <c r="AD47" i="5" s="1"/>
  <c r="X11" i="5"/>
  <c r="AC11" i="5" s="1"/>
  <c r="AA9" i="5"/>
  <c r="AF9" i="5" s="1"/>
  <c r="Z43" i="5"/>
  <c r="AE43" i="5" s="1"/>
  <c r="Z46" i="5"/>
  <c r="AE46" i="5" s="1"/>
  <c r="X40" i="5"/>
  <c r="AC40" i="5" s="1"/>
  <c r="Y36" i="5"/>
  <c r="AD36" i="5" s="1"/>
  <c r="Y40" i="5"/>
  <c r="AD40" i="5" s="1"/>
  <c r="X47" i="5"/>
  <c r="AC47" i="5" s="1"/>
  <c r="AA43" i="5"/>
  <c r="AF43" i="5" s="1"/>
  <c r="Z40" i="5"/>
  <c r="AE40" i="5" s="1"/>
  <c r="Z41" i="5"/>
  <c r="AE41" i="5" s="1"/>
  <c r="AA41" i="5"/>
  <c r="AF41" i="5" s="1"/>
  <c r="X46" i="5"/>
  <c r="AC46" i="5" s="1"/>
  <c r="X5" i="5"/>
  <c r="AC5" i="5" s="1"/>
  <c r="Y11" i="5"/>
  <c r="AD11" i="5" s="1"/>
  <c r="Z14" i="5"/>
  <c r="AE14" i="5" s="1"/>
  <c r="Z11" i="5"/>
  <c r="AE11" i="5" s="1"/>
  <c r="AA14" i="5"/>
  <c r="AF14" i="5" s="1"/>
  <c r="AA11" i="5"/>
  <c r="AF11" i="5" s="1"/>
  <c r="AA47" i="5"/>
  <c r="AF47" i="5" s="1"/>
  <c r="Y12" i="5"/>
  <c r="AD12" i="5" s="1"/>
  <c r="X10" i="5"/>
  <c r="AC10" i="5" s="1"/>
  <c r="X33" i="5"/>
  <c r="AC33" i="5" s="1"/>
  <c r="X37" i="5"/>
  <c r="AC37" i="5" s="1"/>
  <c r="X41" i="5"/>
  <c r="AC41" i="5" s="1"/>
  <c r="Z13" i="5"/>
  <c r="AE13" i="5" s="1"/>
  <c r="W13" i="5"/>
  <c r="AB13" i="5" s="1"/>
  <c r="AA13" i="5"/>
  <c r="AF13" i="5" s="1"/>
  <c r="Z47" i="5"/>
  <c r="AE47" i="5" s="1"/>
  <c r="W7" i="5"/>
  <c r="AB7" i="5" s="1"/>
  <c r="Z7" i="5"/>
  <c r="AE7" i="5" s="1"/>
  <c r="X6" i="5"/>
  <c r="AC6" i="5" s="1"/>
  <c r="Y6" i="5"/>
  <c r="AD6" i="5" s="1"/>
  <c r="W5" i="5"/>
  <c r="AB5" i="5" s="1"/>
  <c r="AA5" i="5"/>
  <c r="AF5" i="5" s="1"/>
  <c r="Z5" i="5"/>
  <c r="AE5" i="5" s="1"/>
  <c r="Y5" i="5"/>
  <c r="AD5" i="5" s="1"/>
  <c r="Z6" i="5"/>
  <c r="AE6" i="5" s="1"/>
  <c r="AA6" i="5"/>
  <c r="AF6" i="5" s="1"/>
  <c r="C15" i="9" l="1"/>
  <c r="AH11" i="5"/>
  <c r="C5" i="9" s="1"/>
  <c r="W12" i="5"/>
  <c r="AB12" i="5" s="1"/>
  <c r="AH10" i="5"/>
  <c r="C4" i="9" s="1"/>
  <c r="W14" i="5"/>
  <c r="AB14" i="5" s="1"/>
  <c r="X14" i="5"/>
  <c r="AC14" i="5" s="1"/>
  <c r="AI12" i="5" s="1"/>
  <c r="D6" i="9" s="1"/>
  <c r="Z12" i="5"/>
  <c r="AE12" i="5" s="1"/>
  <c r="AK12" i="5" s="1"/>
  <c r="F6" i="9" s="1"/>
  <c r="AA12" i="5"/>
  <c r="AF12" i="5" s="1"/>
  <c r="AL25" i="5"/>
  <c r="G11" i="9" s="1"/>
  <c r="AK25" i="5"/>
  <c r="F11" i="9" s="1"/>
  <c r="AJ25" i="5"/>
  <c r="E11" i="9" s="1"/>
  <c r="AI25" i="5"/>
  <c r="D11" i="9" s="1"/>
  <c r="I11" i="9" s="1"/>
  <c r="AK27" i="5"/>
  <c r="F12" i="9" s="1"/>
  <c r="AI27" i="5"/>
  <c r="D12" i="9" s="1"/>
  <c r="AJ27" i="5"/>
  <c r="E12" i="9" s="1"/>
  <c r="AL27" i="5"/>
  <c r="G12" i="9" s="1"/>
  <c r="AJ5" i="5"/>
  <c r="E2" i="9" s="1"/>
  <c r="AI5" i="5"/>
  <c r="D2" i="9" s="1"/>
  <c r="AK5" i="5"/>
  <c r="F2" i="9" s="1"/>
  <c r="AL5" i="5"/>
  <c r="G2" i="9" s="1"/>
  <c r="AH5" i="5"/>
  <c r="C2" i="9" s="1"/>
  <c r="AI9" i="5"/>
  <c r="D3" i="9" s="1"/>
  <c r="AK17" i="5"/>
  <c r="F9" i="9" s="1"/>
  <c r="AL17" i="5"/>
  <c r="G9" i="9" s="1"/>
  <c r="AI17" i="5"/>
  <c r="D9" i="9" s="1"/>
  <c r="AJ17" i="5"/>
  <c r="E9" i="9" s="1"/>
  <c r="AH48" i="5"/>
  <c r="C20" i="9" s="1"/>
  <c r="C26" i="9" s="1"/>
  <c r="AL10" i="5"/>
  <c r="G4" i="9" s="1"/>
  <c r="AK10" i="5"/>
  <c r="F4" i="9" s="1"/>
  <c r="AL46" i="5"/>
  <c r="G19" i="9" s="1"/>
  <c r="AJ41" i="5"/>
  <c r="E18" i="9" s="1"/>
  <c r="AL38" i="5"/>
  <c r="G16" i="9" s="1"/>
  <c r="AI24" i="5"/>
  <c r="D10" i="9" s="1"/>
  <c r="AK11" i="5"/>
  <c r="F5" i="9" s="1"/>
  <c r="AL40" i="5"/>
  <c r="G17" i="9" s="1"/>
  <c r="AI40" i="5"/>
  <c r="D17" i="9" s="1"/>
  <c r="AI41" i="5"/>
  <c r="D18" i="9" s="1"/>
  <c r="AL31" i="5"/>
  <c r="G15" i="9" s="1"/>
  <c r="AJ46" i="5"/>
  <c r="E19" i="9" s="1"/>
  <c r="AH29" i="5"/>
  <c r="C13" i="9" s="1"/>
  <c r="C25" i="9" s="1"/>
  <c r="AK41" i="5"/>
  <c r="F18" i="9" s="1"/>
  <c r="AK24" i="5"/>
  <c r="F10" i="9" s="1"/>
  <c r="AJ38" i="5"/>
  <c r="E16" i="9" s="1"/>
  <c r="AK38" i="5"/>
  <c r="F16" i="9" s="1"/>
  <c r="AJ40" i="5"/>
  <c r="E17" i="9" s="1"/>
  <c r="AK46" i="5"/>
  <c r="F19" i="9" s="1"/>
  <c r="AL41" i="5"/>
  <c r="G18" i="9" s="1"/>
  <c r="AI11" i="5"/>
  <c r="D5" i="9" s="1"/>
  <c r="AL11" i="5"/>
  <c r="G5" i="9" s="1"/>
  <c r="AK40" i="5"/>
  <c r="F17" i="9" s="1"/>
  <c r="AI38" i="5"/>
  <c r="D16" i="9" s="1"/>
  <c r="AJ11" i="5"/>
  <c r="E5" i="9" s="1"/>
  <c r="AK31" i="5"/>
  <c r="F15" i="9" s="1"/>
  <c r="AJ12" i="5"/>
  <c r="E6" i="9" s="1"/>
  <c r="AL24" i="5"/>
  <c r="G10" i="9" s="1"/>
  <c r="AJ31" i="5"/>
  <c r="E15" i="9" s="1"/>
  <c r="AI31" i="5"/>
  <c r="D15" i="9" s="1"/>
  <c r="AI46" i="5"/>
  <c r="D19" i="9" s="1"/>
  <c r="I19" i="9" s="1"/>
  <c r="AJ24" i="5"/>
  <c r="E10" i="9" s="1"/>
  <c r="I10" i="9" s="1"/>
  <c r="AH9" i="5"/>
  <c r="C3" i="9" s="1"/>
  <c r="AK9" i="5"/>
  <c r="F3" i="9" s="1"/>
  <c r="AJ9" i="5"/>
  <c r="E3" i="9" s="1"/>
  <c r="AI10" i="5"/>
  <c r="D4" i="9" s="1"/>
  <c r="AL9" i="5"/>
  <c r="G3" i="9" s="1"/>
  <c r="I12" i="9" l="1"/>
  <c r="I17" i="9"/>
  <c r="I3" i="9"/>
  <c r="I15" i="9"/>
  <c r="I5" i="9"/>
  <c r="I2" i="9"/>
  <c r="I16" i="9"/>
  <c r="I18" i="9"/>
  <c r="I9" i="9"/>
  <c r="AH12" i="5"/>
  <c r="C6" i="9" s="1"/>
  <c r="AL12" i="5"/>
  <c r="G6" i="9" s="1"/>
  <c r="AI29" i="5"/>
  <c r="D13" i="9" s="1"/>
  <c r="D25" i="9" s="1"/>
  <c r="AL48" i="5"/>
  <c r="G20" i="9" s="1"/>
  <c r="G26" i="9" s="1"/>
  <c r="AK29" i="5"/>
  <c r="F13" i="9" s="1"/>
  <c r="F25" i="9" s="1"/>
  <c r="AI48" i="5"/>
  <c r="D20" i="9" s="1"/>
  <c r="D26" i="9" s="1"/>
  <c r="AK48" i="5"/>
  <c r="F20" i="9" s="1"/>
  <c r="F26" i="9" s="1"/>
  <c r="AL29" i="5"/>
  <c r="G13" i="9" s="1"/>
  <c r="G25" i="9" s="1"/>
  <c r="AK15" i="5"/>
  <c r="F7" i="9" s="1"/>
  <c r="F24" i="9" s="1"/>
  <c r="AI15" i="5"/>
  <c r="D7" i="9" s="1"/>
  <c r="D24" i="9" s="1"/>
  <c r="AJ29" i="5"/>
  <c r="E13" i="9" s="1"/>
  <c r="E25" i="9" s="1"/>
  <c r="AJ48" i="5"/>
  <c r="E20" i="9" s="1"/>
  <c r="E26" i="9" s="1"/>
  <c r="I6" i="9" l="1"/>
  <c r="AL15" i="5"/>
  <c r="G7" i="9" s="1"/>
  <c r="G24" i="9" s="1"/>
  <c r="I20" i="9"/>
  <c r="I13" i="9"/>
  <c r="AH15" i="5"/>
  <c r="C7" i="9" s="1"/>
  <c r="AD10" i="5"/>
  <c r="AJ10" i="5" s="1"/>
  <c r="E4" i="9" s="1"/>
  <c r="I4" i="9" s="1"/>
  <c r="C24" i="9" l="1"/>
  <c r="AJ15" i="5"/>
  <c r="E7" i="9" s="1"/>
  <c r="E24" i="9" s="1"/>
  <c r="I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Anonymous</author>
  </authors>
  <commentList>
    <comment ref="B32" authorId="0" shapeId="0" xr:uid="{1C1F3DF8-7EB1-264A-B50F-2C78F9768406}">
      <text>
        <r>
          <rPr>
            <b/>
            <sz val="9"/>
            <color rgb="FF000000"/>
            <rFont val="Tahoma"/>
            <family val="2"/>
          </rPr>
          <t>Anonymous: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Anonymous:
</t>
        </r>
        <r>
          <rPr>
            <sz val="9"/>
            <color rgb="FF000000"/>
            <rFont val="Tahoma"/>
            <family val="2"/>
          </rPr>
          <t>I've assumed this is our 'natural' categories, natural, managed forest, unmanaged forest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Anonymous</author>
  </authors>
  <commentList>
    <comment ref="C25" authorId="0" shapeId="0" xr:uid="{18221C50-E75C-C842-9A5C-D0A0D5861FC3}">
      <text>
        <r>
          <rPr>
            <b/>
            <sz val="9"/>
            <color rgb="FF000000"/>
            <rFont val="Tahoma"/>
            <family val="2"/>
          </rPr>
          <t>Anonymous: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Anonymous:
</t>
        </r>
        <r>
          <rPr>
            <sz val="9"/>
            <color rgb="FF000000"/>
            <rFont val="Tahoma"/>
            <family val="2"/>
          </rPr>
          <t>I've assumed this is our 'natural' categories, natural, managed forest, unmanaged forest</t>
        </r>
      </text>
    </comment>
  </commentList>
</comments>
</file>

<file path=xl/sharedStrings.xml><?xml version="1.0" encoding="utf-8"?>
<sst xmlns="http://schemas.openxmlformats.org/spreadsheetml/2006/main" count="358" uniqueCount="140">
  <si>
    <t>Element of value perspective</t>
  </si>
  <si>
    <t>Baseline</t>
  </si>
  <si>
    <t>SSP1</t>
  </si>
  <si>
    <t>SSP3</t>
  </si>
  <si>
    <t>SSP4</t>
  </si>
  <si>
    <t>SSP5</t>
  </si>
  <si>
    <t>Nature for Nature</t>
  </si>
  <si>
    <t>N1. Terrestrial habitat availability</t>
  </si>
  <si>
    <t>N2. Pollution impacts</t>
  </si>
  <si>
    <t>N3. Impacts on freshwater habitats</t>
  </si>
  <si>
    <t>N4. Biodiversity hotspots</t>
  </si>
  <si>
    <t>N5. Species richness</t>
  </si>
  <si>
    <t>Total perspective score</t>
  </si>
  <si>
    <t>Nature for Society</t>
  </si>
  <si>
    <t>S1. Food provisioning</t>
  </si>
  <si>
    <t>S2. Timber provisioning</t>
  </si>
  <si>
    <t>S3. Climate regulation</t>
  </si>
  <si>
    <t>S4. Water regulation</t>
  </si>
  <si>
    <t>Nature as Culture</t>
  </si>
  <si>
    <t>C1. Cultural landscapes</t>
  </si>
  <si>
    <t>C2. Aesthetic quality</t>
  </si>
  <si>
    <t>C3. Recreation</t>
  </si>
  <si>
    <t>C4. Physical health (diet)</t>
  </si>
  <si>
    <t>C5. Health and pollution</t>
  </si>
  <si>
    <t>NFF perspective</t>
  </si>
  <si>
    <t>Most desirable outcome</t>
  </si>
  <si>
    <t>Least desirable outcome</t>
  </si>
  <si>
    <t>Proxy indicator</t>
  </si>
  <si>
    <t>Relative value of proxy indicator in the scenarios (% change, 2001-2010 to 2091-2100)</t>
  </si>
  <si>
    <t>Relative value with baseline set at 1</t>
  </si>
  <si>
    <t>Scoring (0-1, relative position on the range from the min to the target values)</t>
  </si>
  <si>
    <t>Baseline value</t>
  </si>
  <si>
    <t>Baseline unit</t>
  </si>
  <si>
    <t>'Good' threshold level (relative to baseline of 1)</t>
  </si>
  <si>
    <t>'Bad' threshold level (relative to baseline of 1)</t>
  </si>
  <si>
    <t>Target value for SSPs</t>
  </si>
  <si>
    <t>Description &amp; justification of target</t>
  </si>
  <si>
    <t>Max value of 1 fixed and min value of 0</t>
  </si>
  <si>
    <t>Nature for Nature (intrinsic value)</t>
  </si>
  <si>
    <t>N1.1. Forest area</t>
  </si>
  <si>
    <t>Mha</t>
  </si>
  <si>
    <t>Bonn challenge: 350 MHa by 2030. Lower limit from 20% range in land cover.</t>
  </si>
  <si>
    <t>N1.2. Tundra area</t>
  </si>
  <si>
    <t>Target no further loss of Tundra. Lower limit from 20% range in land cover.</t>
  </si>
  <si>
    <t>N1.3. Other vegetation area</t>
  </si>
  <si>
    <t>Target to increase forest from present to meet planetary boundary.  Lower limit from 20% range</t>
  </si>
  <si>
    <t>N1.4. Land area with no change in  biome</t>
  </si>
  <si>
    <t>Target no further change. Lower limit from 20% range in land cover.</t>
  </si>
  <si>
    <t>N2.1. N loss to water</t>
  </si>
  <si>
    <t>TgN</t>
  </si>
  <si>
    <t>Using methane loss to air from planetary boundary assessment as target value, and giving today mid score.</t>
  </si>
  <si>
    <t>N3.1. Irrigation use as a fraction of runoff</t>
  </si>
  <si>
    <t>% of runoff</t>
  </si>
  <si>
    <t>Highly spatially variable, but planetary boundary indicates a central value of 30% abstraction from river flows for intermediate PB, and we are currently within the PB for water use (65% to the PB).</t>
  </si>
  <si>
    <t>N4.1. Conservation International hotspots (plant species) + CSLF area</t>
  </si>
  <si>
    <t>Area of primary vegetation lost in CI hotspot cells. Target is current/baseline area. Lower limit from 20% range in land cover.</t>
  </si>
  <si>
    <t>N5.1. Amphibians</t>
  </si>
  <si>
    <t>Area of natural land in top 10% of richest areas for biodiversity. Target is to lose no more natural area in these locations. Lower limit from 20% range in land cover.</t>
  </si>
  <si>
    <t>N5.2. Birds</t>
  </si>
  <si>
    <t>N5.3. Mammals</t>
  </si>
  <si>
    <t>Nature for Society (provisioning and regulating services)</t>
  </si>
  <si>
    <t>S1.1. Fruit &amp; veg</t>
  </si>
  <si>
    <t>Mt</t>
  </si>
  <si>
    <t>Target consistent with EAT-Lancet diet.  Lower threshold (i.e. 'bad' value) 50% of that amount.</t>
  </si>
  <si>
    <t>S1.2. Cereals</t>
  </si>
  <si>
    <t>S1.3. Oilcrops &amp; pulses</t>
  </si>
  <si>
    <t>S1.4. Starchy roots</t>
  </si>
  <si>
    <t>S1.5. Sugar crops</t>
  </si>
  <si>
    <t>S1.6. Monogastrics (e.g., pork, chicken and egg)</t>
  </si>
  <si>
    <t>S1.7. Ruminants (e.g., beef and lamb)</t>
  </si>
  <si>
    <t>S2.1. Managed forest area</t>
  </si>
  <si>
    <t>No current shortfall in the provision of timber. Lower limit from 20% range in land cover.</t>
  </si>
  <si>
    <t>S3.1. C sequestration as fraction of fossil and industrial emissions</t>
  </si>
  <si>
    <r>
      <rPr>
        <sz val="11"/>
        <color rgb="FF000000"/>
        <rFont val="Calibri"/>
        <family val="2"/>
      </rPr>
      <t>% of fossil CO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emissions</t>
    </r>
  </si>
  <si>
    <t>Target C sequestration of 20% fossil and industrial emissions from land.  Lower limit no change from baseline.</t>
  </si>
  <si>
    <t>S3.2. N loss to the atmosphere</t>
  </si>
  <si>
    <t xml:space="preserve">Using methane loss to air from planetary boundary assessment as target value, and giving today mid score. https://www.sciencedirect.com/science/article/pii/S1877343513000833 </t>
  </si>
  <si>
    <t>S4.1. Area-time in drought risk</t>
  </si>
  <si>
    <t>%</t>
  </si>
  <si>
    <r>
      <rPr>
        <sz val="11"/>
        <color rgb="FF000000"/>
        <rFont val="Calibri"/>
        <family val="2"/>
      </rPr>
      <t xml:space="preserve">% of </t>
    </r>
    <r>
      <rPr>
        <sz val="11"/>
        <color rgb="FF00B0F0"/>
        <rFont val="Calibri"/>
        <family val="2"/>
      </rPr>
      <t>cell-years</t>
    </r>
    <r>
      <rPr>
        <sz val="11"/>
        <color rgb="FF000000"/>
        <rFont val="Calibri"/>
        <family val="2"/>
      </rPr>
      <t xml:space="preserve"> below 5th percentile of baseline annual runoff, weighted by land area. Baseline can be &lt;5% because it's only looking at the last 30 years (so, for baseline: 1981–2010). Target 50% reduction, lower limit 50% increase.</t>
    </r>
  </si>
  <si>
    <t>S4.2. Area-time in flood risk</t>
  </si>
  <si>
    <r>
      <rPr>
        <sz val="11"/>
        <color rgb="FF000000"/>
        <rFont val="Calibri"/>
        <family val="2"/>
      </rPr>
      <t xml:space="preserve">% of </t>
    </r>
    <r>
      <rPr>
        <sz val="11"/>
        <color rgb="FF00B0F0"/>
        <rFont val="Calibri"/>
        <family val="2"/>
      </rPr>
      <t>cell-months</t>
    </r>
    <r>
      <rPr>
        <sz val="11"/>
        <color rgb="FF000000"/>
        <rFont val="Calibri"/>
        <family val="2"/>
      </rPr>
      <t xml:space="preserve"> above 95th percentile of baseline monthly runoff, weighted by land area. Looking at last 30 years of each time period. Target 50% reduction, lower limit 50% increase.</t>
    </r>
  </si>
  <si>
    <t>Nature as culture (cultural services and health)</t>
  </si>
  <si>
    <t xml:space="preserve">C1.1. Extensive pasture area </t>
  </si>
  <si>
    <t>C1.2. Unmanaged forest area</t>
  </si>
  <si>
    <t>Increase in forest area to achieve the planetary boundary. Lower limit from 20% range in land cover.</t>
  </si>
  <si>
    <t>C1.3. Other natural area</t>
  </si>
  <si>
    <t>As above</t>
  </si>
  <si>
    <t>C1.4. Area with no land use change</t>
  </si>
  <si>
    <t>C1.5. Cropland N fertiliser application</t>
  </si>
  <si>
    <t>Reduction required in total N from present to meet the planetary boundary. 'Bad' threshold giving today use a mid score.</t>
  </si>
  <si>
    <t>C1.6. Cropland management intensity</t>
  </si>
  <si>
    <t>unitless index</t>
  </si>
  <si>
    <t>Target 30% reductions in intensity of production to allow reductions in pesticide and machinery use. 'Bad' threshold assume baseline conditions</t>
  </si>
  <si>
    <t>C1.7. Pasture management intensity</t>
  </si>
  <si>
    <t>C2.1. Cropland area</t>
  </si>
  <si>
    <t>No further change, assuming current use has accepted aesthetic values. Lower limit from 20% range in land cover.</t>
  </si>
  <si>
    <t>C2.2. Primary vegetation area</t>
  </si>
  <si>
    <t xml:space="preserve">C3.1. Minimum natural area for population </t>
  </si>
  <si>
    <t>Sufficient natural land for recreational use of resident population (least 1 hectare per thousand people) % of global population with sufficient access, Target value is 100% of people have access to sufficient natural space, with 95% as lower threshold. Using SSP spatial population projections , baseline is SSP2 2010.</t>
  </si>
  <si>
    <t>C4.1. Population with underweight BMI</t>
  </si>
  <si>
    <t>% of population</t>
  </si>
  <si>
    <t xml:space="preserve">Target 40% reduction. Based on the global nutrition targets with targets ranging from 30%-50% reduction in malnutrition metrics. (https://apps.who.int/iris/bitstream/handle/10665/149018/WHO_NMH_NHD_14.2_eng.pdf?ua=1) 
‘Bad’ is no improvement in levels of underweight individuals. </t>
  </si>
  <si>
    <t>C4.2. Population with overweight BMI</t>
  </si>
  <si>
    <t xml:space="preserve">Target is no increase in proportion of overweight individuals in the population, as per current WHO obesity targets. ‘Bad' is increasing current rates by 20%. (https://s3-eu-west-1.amazonaws.com/wof-files/970_-_WOF_Missing_the_2025_Global_Targets_Report_ART.pdf) </t>
  </si>
  <si>
    <t>C4.3. Population with obese BMI</t>
  </si>
  <si>
    <t xml:space="preserve">Target is no increase in proportion of obese individuals in the population, as per current WHO obesity targets. ‘Bad' is increasing current rates by 20%. (https://s3-eu-west-1.amazonaws.com/wof-files/970_-_WOF_Missing_the_2025_Global_Targets_Report_ART.pdf) </t>
  </si>
  <si>
    <t>C4.4. Fruit and vegetable consumption</t>
  </si>
  <si>
    <t xml:space="preserve">calories per person per day </t>
  </si>
  <si>
    <t>Target consistent with EAT-Lancet diet, as per Marie et al 2022.  Lower threshold (i.e. 'bad' value) 50% of that amount.</t>
  </si>
  <si>
    <t>C4.5. Red meat composition</t>
  </si>
  <si>
    <t>C5.1. N loss to water</t>
  </si>
  <si>
    <t>Reduction required in total N from present to meet the planetary boundary value, and giving today mid score.</t>
  </si>
  <si>
    <t>C5.2. N loss the atmosphere</t>
  </si>
  <si>
    <t>Using methane loss to air from planetary boundary assessment as target value, and giving today mid score. https://www.sciencedirect.com/science/article/pii/S1877343513000833</t>
  </si>
  <si>
    <t>Units</t>
  </si>
  <si>
    <t>'Good' threshold level</t>
  </si>
  <si>
    <t>'Bad' threshold level</t>
  </si>
  <si>
    <t>SSP1 2014, SSP3 3595, SSP4 2625, SSP5 2178</t>
  </si>
  <si>
    <t>SSP1 1007, SSP3 1797, SSP4 1312, SSP5 1089</t>
  </si>
  <si>
    <t>SSP1 1062, SSP3 1998, SSP4 1476, SSP5 1188</t>
  </si>
  <si>
    <t>SSP1 531, SSP3 999, SSP4 738, SSP5 594</t>
  </si>
  <si>
    <t>SSP1 356, SSP3 661, SSP4 490, SSP5 379</t>
  </si>
  <si>
    <t>SSP1 178, SSP3 330, SSP4 245, SSP5 189</t>
  </si>
  <si>
    <t>SSP1 126, SSP3 231, SSP4 170, SSP5 139</t>
  </si>
  <si>
    <t>SSP1 63, SSP3 115, SSP4 85, SSP5 69</t>
  </si>
  <si>
    <t>SSP1 548, SSP3 1021, SSP4 752, SSP5 585</t>
  </si>
  <si>
    <t>SSP1 274, SSP3 510, SSP4 376, SSP5 292</t>
  </si>
  <si>
    <t>SSP1 548, SSP3 984, SSP4 738, SSP5 593</t>
  </si>
  <si>
    <t>SSP1 274, SSP3 492, SSP4 369, SSP5 296.535</t>
  </si>
  <si>
    <t>SSP1 2335, SSP3 4182, SSP4 3310, SSP5 2489</t>
  </si>
  <si>
    <t>SSP1 1167, SSP3 2091, SSP4 1655, SSP5 1244</t>
  </si>
  <si>
    <r>
      <t>% of fossil CO</t>
    </r>
    <r>
      <rPr>
        <vertAlign val="subscript"/>
        <sz val="8"/>
        <color rgb="FF000000"/>
        <rFont val="Calibri (Body)"/>
      </rPr>
      <t>2</t>
    </r>
    <r>
      <rPr>
        <sz val="8"/>
        <color rgb="FF000000"/>
        <rFont val="Calibri (Body)"/>
      </rPr>
      <t xml:space="preserve"> emissions</t>
    </r>
  </si>
  <si>
    <r>
      <rPr>
        <sz val="8"/>
        <color rgb="FF000000"/>
        <rFont val="Calibri (Body)"/>
      </rPr>
      <t xml:space="preserve">% of </t>
    </r>
    <r>
      <rPr>
        <sz val="8"/>
        <color rgb="FF00B0F0"/>
        <rFont val="Calibri (Body)"/>
      </rPr>
      <t>cell-years</t>
    </r>
    <r>
      <rPr>
        <sz val="8"/>
        <color rgb="FF000000"/>
        <rFont val="Calibri (Body)"/>
      </rPr>
      <t xml:space="preserve"> below 5th percentile of baseline annual runoff, weighted by land area. Baseline can be &lt;5% because it's only looking at the last 30 years (so, for baseline: 1981–2010). Target 50% reduction, lower limit 50% increase.</t>
    </r>
  </si>
  <si>
    <r>
      <rPr>
        <sz val="8"/>
        <color rgb="FF000000"/>
        <rFont val="Calibri (Body)"/>
      </rPr>
      <t xml:space="preserve">% of </t>
    </r>
    <r>
      <rPr>
        <sz val="8"/>
        <color rgb="FF00B0F0"/>
        <rFont val="Calibri (Body)"/>
      </rPr>
      <t>cell-months</t>
    </r>
    <r>
      <rPr>
        <sz val="8"/>
        <color rgb="FF000000"/>
        <rFont val="Calibri (Body)"/>
      </rPr>
      <t xml:space="preserve"> above 95th percentile of baseline monthly runoff, weighted by land area. Looking at last 30 years of each time period. Target 50% reduction, lower limit 50% increase.</t>
    </r>
  </si>
  <si>
    <t>Target 20% reduction in rates of underweight people. 'Bad' is increasing current rates by 20%.</t>
  </si>
  <si>
    <t>Target 20% reduction in rates of overweight people. 'Bad' is increasing current rates by 20%.</t>
  </si>
  <si>
    <t>Target 20% reduction in rates of obese people.  'Bad' is increasing current rates by 20%.</t>
  </si>
  <si>
    <t xml:space="preserve">g per person per day </t>
  </si>
  <si>
    <t>Target consistent with EAT-Lancet diet.  Lower threshold (i.e. 'bad' value) 150% of that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</si>
</sst>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1">
    <font>
      <sz val="11"/>
      <color theme="1"/>
      <name val="Calibri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B0F0"/>
      <name val="Calibri"/>
      <family val="2"/>
    </font>
    <font>
      <sz val="11"/>
      <color theme="1"/>
      <name val="Calibri"/>
      <family val="2"/>
    </font>
    <font>
      <vertAlign val="subscript"/>
      <sz val="11"/>
      <color rgb="FF000000"/>
      <name val="Calibri"/>
      <family val="2"/>
    </font>
    <font>
      <sz val="8"/>
      <color theme="1"/>
      <name val="Calibri (Body)"/>
    </font>
    <font>
      <b/>
      <sz val="8"/>
      <color theme="1"/>
      <name val="Calibri (Body)"/>
    </font>
    <font>
      <sz val="8"/>
      <color rgb="FF000000"/>
      <name val="Calibri (Body)"/>
    </font>
    <font>
      <vertAlign val="subscript"/>
      <sz val="8"/>
      <color rgb="FF000000"/>
      <name val="Calibri (Body)"/>
    </font>
    <font>
      <sz val="8"/>
      <color rgb="FF00B0F0"/>
      <name val="Calibri (Body)"/>
    </font>
    <font>
      <sz val="8"/>
      <color theme="1"/>
      <name val="Calibri"/>
      <family val="2"/>
      <scheme val="minor"/>
    </font>
    <font>
      <sz val="1"/>
      <color theme="0"/>
      <name val="Calibri"/>
      <family val="2"/>
      <scheme val="minor"/>
    </font>
    <font>
      <sz val="11"/>
      <color rgb="FF44444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ck">
        <color theme="1"/>
      </left>
      <right/>
      <top style="thick">
        <color theme="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ck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1"/>
      </top>
      <bottom style="thin">
        <color theme="0"/>
      </bottom>
      <diagonal/>
    </border>
    <border>
      <left style="thin">
        <color theme="0"/>
      </left>
      <right style="thick">
        <color theme="1"/>
      </right>
      <top style="thick">
        <color theme="1"/>
      </top>
      <bottom style="thin">
        <color theme="0"/>
      </bottom>
      <diagonal/>
    </border>
    <border>
      <left style="thick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1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ck">
        <color theme="1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ck">
        <color theme="1"/>
      </left>
      <right/>
      <top style="thin">
        <color theme="0"/>
      </top>
      <bottom style="thick">
        <color theme="1"/>
      </bottom>
      <diagonal/>
    </border>
    <border>
      <left style="medium">
        <color theme="0"/>
      </left>
      <right style="thin">
        <color theme="0"/>
      </right>
      <top/>
      <bottom style="thick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1"/>
      </bottom>
      <diagonal/>
    </border>
    <border>
      <left style="thin">
        <color theme="0"/>
      </left>
      <right style="thick">
        <color theme="1"/>
      </right>
      <top style="thin">
        <color theme="0"/>
      </top>
      <bottom style="thick">
        <color theme="1"/>
      </bottom>
      <diagonal/>
    </border>
    <border>
      <left style="thick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1"/>
      </right>
      <top/>
      <bottom style="thin">
        <color theme="0"/>
      </bottom>
      <diagonal/>
    </border>
    <border>
      <left style="thick">
        <color theme="1"/>
      </left>
      <right style="thin">
        <color theme="0"/>
      </right>
      <top style="thin">
        <color theme="0"/>
      </top>
      <bottom style="thick">
        <color theme="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ck">
        <color theme="1"/>
      </bottom>
      <diagonal/>
    </border>
    <border>
      <left style="thick">
        <color theme="1"/>
      </left>
      <right style="thin">
        <color theme="0"/>
      </right>
      <top style="thick">
        <color theme="1"/>
      </top>
      <bottom style="thick">
        <color theme="1"/>
      </bottom>
      <diagonal/>
    </border>
    <border>
      <left style="thin">
        <color theme="0"/>
      </left>
      <right style="thin">
        <color theme="0"/>
      </right>
      <top style="thick">
        <color theme="1"/>
      </top>
      <bottom style="thick">
        <color theme="1"/>
      </bottom>
      <diagonal/>
    </border>
    <border>
      <left style="thin">
        <color theme="0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3">
    <xf numFmtId="0" fontId="0" fillId="0" borderId="0"/>
    <xf numFmtId="0" fontId="1" fillId="2" borderId="0" applyNumberFormat="0" applyBorder="0"/>
    <xf numFmtId="0" fontId="5" fillId="3" borderId="1" applyNumberFormat="0" applyFont="0"/>
  </cellStyleXfs>
  <cellXfs count="2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9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wrapText="1"/>
    </xf>
    <xf numFmtId="0" fontId="3" fillId="0" borderId="0" xfId="0" applyFont="1" applyAlignment="1">
      <alignment horizontal="right" wrapText="1"/>
    </xf>
    <xf numFmtId="10" fontId="0" fillId="0" borderId="0" xfId="0" applyNumberFormat="1"/>
    <xf numFmtId="9" fontId="4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 wrapText="1"/>
    </xf>
    <xf numFmtId="9" fontId="0" fillId="0" borderId="0" xfId="0" applyNumberFormat="1" applyAlignment="1">
      <alignment horizontal="right" vertical="top" wrapText="1"/>
    </xf>
    <xf numFmtId="0" fontId="5" fillId="0" borderId="0" xfId="0" applyFont="1" applyAlignment="1">
      <alignment wrapText="1"/>
    </xf>
    <xf numFmtId="9" fontId="0" fillId="0" borderId="0" xfId="2" applyNumberFormat="1" applyFont="1" applyFill="1" applyBorder="1"/>
    <xf numFmtId="9" fontId="0" fillId="0" borderId="2" xfId="2" applyNumberFormat="1" applyFont="1" applyFill="1" applyBorder="1"/>
    <xf numFmtId="0" fontId="2" fillId="0" borderId="0" xfId="0" quotePrefix="1" applyFont="1" applyAlignment="1">
      <alignment wrapText="1"/>
    </xf>
    <xf numFmtId="164" fontId="0" fillId="0" borderId="0" xfId="0" applyNumberFormat="1"/>
    <xf numFmtId="0" fontId="5" fillId="0" borderId="0" xfId="0" applyFont="1"/>
    <xf numFmtId="0" fontId="2" fillId="0" borderId="3" xfId="0" applyFont="1" applyBorder="1"/>
    <xf numFmtId="0" fontId="5" fillId="0" borderId="0" xfId="0" applyFont="1" applyAlignment="1">
      <alignment vertical="top" wrapText="1"/>
    </xf>
    <xf numFmtId="164" fontId="2" fillId="0" borderId="0" xfId="0" applyNumberFormat="1" applyFont="1" applyAlignment="1">
      <alignment wrapText="1"/>
    </xf>
    <xf numFmtId="164" fontId="0" fillId="0" borderId="0" xfId="0" quotePrefix="1" applyNumberFormat="1"/>
    <xf numFmtId="9" fontId="5" fillId="0" borderId="0" xfId="0" applyNumberFormat="1" applyFont="1"/>
    <xf numFmtId="164" fontId="2" fillId="0" borderId="0" xfId="0" applyNumberFormat="1" applyFont="1"/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0" fontId="2" fillId="0" borderId="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10" fontId="8" fillId="0" borderId="0" xfId="1" applyNumberFormat="1" applyFont="1" applyFill="1"/>
    <xf numFmtId="0" fontId="9" fillId="0" borderId="0" xfId="0" applyFont="1"/>
    <xf numFmtId="10" fontId="5" fillId="0" borderId="0" xfId="0" applyNumberFormat="1" applyFont="1" applyAlignment="1">
      <alignment wrapText="1"/>
    </xf>
    <xf numFmtId="2" fontId="5" fillId="0" borderId="0" xfId="0" applyNumberFormat="1" applyFont="1"/>
    <xf numFmtId="2" fontId="8" fillId="0" borderId="0" xfId="1" applyNumberFormat="1" applyFont="1" applyFill="1"/>
    <xf numFmtId="1" fontId="0" fillId="0" borderId="0" xfId="0" applyNumberFormat="1" applyAlignment="1">
      <alignment vertical="top" wrapText="1"/>
    </xf>
    <xf numFmtId="0" fontId="0" fillId="0" borderId="5" xfId="0" applyBorder="1"/>
    <xf numFmtId="0" fontId="2" fillId="0" borderId="6" xfId="0" quotePrefix="1" applyFont="1" applyBorder="1" applyAlignment="1">
      <alignment wrapText="1"/>
    </xf>
    <xf numFmtId="0" fontId="2" fillId="0" borderId="7" xfId="0" applyFont="1" applyBorder="1"/>
    <xf numFmtId="0" fontId="2" fillId="0" borderId="8" xfId="0" quotePrefix="1" applyFont="1" applyBorder="1" applyAlignment="1">
      <alignment wrapText="1"/>
    </xf>
    <xf numFmtId="0" fontId="0" fillId="0" borderId="8" xfId="0" applyBorder="1"/>
    <xf numFmtId="2" fontId="0" fillId="0" borderId="8" xfId="0" applyNumberFormat="1" applyBorder="1"/>
    <xf numFmtId="2" fontId="0" fillId="0" borderId="9" xfId="0" applyNumberFormat="1" applyBorder="1"/>
    <xf numFmtId="2" fontId="5" fillId="0" borderId="8" xfId="1" applyNumberFormat="1" applyFont="1" applyFill="1" applyBorder="1"/>
    <xf numFmtId="2" fontId="0" fillId="0" borderId="8" xfId="0" applyNumberFormat="1" applyBorder="1" applyAlignment="1">
      <alignment wrapText="1"/>
    </xf>
    <xf numFmtId="0" fontId="0" fillId="0" borderId="10" xfId="0" applyBorder="1"/>
    <xf numFmtId="0" fontId="2" fillId="0" borderId="11" xfId="0" applyFont="1" applyBorder="1"/>
    <xf numFmtId="164" fontId="0" fillId="0" borderId="4" xfId="0" applyNumberFormat="1" applyBorder="1"/>
    <xf numFmtId="0" fontId="13" fillId="0" borderId="43" xfId="0" applyFont="1" applyBorder="1"/>
    <xf numFmtId="0" fontId="14" fillId="0" borderId="44" xfId="0" applyFont="1" applyBorder="1"/>
    <xf numFmtId="0" fontId="14" fillId="0" borderId="44" xfId="0" applyFont="1" applyBorder="1" applyAlignment="1">
      <alignment wrapText="1"/>
    </xf>
    <xf numFmtId="0" fontId="14" fillId="0" borderId="44" xfId="0" quotePrefix="1" applyFont="1" applyBorder="1" applyAlignment="1">
      <alignment wrapText="1"/>
    </xf>
    <xf numFmtId="0" fontId="14" fillId="0" borderId="45" xfId="0" applyFont="1" applyBorder="1" applyAlignment="1">
      <alignment wrapText="1"/>
    </xf>
    <xf numFmtId="0" fontId="13" fillId="0" borderId="0" xfId="0" applyFont="1"/>
    <xf numFmtId="0" fontId="13" fillId="4" borderId="28" xfId="0" applyFont="1" applyFill="1" applyBorder="1" applyAlignment="1">
      <alignment vertical="top" wrapText="1"/>
    </xf>
    <xf numFmtId="0" fontId="13" fillId="4" borderId="28" xfId="0" applyFont="1" applyFill="1" applyBorder="1" applyAlignment="1">
      <alignment horizontal="justify" vertical="top"/>
    </xf>
    <xf numFmtId="0" fontId="13" fillId="4" borderId="28" xfId="0" applyFont="1" applyFill="1" applyBorder="1" applyAlignment="1">
      <alignment vertical="top"/>
    </xf>
    <xf numFmtId="1" fontId="13" fillId="4" borderId="28" xfId="0" applyNumberFormat="1" applyFont="1" applyFill="1" applyBorder="1" applyAlignment="1">
      <alignment vertical="top"/>
    </xf>
    <xf numFmtId="0" fontId="13" fillId="4" borderId="29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horizontal="justify" vertical="top"/>
    </xf>
    <xf numFmtId="0" fontId="13" fillId="4" borderId="14" xfId="0" applyFont="1" applyFill="1" applyBorder="1" applyAlignment="1">
      <alignment vertical="top"/>
    </xf>
    <xf numFmtId="1" fontId="13" fillId="4" borderId="14" xfId="0" applyNumberFormat="1" applyFont="1" applyFill="1" applyBorder="1" applyAlignment="1">
      <alignment vertical="top"/>
    </xf>
    <xf numFmtId="0" fontId="13" fillId="4" borderId="31" xfId="0" applyFont="1" applyFill="1" applyBorder="1" applyAlignment="1">
      <alignment vertical="top" wrapText="1"/>
    </xf>
    <xf numFmtId="0" fontId="13" fillId="4" borderId="20" xfId="0" applyFont="1" applyFill="1" applyBorder="1" applyAlignment="1">
      <alignment vertical="top" wrapText="1"/>
    </xf>
    <xf numFmtId="0" fontId="13" fillId="4" borderId="20" xfId="0" applyFont="1" applyFill="1" applyBorder="1" applyAlignment="1">
      <alignment horizontal="justify" vertical="top"/>
    </xf>
    <xf numFmtId="0" fontId="13" fillId="4" borderId="20" xfId="0" applyFont="1" applyFill="1" applyBorder="1" applyAlignment="1">
      <alignment vertical="top"/>
    </xf>
    <xf numFmtId="1" fontId="13" fillId="4" borderId="20" xfId="0" applyNumberFormat="1" applyFont="1" applyFill="1" applyBorder="1" applyAlignment="1">
      <alignment vertical="top"/>
    </xf>
    <xf numFmtId="0" fontId="13" fillId="4" borderId="32" xfId="0" applyFont="1" applyFill="1" applyBorder="1" applyAlignment="1">
      <alignment vertical="top" wrapText="1"/>
    </xf>
    <xf numFmtId="0" fontId="13" fillId="4" borderId="21" xfId="0" applyFont="1" applyFill="1" applyBorder="1" applyAlignment="1">
      <alignment vertical="top" wrapText="1"/>
    </xf>
    <xf numFmtId="0" fontId="13" fillId="4" borderId="22" xfId="0" applyFont="1" applyFill="1" applyBorder="1" applyAlignment="1">
      <alignment vertical="top" wrapText="1"/>
    </xf>
    <xf numFmtId="0" fontId="13" fillId="4" borderId="22" xfId="0" applyFont="1" applyFill="1" applyBorder="1" applyAlignment="1">
      <alignment horizontal="justify" vertical="top"/>
    </xf>
    <xf numFmtId="0" fontId="13" fillId="4" borderId="22" xfId="0" applyFont="1" applyFill="1" applyBorder="1" applyAlignment="1">
      <alignment vertical="top"/>
    </xf>
    <xf numFmtId="1" fontId="13" fillId="4" borderId="22" xfId="0" applyNumberFormat="1" applyFont="1" applyFill="1" applyBorder="1" applyAlignment="1">
      <alignment vertical="top"/>
    </xf>
    <xf numFmtId="0" fontId="13" fillId="4" borderId="34" xfId="0" applyFont="1" applyFill="1" applyBorder="1" applyAlignment="1">
      <alignment vertical="top" wrapText="1"/>
    </xf>
    <xf numFmtId="165" fontId="13" fillId="4" borderId="22" xfId="0" applyNumberFormat="1" applyFont="1" applyFill="1" applyBorder="1" applyAlignment="1">
      <alignment vertical="top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justify" vertical="top"/>
    </xf>
    <xf numFmtId="1" fontId="13" fillId="4" borderId="17" xfId="0" applyNumberFormat="1" applyFont="1" applyFill="1" applyBorder="1" applyAlignment="1">
      <alignment vertical="top"/>
    </xf>
    <xf numFmtId="0" fontId="13" fillId="4" borderId="33" xfId="0" applyFont="1" applyFill="1" applyBorder="1" applyAlignment="1">
      <alignment vertical="top" wrapText="1"/>
    </xf>
    <xf numFmtId="0" fontId="13" fillId="4" borderId="37" xfId="0" applyFont="1" applyFill="1" applyBorder="1" applyAlignment="1">
      <alignment vertical="top" wrapText="1"/>
    </xf>
    <xf numFmtId="0" fontId="13" fillId="4" borderId="37" xfId="0" applyFont="1" applyFill="1" applyBorder="1" applyAlignment="1">
      <alignment horizontal="justify" vertical="top"/>
    </xf>
    <xf numFmtId="1" fontId="13" fillId="4" borderId="37" xfId="0" applyNumberFormat="1" applyFont="1" applyFill="1" applyBorder="1" applyAlignment="1">
      <alignment vertical="top"/>
    </xf>
    <xf numFmtId="0" fontId="13" fillId="4" borderId="38" xfId="0" applyFont="1" applyFill="1" applyBorder="1" applyAlignment="1">
      <alignment vertical="top" wrapText="1"/>
    </xf>
    <xf numFmtId="0" fontId="13" fillId="5" borderId="28" xfId="0" applyFont="1" applyFill="1" applyBorder="1" applyAlignment="1">
      <alignment vertical="top" wrapText="1"/>
    </xf>
    <xf numFmtId="0" fontId="13" fillId="5" borderId="28" xfId="0" applyFont="1" applyFill="1" applyBorder="1" applyAlignment="1">
      <alignment horizontal="justify" vertical="top" wrapText="1"/>
    </xf>
    <xf numFmtId="0" fontId="13" fillId="5" borderId="28" xfId="0" applyFont="1" applyFill="1" applyBorder="1" applyAlignment="1">
      <alignment horizontal="justify" vertical="top"/>
    </xf>
    <xf numFmtId="0" fontId="13" fillId="5" borderId="29" xfId="0" applyFont="1" applyFill="1" applyBorder="1" applyAlignment="1">
      <alignment vertical="top" wrapText="1"/>
    </xf>
    <xf numFmtId="0" fontId="13" fillId="5" borderId="14" xfId="0" applyFont="1" applyFill="1" applyBorder="1" applyAlignment="1">
      <alignment vertical="top" wrapText="1"/>
    </xf>
    <xf numFmtId="0" fontId="13" fillId="5" borderId="14" xfId="0" applyFont="1" applyFill="1" applyBorder="1" applyAlignment="1">
      <alignment horizontal="justify" vertical="top" wrapText="1"/>
    </xf>
    <xf numFmtId="0" fontId="13" fillId="5" borderId="14" xfId="0" applyFont="1" applyFill="1" applyBorder="1" applyAlignment="1">
      <alignment horizontal="justify" vertical="top"/>
    </xf>
    <xf numFmtId="0" fontId="13" fillId="5" borderId="31" xfId="0" applyFont="1" applyFill="1" applyBorder="1" applyAlignment="1">
      <alignment vertical="top" wrapText="1"/>
    </xf>
    <xf numFmtId="0" fontId="13" fillId="5" borderId="20" xfId="0" applyFont="1" applyFill="1" applyBorder="1" applyAlignment="1">
      <alignment vertical="top" wrapText="1"/>
    </xf>
    <xf numFmtId="0" fontId="13" fillId="5" borderId="20" xfId="0" applyFont="1" applyFill="1" applyBorder="1" applyAlignment="1">
      <alignment horizontal="justify" vertical="top" wrapText="1"/>
    </xf>
    <xf numFmtId="0" fontId="13" fillId="5" borderId="20" xfId="0" applyFont="1" applyFill="1" applyBorder="1" applyAlignment="1">
      <alignment horizontal="justify" vertical="top"/>
    </xf>
    <xf numFmtId="0" fontId="13" fillId="5" borderId="32" xfId="0" applyFont="1" applyFill="1" applyBorder="1" applyAlignment="1">
      <alignment vertical="top" wrapText="1"/>
    </xf>
    <xf numFmtId="0" fontId="13" fillId="5" borderId="21" xfId="0" applyFont="1" applyFill="1" applyBorder="1" applyAlignment="1">
      <alignment vertical="top" wrapText="1"/>
    </xf>
    <xf numFmtId="0" fontId="13" fillId="5" borderId="22" xfId="0" applyFont="1" applyFill="1" applyBorder="1" applyAlignment="1">
      <alignment vertical="top" wrapText="1"/>
    </xf>
    <xf numFmtId="0" fontId="13" fillId="5" borderId="22" xfId="0" applyFont="1" applyFill="1" applyBorder="1" applyAlignment="1">
      <alignment horizontal="justify" vertical="top"/>
    </xf>
    <xf numFmtId="0" fontId="13" fillId="5" borderId="22" xfId="0" applyFont="1" applyFill="1" applyBorder="1" applyAlignment="1">
      <alignment vertical="top"/>
    </xf>
    <xf numFmtId="1" fontId="13" fillId="5" borderId="22" xfId="0" applyNumberFormat="1" applyFont="1" applyFill="1" applyBorder="1" applyAlignment="1">
      <alignment vertical="top"/>
    </xf>
    <xf numFmtId="0" fontId="13" fillId="5" borderId="34" xfId="0" applyFont="1" applyFill="1" applyBorder="1" applyAlignment="1">
      <alignment vertical="top" wrapText="1"/>
    </xf>
    <xf numFmtId="0" fontId="13" fillId="5" borderId="17" xfId="0" applyFont="1" applyFill="1" applyBorder="1" applyAlignment="1">
      <alignment vertical="top" wrapText="1"/>
    </xf>
    <xf numFmtId="0" fontId="15" fillId="5" borderId="17" xfId="0" applyFont="1" applyFill="1" applyBorder="1" applyAlignment="1">
      <alignment horizontal="justify" vertical="top"/>
    </xf>
    <xf numFmtId="0" fontId="13" fillId="5" borderId="17" xfId="0" applyFont="1" applyFill="1" applyBorder="1" applyAlignment="1">
      <alignment vertical="top"/>
    </xf>
    <xf numFmtId="165" fontId="13" fillId="5" borderId="17" xfId="0" applyNumberFormat="1" applyFont="1" applyFill="1" applyBorder="1" applyAlignment="1">
      <alignment vertical="top"/>
    </xf>
    <xf numFmtId="0" fontId="13" fillId="5" borderId="33" xfId="0" applyFont="1" applyFill="1" applyBorder="1" applyAlignment="1">
      <alignment vertical="top" wrapText="1"/>
    </xf>
    <xf numFmtId="0" fontId="13" fillId="5" borderId="20" xfId="0" applyFont="1" applyFill="1" applyBorder="1" applyAlignment="1">
      <alignment vertical="top"/>
    </xf>
    <xf numFmtId="1" fontId="13" fillId="5" borderId="20" xfId="0" applyNumberFormat="1" applyFont="1" applyFill="1" applyBorder="1" applyAlignment="1">
      <alignment vertical="top"/>
    </xf>
    <xf numFmtId="0" fontId="13" fillId="5" borderId="15" xfId="0" applyFont="1" applyFill="1" applyBorder="1" applyAlignment="1">
      <alignment vertical="top" wrapText="1"/>
    </xf>
    <xf numFmtId="10" fontId="13" fillId="5" borderId="15" xfId="0" applyNumberFormat="1" applyFont="1" applyFill="1" applyBorder="1" applyAlignment="1">
      <alignment horizontal="justify" vertical="top" wrapText="1"/>
    </xf>
    <xf numFmtId="2" fontId="13" fillId="5" borderId="15" xfId="0" applyNumberFormat="1" applyFont="1" applyFill="1" applyBorder="1" applyAlignment="1">
      <alignment vertical="top"/>
    </xf>
    <xf numFmtId="165" fontId="13" fillId="5" borderId="15" xfId="0" applyNumberFormat="1" applyFont="1" applyFill="1" applyBorder="1" applyAlignment="1">
      <alignment vertical="top"/>
    </xf>
    <xf numFmtId="0" fontId="13" fillId="5" borderId="40" xfId="0" applyFont="1" applyFill="1" applyBorder="1" applyAlignment="1">
      <alignment vertical="top" wrapText="1"/>
    </xf>
    <xf numFmtId="0" fontId="13" fillId="5" borderId="37" xfId="0" applyFont="1" applyFill="1" applyBorder="1" applyAlignment="1">
      <alignment vertical="top" wrapText="1"/>
    </xf>
    <xf numFmtId="10" fontId="13" fillId="5" borderId="37" xfId="0" applyNumberFormat="1" applyFont="1" applyFill="1" applyBorder="1" applyAlignment="1">
      <alignment horizontal="justify" vertical="top" wrapText="1"/>
    </xf>
    <xf numFmtId="2" fontId="13" fillId="5" borderId="37" xfId="0" applyNumberFormat="1" applyFont="1" applyFill="1" applyBorder="1" applyAlignment="1">
      <alignment vertical="top"/>
    </xf>
    <xf numFmtId="165" fontId="13" fillId="5" borderId="37" xfId="0" applyNumberFormat="1" applyFont="1" applyFill="1" applyBorder="1" applyAlignment="1">
      <alignment vertical="top"/>
    </xf>
    <xf numFmtId="0" fontId="13" fillId="5" borderId="38" xfId="0" applyFont="1" applyFill="1" applyBorder="1" applyAlignment="1">
      <alignment vertical="top" wrapText="1"/>
    </xf>
    <xf numFmtId="0" fontId="13" fillId="6" borderId="28" xfId="0" applyFont="1" applyFill="1" applyBorder="1" applyAlignment="1">
      <alignment vertical="top" wrapText="1"/>
    </xf>
    <xf numFmtId="0" fontId="13" fillId="6" borderId="28" xfId="0" applyFont="1" applyFill="1" applyBorder="1" applyAlignment="1">
      <alignment horizontal="justify" vertical="top"/>
    </xf>
    <xf numFmtId="0" fontId="13" fillId="6" borderId="28" xfId="0" applyFont="1" applyFill="1" applyBorder="1" applyAlignment="1">
      <alignment vertical="top"/>
    </xf>
    <xf numFmtId="1" fontId="13" fillId="6" borderId="28" xfId="0" applyNumberFormat="1" applyFont="1" applyFill="1" applyBorder="1" applyAlignment="1">
      <alignment vertical="top"/>
    </xf>
    <xf numFmtId="0" fontId="13" fillId="6" borderId="29" xfId="0" applyFont="1" applyFill="1" applyBorder="1" applyAlignment="1">
      <alignment vertical="top" wrapText="1"/>
    </xf>
    <xf numFmtId="0" fontId="13" fillId="6" borderId="14" xfId="0" applyFont="1" applyFill="1" applyBorder="1" applyAlignment="1">
      <alignment vertical="top" wrapText="1"/>
    </xf>
    <xf numFmtId="0" fontId="13" fillId="6" borderId="14" xfId="0" applyFont="1" applyFill="1" applyBorder="1" applyAlignment="1">
      <alignment horizontal="justify" vertical="top"/>
    </xf>
    <xf numFmtId="0" fontId="13" fillId="6" borderId="14" xfId="0" applyFont="1" applyFill="1" applyBorder="1" applyAlignment="1">
      <alignment vertical="top"/>
    </xf>
    <xf numFmtId="1" fontId="13" fillId="6" borderId="14" xfId="0" applyNumberFormat="1" applyFont="1" applyFill="1" applyBorder="1" applyAlignment="1">
      <alignment vertical="top"/>
    </xf>
    <xf numFmtId="0" fontId="13" fillId="6" borderId="31" xfId="0" applyFont="1" applyFill="1" applyBorder="1" applyAlignment="1">
      <alignment vertical="top" wrapText="1"/>
    </xf>
    <xf numFmtId="0" fontId="13" fillId="6" borderId="14" xfId="0" applyFont="1" applyFill="1" applyBorder="1" applyAlignment="1">
      <alignment horizontal="justify" vertical="top" wrapText="1"/>
    </xf>
    <xf numFmtId="0" fontId="13" fillId="6" borderId="20" xfId="0" applyFont="1" applyFill="1" applyBorder="1" applyAlignment="1">
      <alignment vertical="top" wrapText="1"/>
    </xf>
    <xf numFmtId="0" fontId="13" fillId="6" borderId="20" xfId="0" applyFont="1" applyFill="1" applyBorder="1" applyAlignment="1">
      <alignment horizontal="justify" vertical="top" wrapText="1"/>
    </xf>
    <xf numFmtId="1" fontId="13" fillId="6" borderId="20" xfId="0" applyNumberFormat="1" applyFont="1" applyFill="1" applyBorder="1" applyAlignment="1">
      <alignment vertical="top"/>
    </xf>
    <xf numFmtId="0" fontId="13" fillId="6" borderId="32" xfId="0" applyFont="1" applyFill="1" applyBorder="1" applyAlignment="1">
      <alignment vertical="top" wrapText="1"/>
    </xf>
    <xf numFmtId="0" fontId="13" fillId="6" borderId="17" xfId="0" applyFont="1" applyFill="1" applyBorder="1" applyAlignment="1">
      <alignment vertical="top" wrapText="1"/>
    </xf>
    <xf numFmtId="0" fontId="13" fillId="6" borderId="17" xfId="0" applyFont="1" applyFill="1" applyBorder="1" applyAlignment="1">
      <alignment horizontal="justify" vertical="top" wrapText="1"/>
    </xf>
    <xf numFmtId="1" fontId="13" fillId="6" borderId="17" xfId="0" applyNumberFormat="1" applyFont="1" applyFill="1" applyBorder="1" applyAlignment="1">
      <alignment vertical="top"/>
    </xf>
    <xf numFmtId="0" fontId="13" fillId="6" borderId="33" xfId="0" applyFont="1" applyFill="1" applyBorder="1" applyAlignment="1">
      <alignment vertical="top" wrapText="1"/>
    </xf>
    <xf numFmtId="0" fontId="13" fillId="6" borderId="21" xfId="0" applyFont="1" applyFill="1" applyBorder="1" applyAlignment="1">
      <alignment vertical="top" wrapText="1"/>
    </xf>
    <xf numFmtId="0" fontId="13" fillId="6" borderId="22" xfId="0" applyFont="1" applyFill="1" applyBorder="1" applyAlignment="1">
      <alignment vertical="top" wrapText="1"/>
    </xf>
    <xf numFmtId="10" fontId="15" fillId="6" borderId="22" xfId="1" applyNumberFormat="1" applyFont="1" applyFill="1" applyBorder="1" applyAlignment="1">
      <alignment horizontal="justify" vertical="top"/>
    </xf>
    <xf numFmtId="2" fontId="15" fillId="6" borderId="22" xfId="1" applyNumberFormat="1" applyFont="1" applyFill="1" applyBorder="1" applyAlignment="1">
      <alignment vertical="top"/>
    </xf>
    <xf numFmtId="1" fontId="13" fillId="6" borderId="22" xfId="0" applyNumberFormat="1" applyFont="1" applyFill="1" applyBorder="1" applyAlignment="1">
      <alignment vertical="top"/>
    </xf>
    <xf numFmtId="0" fontId="13" fillId="6" borderId="34" xfId="0" applyFont="1" applyFill="1" applyBorder="1" applyAlignment="1">
      <alignment vertical="top" wrapText="1"/>
    </xf>
    <xf numFmtId="9" fontId="13" fillId="6" borderId="17" xfId="0" applyNumberFormat="1" applyFont="1" applyFill="1" applyBorder="1" applyAlignment="1">
      <alignment horizontal="justify" vertical="top" wrapText="1"/>
    </xf>
    <xf numFmtId="1" fontId="13" fillId="6" borderId="17" xfId="0" applyNumberFormat="1" applyFont="1" applyFill="1" applyBorder="1" applyAlignment="1">
      <alignment vertical="top" wrapText="1"/>
    </xf>
    <xf numFmtId="9" fontId="13" fillId="6" borderId="14" xfId="0" applyNumberFormat="1" applyFont="1" applyFill="1" applyBorder="1" applyAlignment="1">
      <alignment horizontal="justify" vertical="top" wrapText="1"/>
    </xf>
    <xf numFmtId="1" fontId="13" fillId="6" borderId="14" xfId="0" applyNumberFormat="1" applyFont="1" applyFill="1" applyBorder="1" applyAlignment="1">
      <alignment vertical="top" wrapText="1"/>
    </xf>
    <xf numFmtId="0" fontId="13" fillId="6" borderId="20" xfId="0" applyFont="1" applyFill="1" applyBorder="1" applyAlignment="1">
      <alignment horizontal="justify" vertical="top"/>
    </xf>
    <xf numFmtId="0" fontId="13" fillId="6" borderId="20" xfId="0" applyFont="1" applyFill="1" applyBorder="1" applyAlignment="1">
      <alignment vertical="top"/>
    </xf>
    <xf numFmtId="0" fontId="13" fillId="6" borderId="17" xfId="0" applyFont="1" applyFill="1" applyBorder="1" applyAlignment="1">
      <alignment horizontal="justify" vertical="top"/>
    </xf>
    <xf numFmtId="0" fontId="13" fillId="6" borderId="17" xfId="0" applyFont="1" applyFill="1" applyBorder="1" applyAlignment="1">
      <alignment vertical="top"/>
    </xf>
    <xf numFmtId="0" fontId="13" fillId="6" borderId="37" xfId="0" applyFont="1" applyFill="1" applyBorder="1" applyAlignment="1">
      <alignment vertical="top" wrapText="1"/>
    </xf>
    <xf numFmtId="0" fontId="13" fillId="6" borderId="37" xfId="0" applyFont="1" applyFill="1" applyBorder="1" applyAlignment="1">
      <alignment horizontal="justify" vertical="top"/>
    </xf>
    <xf numFmtId="0" fontId="13" fillId="6" borderId="37" xfId="0" applyFont="1" applyFill="1" applyBorder="1" applyAlignment="1">
      <alignment vertical="top"/>
    </xf>
    <xf numFmtId="1" fontId="13" fillId="6" borderId="37" xfId="0" applyNumberFormat="1" applyFont="1" applyFill="1" applyBorder="1" applyAlignment="1">
      <alignment vertical="top"/>
    </xf>
    <xf numFmtId="0" fontId="13" fillId="6" borderId="38" xfId="0" applyFont="1" applyFill="1" applyBorder="1" applyAlignment="1">
      <alignment vertical="top" wrapText="1"/>
    </xf>
    <xf numFmtId="0" fontId="13" fillId="0" borderId="0" xfId="0" applyFont="1" applyAlignment="1">
      <alignment wrapText="1"/>
    </xf>
    <xf numFmtId="0" fontId="13" fillId="0" borderId="12" xfId="0" applyFont="1" applyBorder="1" applyAlignment="1">
      <alignment wrapText="1"/>
    </xf>
    <xf numFmtId="0" fontId="5" fillId="5" borderId="0" xfId="0" applyFont="1" applyFill="1" applyAlignment="1">
      <alignment wrapText="1"/>
    </xf>
    <xf numFmtId="0" fontId="5" fillId="5" borderId="4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5" fillId="6" borderId="4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5" fillId="4" borderId="4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10" fontId="20" fillId="0" borderId="0" xfId="0" applyNumberFormat="1" applyFont="1"/>
    <xf numFmtId="0" fontId="2" fillId="4" borderId="0" xfId="0" applyFont="1" applyFill="1" applyAlignment="1">
      <alignment horizontal="center" vertical="center" textRotation="90"/>
    </xf>
    <xf numFmtId="0" fontId="0" fillId="4" borderId="0" xfId="0" applyFill="1" applyAlignment="1">
      <alignment horizontal="center" vertical="center" textRotation="90"/>
    </xf>
    <xf numFmtId="0" fontId="2" fillId="5" borderId="0" xfId="0" applyFont="1" applyFill="1" applyAlignment="1">
      <alignment horizontal="center" vertical="center" textRotation="90"/>
    </xf>
    <xf numFmtId="0" fontId="0" fillId="5" borderId="0" xfId="0" applyFill="1" applyAlignment="1">
      <alignment horizontal="center" vertical="center" textRotation="90"/>
    </xf>
    <xf numFmtId="0" fontId="2" fillId="6" borderId="0" xfId="0" applyFont="1" applyFill="1" applyAlignment="1">
      <alignment horizontal="center" vertical="center" textRotation="90"/>
    </xf>
    <xf numFmtId="0" fontId="0" fillId="6" borderId="0" xfId="0" applyFill="1" applyAlignment="1">
      <alignment horizontal="center" vertical="center" textRotation="90"/>
    </xf>
    <xf numFmtId="0" fontId="0" fillId="0" borderId="0" xfId="0" applyAlignment="1">
      <alignment horizontal="center"/>
    </xf>
    <xf numFmtId="0" fontId="13" fillId="6" borderId="26" xfId="0" applyFont="1" applyFill="1" applyBorder="1" applyAlignment="1">
      <alignment horizontal="center" vertical="center" textRotation="90"/>
    </xf>
    <xf numFmtId="0" fontId="13" fillId="6" borderId="30" xfId="0" applyFont="1" applyFill="1" applyBorder="1" applyAlignment="1">
      <alignment horizontal="center" vertical="center" textRotation="90"/>
    </xf>
    <xf numFmtId="0" fontId="13" fillId="6" borderId="35" xfId="0" applyFont="1" applyFill="1" applyBorder="1" applyAlignment="1">
      <alignment horizontal="center" vertical="center" textRotation="90"/>
    </xf>
    <xf numFmtId="0" fontId="13" fillId="5" borderId="26" xfId="0" applyFont="1" applyFill="1" applyBorder="1" applyAlignment="1">
      <alignment horizontal="center" vertical="center" textRotation="90"/>
    </xf>
    <xf numFmtId="0" fontId="13" fillId="5" borderId="30" xfId="0" applyFont="1" applyFill="1" applyBorder="1" applyAlignment="1">
      <alignment horizontal="center" vertical="center" textRotation="90"/>
    </xf>
    <xf numFmtId="0" fontId="13" fillId="5" borderId="39" xfId="0" applyFont="1" applyFill="1" applyBorder="1" applyAlignment="1">
      <alignment horizontal="center" vertical="center" textRotation="90"/>
    </xf>
    <xf numFmtId="0" fontId="13" fillId="5" borderId="41" xfId="0" applyFont="1" applyFill="1" applyBorder="1" applyAlignment="1">
      <alignment horizontal="center" vertical="center" textRotation="90"/>
    </xf>
    <xf numFmtId="0" fontId="13" fillId="4" borderId="26" xfId="0" applyFont="1" applyFill="1" applyBorder="1" applyAlignment="1">
      <alignment horizontal="center" vertical="center" textRotation="90"/>
    </xf>
    <xf numFmtId="0" fontId="13" fillId="4" borderId="30" xfId="0" applyFont="1" applyFill="1" applyBorder="1" applyAlignment="1">
      <alignment horizontal="center" vertical="center" textRotation="90"/>
    </xf>
    <xf numFmtId="0" fontId="13" fillId="4" borderId="35" xfId="0" applyFont="1" applyFill="1" applyBorder="1" applyAlignment="1">
      <alignment horizontal="center" vertical="center" textRotation="90"/>
    </xf>
    <xf numFmtId="0" fontId="13" fillId="6" borderId="23" xfId="0" applyFont="1" applyFill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18" fillId="0" borderId="36" xfId="0" applyFont="1" applyBorder="1" applyAlignment="1">
      <alignment vertical="top" wrapText="1"/>
    </xf>
    <xf numFmtId="0" fontId="13" fillId="4" borderId="27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4" borderId="19" xfId="0" applyFont="1" applyFill="1" applyBorder="1" applyAlignment="1">
      <alignment vertical="top" wrapText="1"/>
    </xf>
    <xf numFmtId="0" fontId="13" fillId="4" borderId="16" xfId="0" applyFont="1" applyFill="1" applyBorder="1" applyAlignment="1">
      <alignment vertical="top" wrapText="1"/>
    </xf>
    <xf numFmtId="0" fontId="13" fillId="4" borderId="42" xfId="0" applyFont="1" applyFill="1" applyBorder="1" applyAlignment="1">
      <alignment vertical="top" wrapText="1"/>
    </xf>
    <xf numFmtId="0" fontId="13" fillId="5" borderId="27" xfId="0" applyFont="1" applyFill="1" applyBorder="1" applyAlignment="1">
      <alignment vertical="top" wrapText="1"/>
    </xf>
    <xf numFmtId="0" fontId="13" fillId="5" borderId="18" xfId="0" applyFont="1" applyFill="1" applyBorder="1" applyAlignment="1">
      <alignment vertical="top" wrapText="1"/>
    </xf>
    <xf numFmtId="0" fontId="13" fillId="5" borderId="19" xfId="0" applyFont="1" applyFill="1" applyBorder="1" applyAlignment="1">
      <alignment vertical="top" wrapText="1"/>
    </xf>
    <xf numFmtId="0" fontId="13" fillId="5" borderId="16" xfId="0" applyFont="1" applyFill="1" applyBorder="1" applyAlignment="1">
      <alignment vertical="top" wrapText="1"/>
    </xf>
    <xf numFmtId="0" fontId="13" fillId="5" borderId="15" xfId="0" applyFont="1" applyFill="1" applyBorder="1" applyAlignment="1">
      <alignment vertical="top" wrapText="1"/>
    </xf>
    <xf numFmtId="0" fontId="13" fillId="5" borderId="37" xfId="0" applyFont="1" applyFill="1" applyBorder="1" applyAlignment="1">
      <alignment vertical="top" wrapText="1"/>
    </xf>
    <xf numFmtId="0" fontId="13" fillId="6" borderId="27" xfId="0" applyFont="1" applyFill="1" applyBorder="1" applyAlignment="1">
      <alignment vertical="top" wrapText="1"/>
    </xf>
    <xf numFmtId="0" fontId="13" fillId="6" borderId="18" xfId="0" applyFont="1" applyFill="1" applyBorder="1" applyAlignment="1">
      <alignment vertical="top" wrapText="1"/>
    </xf>
    <xf numFmtId="0" fontId="13" fillId="6" borderId="19" xfId="0" applyFont="1" applyFill="1" applyBorder="1" applyAlignment="1">
      <alignment vertical="top" wrapText="1"/>
    </xf>
    <xf numFmtId="0" fontId="0" fillId="0" borderId="12" xfId="0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11" fillId="0" borderId="12" xfId="0" applyFont="1" applyFill="1" applyBorder="1" applyAlignment="1">
      <alignment wrapText="1"/>
    </xf>
    <xf numFmtId="0" fontId="0" fillId="0" borderId="0" xfId="0" applyFill="1"/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colors>
    <mruColors>
      <color rgb="FF000000"/>
      <color rgb="FF19984F"/>
      <color rgb="FFD72F27"/>
      <color rgb="FF006837"/>
      <color rgb="FFFFFFC0"/>
      <color rgb="FFD217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9232364669227"/>
          <c:y val="9.4749426756506452E-2"/>
          <c:w val="0.54335354588615725"/>
          <c:h val="0.86748959458063168"/>
        </c:manualLayout>
      </c:layout>
      <c:radarChart>
        <c:radarStyle val="marker"/>
        <c:varyColors val="0"/>
        <c:ser>
          <c:idx val="5"/>
          <c:order val="0"/>
          <c:tx>
            <c:strRef>
              <c:f>'Summary results'!$H$23</c:f>
              <c:strCache>
                <c:ptCount val="1"/>
                <c:pt idx="0">
                  <c:v>Most desirable outcome</c:v>
                </c:pt>
              </c:strCache>
            </c:strRef>
          </c:tx>
          <c:spPr>
            <a:ln w="19050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'Summary results'!$H$24:$H$26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A-7942-B9AD-FF1D5A754E70}"/>
            </c:ext>
          </c:extLst>
        </c:ser>
        <c:ser>
          <c:idx val="6"/>
          <c:order val="1"/>
          <c:tx>
            <c:strRef>
              <c:f>'Summary results'!$I$23</c:f>
              <c:strCache>
                <c:ptCount val="1"/>
                <c:pt idx="0">
                  <c:v>Least desirable outcome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'Summary results'!$I$24:$I$26</c:f>
              <c:numCache>
                <c:formatCode>General</c:formatCode>
                <c:ptCount val="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4A-7942-B9AD-FF1D5A754E70}"/>
            </c:ext>
          </c:extLst>
        </c:ser>
        <c:ser>
          <c:idx val="0"/>
          <c:order val="2"/>
          <c:tx>
            <c:strRef>
              <c:f>'Summary results'!$C$23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'Summary results'!$B$24:$B$26</c:f>
              <c:strCache>
                <c:ptCount val="3"/>
                <c:pt idx="0">
                  <c:v>Nature for Nature</c:v>
                </c:pt>
                <c:pt idx="1">
                  <c:v>Nature for Society</c:v>
                </c:pt>
                <c:pt idx="2">
                  <c:v>Nature as Culture</c:v>
                </c:pt>
              </c:strCache>
            </c:strRef>
          </c:cat>
          <c:val>
            <c:numRef>
              <c:f>'Summary results'!$C$24:$C$26</c:f>
              <c:numCache>
                <c:formatCode>0.000</c:formatCode>
                <c:ptCount val="3"/>
                <c:pt idx="0">
                  <c:v>0.64390625978292415</c:v>
                </c:pt>
                <c:pt idx="1">
                  <c:v>0.63137645451475233</c:v>
                </c:pt>
                <c:pt idx="2">
                  <c:v>0.69511495126995348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4-4F4B-93EA-4E0DD2D6E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033024"/>
        <c:axId val="487681856"/>
      </c:radarChart>
      <c:catAx>
        <c:axId val="48803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81856"/>
        <c:crosses val="autoZero"/>
        <c:auto val="1"/>
        <c:lblAlgn val="ctr"/>
        <c:lblOffset val="100"/>
        <c:noMultiLvlLbl val="0"/>
      </c:catAx>
      <c:valAx>
        <c:axId val="4876818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033024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4409393038028969E-2"/>
          <c:y val="8.9543230714977162E-2"/>
          <c:w val="0.23066122099752318"/>
          <c:h val="0.365023596460880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09817523491239"/>
          <c:y val="8.1866977134958024E-2"/>
          <c:w val="0.54335354588615725"/>
          <c:h val="0.86748959458063168"/>
        </c:manualLayout>
      </c:layout>
      <c:radarChart>
        <c:radarStyle val="marker"/>
        <c:varyColors val="0"/>
        <c:ser>
          <c:idx val="1"/>
          <c:order val="0"/>
          <c:tx>
            <c:strRef>
              <c:f>'Summary results'!$D$23</c:f>
              <c:strCache>
                <c:ptCount val="1"/>
                <c:pt idx="0">
                  <c:v>SSP1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results'!$B$24:$B$26</c:f>
              <c:strCache>
                <c:ptCount val="3"/>
                <c:pt idx="0">
                  <c:v>Nature for Nature</c:v>
                </c:pt>
                <c:pt idx="1">
                  <c:v>Nature for Society</c:v>
                </c:pt>
                <c:pt idx="2">
                  <c:v>Nature as Culture</c:v>
                </c:pt>
              </c:strCache>
            </c:strRef>
          </c:cat>
          <c:val>
            <c:numRef>
              <c:f>'Summary results'!$D$24:$D$26</c:f>
              <c:numCache>
                <c:formatCode>0.000</c:formatCode>
                <c:ptCount val="3"/>
                <c:pt idx="0">
                  <c:v>0.60362246041918854</c:v>
                </c:pt>
                <c:pt idx="1">
                  <c:v>0.67795454545454537</c:v>
                </c:pt>
                <c:pt idx="2">
                  <c:v>0.71976079131511495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1-D043-9196-4192F1988295}"/>
            </c:ext>
          </c:extLst>
        </c:ser>
        <c:ser>
          <c:idx val="2"/>
          <c:order val="1"/>
          <c:tx>
            <c:strRef>
              <c:f>'Summary results'!$E$23</c:f>
              <c:strCache>
                <c:ptCount val="1"/>
                <c:pt idx="0">
                  <c:v>SSP3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results'!$B$24:$B$26</c:f>
              <c:strCache>
                <c:ptCount val="3"/>
                <c:pt idx="0">
                  <c:v>Nature for Nature</c:v>
                </c:pt>
                <c:pt idx="1">
                  <c:v>Nature for Society</c:v>
                </c:pt>
                <c:pt idx="2">
                  <c:v>Nature as Culture</c:v>
                </c:pt>
              </c:strCache>
            </c:strRef>
          </c:cat>
          <c:val>
            <c:numRef>
              <c:f>'Summary results'!$E$24:$E$26</c:f>
              <c:numCache>
                <c:formatCode>0.000</c:formatCode>
                <c:ptCount val="3"/>
                <c:pt idx="0">
                  <c:v>0.15982995505824085</c:v>
                </c:pt>
                <c:pt idx="1">
                  <c:v>0.32337819747406982</c:v>
                </c:pt>
                <c:pt idx="2">
                  <c:v>0.34898195763967566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E1-D043-9196-4192F1988295}"/>
            </c:ext>
          </c:extLst>
        </c:ser>
        <c:ser>
          <c:idx val="3"/>
          <c:order val="2"/>
          <c:tx>
            <c:strRef>
              <c:f>'Summary results'!$F$23</c:f>
              <c:strCache>
                <c:ptCount val="1"/>
                <c:pt idx="0">
                  <c:v>SSP4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results'!$B$24:$B$26</c:f>
              <c:strCache>
                <c:ptCount val="3"/>
                <c:pt idx="0">
                  <c:v>Nature for Nature</c:v>
                </c:pt>
                <c:pt idx="1">
                  <c:v>Nature for Society</c:v>
                </c:pt>
                <c:pt idx="2">
                  <c:v>Nature as Culture</c:v>
                </c:pt>
              </c:strCache>
            </c:strRef>
          </c:cat>
          <c:val>
            <c:numRef>
              <c:f>'Summary results'!$F$24:$F$26</c:f>
              <c:numCache>
                <c:formatCode>0.000</c:formatCode>
                <c:ptCount val="3"/>
                <c:pt idx="0">
                  <c:v>0.40492096976367364</c:v>
                </c:pt>
                <c:pt idx="1">
                  <c:v>0.50277873722022648</c:v>
                </c:pt>
                <c:pt idx="2">
                  <c:v>0.46894128004765057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E1-D043-9196-4192F1988295}"/>
            </c:ext>
          </c:extLst>
        </c:ser>
        <c:ser>
          <c:idx val="4"/>
          <c:order val="3"/>
          <c:tx>
            <c:strRef>
              <c:f>'Summary results'!$G$23</c:f>
              <c:strCache>
                <c:ptCount val="1"/>
                <c:pt idx="0">
                  <c:v>SSP5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results'!$B$24:$B$26</c:f>
              <c:strCache>
                <c:ptCount val="3"/>
                <c:pt idx="0">
                  <c:v>Nature for Nature</c:v>
                </c:pt>
                <c:pt idx="1">
                  <c:v>Nature for Society</c:v>
                </c:pt>
                <c:pt idx="2">
                  <c:v>Nature as Culture</c:v>
                </c:pt>
              </c:strCache>
            </c:strRef>
          </c:cat>
          <c:val>
            <c:numRef>
              <c:f>'Summary results'!$G$24:$G$26</c:f>
              <c:numCache>
                <c:formatCode>0.000</c:formatCode>
                <c:ptCount val="3"/>
                <c:pt idx="0">
                  <c:v>0.41302658883533183</c:v>
                </c:pt>
                <c:pt idx="1">
                  <c:v>0.46581931452988368</c:v>
                </c:pt>
                <c:pt idx="2">
                  <c:v>0.53868869202792313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E1-D043-9196-4192F1988295}"/>
            </c:ext>
          </c:extLst>
        </c:ser>
        <c:ser>
          <c:idx val="0"/>
          <c:order val="4"/>
          <c:tx>
            <c:strRef>
              <c:f>'Summary results'!$C$23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'Summary results'!$B$24:$B$26</c:f>
              <c:strCache>
                <c:ptCount val="3"/>
                <c:pt idx="0">
                  <c:v>Nature for Nature</c:v>
                </c:pt>
                <c:pt idx="1">
                  <c:v>Nature for Society</c:v>
                </c:pt>
                <c:pt idx="2">
                  <c:v>Nature as Culture</c:v>
                </c:pt>
              </c:strCache>
            </c:strRef>
          </c:cat>
          <c:val>
            <c:numRef>
              <c:f>'Summary results'!$C$24:$C$26</c:f>
              <c:numCache>
                <c:formatCode>0.000</c:formatCode>
                <c:ptCount val="3"/>
                <c:pt idx="0">
                  <c:v>0.64390625978292415</c:v>
                </c:pt>
                <c:pt idx="1">
                  <c:v>0.63137645451475233</c:v>
                </c:pt>
                <c:pt idx="2">
                  <c:v>0.69511495126995348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1-D043-9196-4192F1988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033024"/>
        <c:axId val="487681856"/>
      </c:radarChart>
      <c:catAx>
        <c:axId val="48803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81856"/>
        <c:crosses val="autoZero"/>
        <c:auto val="1"/>
        <c:lblAlgn val="ctr"/>
        <c:lblOffset val="100"/>
        <c:noMultiLvlLbl val="0"/>
      </c:catAx>
      <c:valAx>
        <c:axId val="4876818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033024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4236979792642418E-2"/>
          <c:y val="7.7970531229430748E-2"/>
          <c:w val="0.25083363424290972"/>
          <c:h val="0.455678231570020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664307</xdr:colOff>
      <xdr:row>0</xdr:row>
      <xdr:rowOff>0</xdr:rowOff>
    </xdr:from>
    <xdr:to>
      <xdr:col>25</xdr:col>
      <xdr:colOff>107461</xdr:colOff>
      <xdr:row>17</xdr:row>
      <xdr:rowOff>68385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7F6D8A-247A-DEE7-43F4-F69122F30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654538</xdr:colOff>
      <xdr:row>17</xdr:row>
      <xdr:rowOff>117231</xdr:rowOff>
    </xdr:from>
    <xdr:to>
      <xdr:col>25</xdr:col>
      <xdr:colOff>97692</xdr:colOff>
      <xdr:row>34</xdr:row>
      <xdr:rowOff>58616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7A1960-2C63-D143-98DE-4C2BF28D6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14C9-007E-A44E-8A2B-2125DD1E8596}">
  <dimension ref="A1:U26"/>
  <sheetViews>
    <sheetView zoomScale="130" zoomScaleNormal="130" workbookViewId="0">
      <selection activeCell="E31" sqref="E31"/>
    </sheetView>
  </sheetViews>
  <sheetFormatPr baseColWidth="10" defaultColWidth="11.5" defaultRowHeight="15"/>
  <cols>
    <col min="1" max="1" width="5.1640625" style="172" customWidth="1"/>
    <col min="2" max="2" width="29.1640625" customWidth="1"/>
    <col min="3" max="7" width="7.83203125" customWidth="1"/>
    <col min="10" max="10" width="11.5" customWidth="1"/>
    <col min="11" max="21" width="2.1640625" customWidth="1"/>
  </cols>
  <sheetData>
    <row r="1" spans="1:21" s="2" customFormat="1">
      <c r="A1" s="171"/>
      <c r="B1" s="2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21" ht="16">
      <c r="A2" s="174" t="s">
        <v>6</v>
      </c>
      <c r="B2" s="166" t="s">
        <v>7</v>
      </c>
      <c r="C2" s="17">
        <f>'Results detail'!AH5</f>
        <v>0.67953129891462116</v>
      </c>
      <c r="D2" s="17">
        <f>'Results detail'!AI5</f>
        <v>0.23811230209594292</v>
      </c>
      <c r="E2" s="17">
        <f>'Results detail'!AJ5</f>
        <v>8.9149775291204089E-2</v>
      </c>
      <c r="F2" s="17">
        <f>'Results detail'!AK5</f>
        <v>0.1579381821517013</v>
      </c>
      <c r="G2" s="17">
        <f>'Results detail'!AL5</f>
        <v>0.18179961084332688</v>
      </c>
      <c r="I2" s="17">
        <f>AVERAGE(C2:G2)</f>
        <v>0.26930623385935926</v>
      </c>
    </row>
    <row r="3" spans="1:21" ht="16">
      <c r="A3" s="175"/>
      <c r="B3" s="166" t="s">
        <v>8</v>
      </c>
      <c r="C3" s="17">
        <f>'Results detail'!AH9</f>
        <v>0</v>
      </c>
      <c r="D3" s="17">
        <f>'Results detail'!AI9</f>
        <v>8.0000000000000071E-2</v>
      </c>
      <c r="E3" s="17">
        <f>'Results detail'!AJ9</f>
        <v>0</v>
      </c>
      <c r="F3" s="17">
        <f>'Results detail'!AK9</f>
        <v>0</v>
      </c>
      <c r="G3" s="17">
        <f>'Results detail'!AL9</f>
        <v>0</v>
      </c>
      <c r="I3" s="17">
        <f t="shared" ref="I3:I20" si="0">AVERAGE(C3:G3)</f>
        <v>1.6000000000000014E-2</v>
      </c>
    </row>
    <row r="4" spans="1:21" ht="16">
      <c r="A4" s="175"/>
      <c r="B4" s="166" t="s">
        <v>9</v>
      </c>
      <c r="C4" s="17">
        <f>'Results detail'!AH10</f>
        <v>0.54</v>
      </c>
      <c r="D4" s="17">
        <f>'Results detail'!AI10</f>
        <v>1</v>
      </c>
      <c r="E4" s="17">
        <f>'Results detail'!AJ10</f>
        <v>0.66000000000000014</v>
      </c>
      <c r="F4" s="17">
        <f>'Results detail'!AK10</f>
        <v>1</v>
      </c>
      <c r="G4" s="17">
        <f>'Results detail'!AL10</f>
        <v>1</v>
      </c>
      <c r="I4" s="17">
        <f t="shared" si="0"/>
        <v>0.84000000000000008</v>
      </c>
    </row>
    <row r="5" spans="1:21" ht="16">
      <c r="A5" s="175"/>
      <c r="B5" s="166" t="s">
        <v>10</v>
      </c>
      <c r="C5" s="17">
        <f>'Results detail'!AH11</f>
        <v>1</v>
      </c>
      <c r="D5" s="17">
        <f>'Results detail'!AI11</f>
        <v>0.89999999999999991</v>
      </c>
      <c r="E5" s="17">
        <f>'Results detail'!AJ11</f>
        <v>5.0000000000000058E-2</v>
      </c>
      <c r="F5" s="17">
        <f>'Results detail'!AK11</f>
        <v>0.5</v>
      </c>
      <c r="G5" s="17">
        <f>'Results detail'!AL11</f>
        <v>0.64999999999999958</v>
      </c>
      <c r="I5" s="17">
        <f t="shared" si="0"/>
        <v>0.61999999999999988</v>
      </c>
    </row>
    <row r="6" spans="1:21" ht="16">
      <c r="A6" s="175"/>
      <c r="B6" s="167" t="s">
        <v>11</v>
      </c>
      <c r="C6" s="48">
        <f>'Results detail'!AH12</f>
        <v>1</v>
      </c>
      <c r="D6" s="48">
        <f>'Results detail'!AI12</f>
        <v>0.79999999999999982</v>
      </c>
      <c r="E6" s="48">
        <f>'Results detail'!AJ12</f>
        <v>0</v>
      </c>
      <c r="F6" s="48">
        <f>'Results detail'!AK12</f>
        <v>0.36666666666666653</v>
      </c>
      <c r="G6" s="48">
        <f>'Results detail'!AL12</f>
        <v>0.23333333333333303</v>
      </c>
      <c r="I6" s="17">
        <f t="shared" si="0"/>
        <v>0.47999999999999987</v>
      </c>
      <c r="K6" s="170">
        <v>0</v>
      </c>
      <c r="L6" s="170"/>
      <c r="M6" s="170"/>
      <c r="N6" s="170"/>
      <c r="O6" s="180">
        <v>0.5</v>
      </c>
      <c r="P6" s="180"/>
      <c r="Q6" s="180"/>
      <c r="R6" s="170"/>
      <c r="S6" s="170"/>
      <c r="T6" s="170"/>
      <c r="U6" s="170">
        <v>1</v>
      </c>
    </row>
    <row r="7" spans="1:21" s="2" customFormat="1" ht="16">
      <c r="A7" s="175"/>
      <c r="B7" s="168" t="s">
        <v>12</v>
      </c>
      <c r="C7" s="24">
        <f>'Results detail'!AH15</f>
        <v>0.64390625978292415</v>
      </c>
      <c r="D7" s="24">
        <f>'Results detail'!AI15</f>
        <v>0.60362246041918854</v>
      </c>
      <c r="E7" s="24">
        <f>'Results detail'!AJ15</f>
        <v>0.15982995505824085</v>
      </c>
      <c r="F7" s="24">
        <f>'Results detail'!AK15</f>
        <v>0.40492096976367364</v>
      </c>
      <c r="G7" s="24">
        <f>'Results detail'!AL15</f>
        <v>0.41302658883533183</v>
      </c>
      <c r="I7" s="17">
        <f t="shared" si="0"/>
        <v>0.44506124677187187</v>
      </c>
      <c r="K7" s="169">
        <v>0</v>
      </c>
      <c r="L7" s="169">
        <v>0.1</v>
      </c>
      <c r="M7" s="169">
        <v>0.2</v>
      </c>
      <c r="N7" s="169">
        <v>0.3</v>
      </c>
      <c r="O7" s="169">
        <v>0.4</v>
      </c>
      <c r="P7" s="169">
        <v>0.5</v>
      </c>
      <c r="Q7" s="169">
        <v>0.6</v>
      </c>
      <c r="R7" s="169">
        <v>0.7</v>
      </c>
      <c r="S7" s="169">
        <v>0.8</v>
      </c>
      <c r="T7" s="169">
        <v>0.9</v>
      </c>
      <c r="U7" s="169">
        <v>1</v>
      </c>
    </row>
    <row r="8" spans="1:21" ht="6" customHeight="1">
      <c r="C8" s="17"/>
      <c r="D8" s="17"/>
      <c r="E8" s="17"/>
      <c r="F8" s="17"/>
      <c r="G8" s="17"/>
      <c r="I8" s="17"/>
    </row>
    <row r="9" spans="1:21" ht="16">
      <c r="A9" s="176" t="s">
        <v>13</v>
      </c>
      <c r="B9" s="160" t="s">
        <v>14</v>
      </c>
      <c r="C9" s="17">
        <f>'Results detail'!AH17</f>
        <v>0.77550581805900953</v>
      </c>
      <c r="D9" s="17">
        <f>'Results detail'!AI17</f>
        <v>1</v>
      </c>
      <c r="E9" s="17">
        <f>'Results detail'!AJ17</f>
        <v>0.7989673353508252</v>
      </c>
      <c r="F9" s="17">
        <f>'Results detail'!AK17</f>
        <v>0.86273832550428298</v>
      </c>
      <c r="G9" s="17">
        <f>'Results detail'!AL17</f>
        <v>0.97184868669096391</v>
      </c>
      <c r="I9" s="17">
        <f t="shared" si="0"/>
        <v>0.88181203312101641</v>
      </c>
    </row>
    <row r="10" spans="1:21" ht="16">
      <c r="A10" s="177"/>
      <c r="B10" s="160" t="s">
        <v>15</v>
      </c>
      <c r="C10" s="17">
        <f>'Results detail'!AH24</f>
        <v>1</v>
      </c>
      <c r="D10" s="17">
        <f>'Results detail'!AI24</f>
        <v>0.89999999999999991</v>
      </c>
      <c r="E10" s="17">
        <f>'Results detail'!AJ24</f>
        <v>0.29999999999999977</v>
      </c>
      <c r="F10" s="17">
        <f>'Results detail'!AK24</f>
        <v>0.74999999999999967</v>
      </c>
      <c r="G10" s="17">
        <f>'Results detail'!AL24</f>
        <v>0.69999999999999962</v>
      </c>
      <c r="I10" s="17">
        <f t="shared" si="0"/>
        <v>0.72999999999999976</v>
      </c>
    </row>
    <row r="11" spans="1:21" ht="16">
      <c r="A11" s="177"/>
      <c r="B11" s="160" t="s">
        <v>16</v>
      </c>
      <c r="C11" s="17">
        <f>'Results detail'!AH25</f>
        <v>0.24999999999999992</v>
      </c>
      <c r="D11" s="17">
        <f>'Results detail'!AI25</f>
        <v>0.64181818181818162</v>
      </c>
      <c r="E11" s="17">
        <f>'Results detail'!AJ25</f>
        <v>6.4545454545454212E-2</v>
      </c>
      <c r="F11" s="17">
        <f>'Results detail'!AK25</f>
        <v>0.24837662337662339</v>
      </c>
      <c r="G11" s="17">
        <f>'Results detail'!AL25</f>
        <v>8.1428571428571406E-2</v>
      </c>
      <c r="I11" s="17">
        <f t="shared" si="0"/>
        <v>0.25723376623376615</v>
      </c>
    </row>
    <row r="12" spans="1:21" ht="16">
      <c r="A12" s="177"/>
      <c r="B12" s="161" t="s">
        <v>17</v>
      </c>
      <c r="C12" s="48">
        <f>'Results detail'!AH27</f>
        <v>0.5</v>
      </c>
      <c r="D12" s="48">
        <f>'Results detail'!AI27</f>
        <v>0.17000000000000004</v>
      </c>
      <c r="E12" s="48">
        <f>'Results detail'!AJ27</f>
        <v>0.13</v>
      </c>
      <c r="F12" s="48">
        <f>'Results detail'!AK27</f>
        <v>0.15000000000000002</v>
      </c>
      <c r="G12" s="48">
        <f>'Results detail'!AL27</f>
        <v>0.10999999999999999</v>
      </c>
      <c r="I12" s="17">
        <f t="shared" si="0"/>
        <v>0.21200000000000002</v>
      </c>
    </row>
    <row r="13" spans="1:21" s="2" customFormat="1" ht="16">
      <c r="A13" s="177"/>
      <c r="B13" s="162" t="s">
        <v>12</v>
      </c>
      <c r="C13" s="24">
        <f>'Results detail'!AH29</f>
        <v>0.63137645451475233</v>
      </c>
      <c r="D13" s="24">
        <f>'Results detail'!AI29</f>
        <v>0.67795454545454537</v>
      </c>
      <c r="E13" s="24">
        <f>'Results detail'!AJ29</f>
        <v>0.32337819747406982</v>
      </c>
      <c r="F13" s="24">
        <f>'Results detail'!AK29</f>
        <v>0.50277873722022648</v>
      </c>
      <c r="G13" s="24">
        <f>'Results detail'!AL29</f>
        <v>0.46581931452988368</v>
      </c>
      <c r="I13" s="17">
        <f t="shared" si="0"/>
        <v>0.52026144983869549</v>
      </c>
    </row>
    <row r="14" spans="1:21" ht="6" customHeight="1">
      <c r="I14" s="17"/>
    </row>
    <row r="15" spans="1:21" ht="16">
      <c r="A15" s="178" t="s">
        <v>18</v>
      </c>
      <c r="B15" s="163" t="s">
        <v>19</v>
      </c>
      <c r="C15" s="17">
        <f>'Results detail'!AH31</f>
        <v>0.39492325855962218</v>
      </c>
      <c r="D15" s="17">
        <f>'Results detail'!AI31</f>
        <v>0.68783943329397879</v>
      </c>
      <c r="E15" s="17">
        <f>'Results detail'!AJ31</f>
        <v>0.15714285714285717</v>
      </c>
      <c r="F15" s="17">
        <f>'Results detail'!AK31</f>
        <v>0.34283353010625739</v>
      </c>
      <c r="G15" s="17">
        <f>'Results detail'!AL31</f>
        <v>0.63783943329397874</v>
      </c>
      <c r="I15" s="17">
        <f t="shared" si="0"/>
        <v>0.4441157024793389</v>
      </c>
    </row>
    <row r="16" spans="1:21" ht="16">
      <c r="A16" s="179"/>
      <c r="B16" s="163" t="s">
        <v>20</v>
      </c>
      <c r="C16" s="17">
        <f>'Results detail'!AH38</f>
        <v>1</v>
      </c>
      <c r="D16" s="17">
        <f>'Results detail'!AI38</f>
        <v>0.94499999999999995</v>
      </c>
      <c r="E16" s="17">
        <f>'Results detail'!AJ38</f>
        <v>0.75</v>
      </c>
      <c r="F16" s="17">
        <f>'Results detail'!AK38</f>
        <v>0.89999999999999991</v>
      </c>
      <c r="G16" s="17">
        <f>'Results detail'!AL38</f>
        <v>0.84999999999999987</v>
      </c>
      <c r="I16" s="17">
        <f t="shared" si="0"/>
        <v>0.8889999999999999</v>
      </c>
    </row>
    <row r="17" spans="1:9" ht="16">
      <c r="A17" s="179"/>
      <c r="B17" s="163" t="s">
        <v>21</v>
      </c>
      <c r="C17" s="17">
        <f>'Results detail'!AH40</f>
        <v>1</v>
      </c>
      <c r="D17" s="17">
        <f>'Results detail'!AI40</f>
        <v>0.8</v>
      </c>
      <c r="E17" s="17">
        <f>'Results detail'!AJ40</f>
        <v>0.48</v>
      </c>
      <c r="F17" s="17">
        <f>'Results detail'!AK40</f>
        <v>0.44</v>
      </c>
      <c r="G17" s="17">
        <f>'Results detail'!AL40</f>
        <v>0.72</v>
      </c>
      <c r="I17" s="17">
        <f t="shared" si="0"/>
        <v>0.68800000000000006</v>
      </c>
    </row>
    <row r="18" spans="1:9" ht="16">
      <c r="A18" s="179"/>
      <c r="B18" s="163" t="s">
        <v>22</v>
      </c>
      <c r="C18" s="17">
        <f>'Results detail'!AH41</f>
        <v>0.58065149779014569</v>
      </c>
      <c r="D18" s="17">
        <f>'Results detail'!AI41</f>
        <v>0.75414634146341464</v>
      </c>
      <c r="E18" s="17">
        <f>'Results detail'!AJ41</f>
        <v>0.29322147651006708</v>
      </c>
      <c r="F18" s="17">
        <f>'Results detail'!AK41</f>
        <v>0.46278196104108671</v>
      </c>
      <c r="G18" s="17">
        <f>'Results detail'!AL41</f>
        <v>0.47560402684563752</v>
      </c>
      <c r="I18" s="17">
        <f t="shared" si="0"/>
        <v>0.51328106073007029</v>
      </c>
    </row>
    <row r="19" spans="1:9" ht="16">
      <c r="A19" s="179"/>
      <c r="B19" s="164" t="s">
        <v>23</v>
      </c>
      <c r="C19" s="48">
        <f>'Results detail'!AH46</f>
        <v>0.49999999999999989</v>
      </c>
      <c r="D19" s="48">
        <f>'Results detail'!AI46</f>
        <v>0.41181818181818164</v>
      </c>
      <c r="E19" s="48">
        <f>'Results detail'!AJ46</f>
        <v>6.4545454545454212E-2</v>
      </c>
      <c r="F19" s="48">
        <f>'Results detail'!AK46</f>
        <v>0.19909090909090899</v>
      </c>
      <c r="G19" s="48">
        <f>'Results detail'!AL46</f>
        <v>1.0000000000000009E-2</v>
      </c>
      <c r="I19" s="17">
        <f t="shared" si="0"/>
        <v>0.23709090909090896</v>
      </c>
    </row>
    <row r="20" spans="1:9" s="2" customFormat="1" ht="16">
      <c r="A20" s="179"/>
      <c r="B20" s="165" t="s">
        <v>12</v>
      </c>
      <c r="C20" s="24">
        <f>'Results detail'!AH48</f>
        <v>0.69511495126995348</v>
      </c>
      <c r="D20" s="24">
        <f>'Results detail'!AI48</f>
        <v>0.71976079131511495</v>
      </c>
      <c r="E20" s="24">
        <f>'Results detail'!AJ48</f>
        <v>0.34898195763967566</v>
      </c>
      <c r="F20" s="24">
        <f>'Results detail'!AK48</f>
        <v>0.46894128004765057</v>
      </c>
      <c r="G20" s="24">
        <f>'Results detail'!AL48</f>
        <v>0.53868869202792313</v>
      </c>
      <c r="I20" s="17">
        <f t="shared" si="0"/>
        <v>0.55429753446006358</v>
      </c>
    </row>
    <row r="23" spans="1:9">
      <c r="B23" s="18" t="s">
        <v>24</v>
      </c>
      <c r="C23" s="17" t="str">
        <f>C1</f>
        <v>Baseline</v>
      </c>
      <c r="D23" s="17" t="str">
        <f t="shared" ref="D23:G23" si="1">D1</f>
        <v>SSP1</v>
      </c>
      <c r="E23" s="17" t="str">
        <f t="shared" si="1"/>
        <v>SSP3</v>
      </c>
      <c r="F23" s="17" t="str">
        <f t="shared" si="1"/>
        <v>SSP4</v>
      </c>
      <c r="G23" s="17" t="str">
        <f t="shared" si="1"/>
        <v>SSP5</v>
      </c>
      <c r="H23" s="18" t="s">
        <v>25</v>
      </c>
      <c r="I23" s="18" t="s">
        <v>26</v>
      </c>
    </row>
    <row r="24" spans="1:9">
      <c r="B24" t="str">
        <f>A2</f>
        <v>Nature for Nature</v>
      </c>
      <c r="C24" s="17">
        <f>C7</f>
        <v>0.64390625978292415</v>
      </c>
      <c r="D24" s="17">
        <f t="shared" ref="D24:G24" si="2">D7</f>
        <v>0.60362246041918854</v>
      </c>
      <c r="E24" s="17">
        <f t="shared" si="2"/>
        <v>0.15982995505824085</v>
      </c>
      <c r="F24" s="17">
        <f t="shared" si="2"/>
        <v>0.40492096976367364</v>
      </c>
      <c r="G24" s="17">
        <f t="shared" si="2"/>
        <v>0.41302658883533183</v>
      </c>
      <c r="H24">
        <v>1</v>
      </c>
      <c r="I24">
        <v>0.01</v>
      </c>
    </row>
    <row r="25" spans="1:9">
      <c r="B25" t="str">
        <f>A9</f>
        <v>Nature for Society</v>
      </c>
      <c r="C25" s="17">
        <f>C13</f>
        <v>0.63137645451475233</v>
      </c>
      <c r="D25" s="17">
        <f t="shared" ref="D25:G25" si="3">D13</f>
        <v>0.67795454545454537</v>
      </c>
      <c r="E25" s="17">
        <f t="shared" si="3"/>
        <v>0.32337819747406982</v>
      </c>
      <c r="F25" s="17">
        <f t="shared" si="3"/>
        <v>0.50277873722022648</v>
      </c>
      <c r="G25" s="17">
        <f t="shared" si="3"/>
        <v>0.46581931452988368</v>
      </c>
      <c r="H25">
        <v>1</v>
      </c>
      <c r="I25">
        <v>0.01</v>
      </c>
    </row>
    <row r="26" spans="1:9">
      <c r="B26" t="str">
        <f>A15</f>
        <v>Nature as Culture</v>
      </c>
      <c r="C26" s="17">
        <f>C20</f>
        <v>0.69511495126995348</v>
      </c>
      <c r="D26" s="17">
        <f t="shared" ref="D26:G26" si="4">D20</f>
        <v>0.71976079131511495</v>
      </c>
      <c r="E26" s="17">
        <f t="shared" si="4"/>
        <v>0.34898195763967566</v>
      </c>
      <c r="F26" s="17">
        <f t="shared" si="4"/>
        <v>0.46894128004765057</v>
      </c>
      <c r="G26" s="17">
        <f t="shared" si="4"/>
        <v>0.53868869202792313</v>
      </c>
      <c r="H26">
        <v>1</v>
      </c>
      <c r="I26">
        <v>0.01</v>
      </c>
    </row>
  </sheetData>
  <mergeCells count="4">
    <mergeCell ref="A2:A7"/>
    <mergeCell ref="A9:A13"/>
    <mergeCell ref="A15:A20"/>
    <mergeCell ref="O6:Q6"/>
  </mergeCells>
  <conditionalFormatting sqref="C1:G22 K7:U7 C24:G1048576">
    <cfRule type="colorScale" priority="1">
      <colorScale>
        <cfvo type="num" val="0"/>
        <cfvo type="num" val="0.5"/>
        <cfvo type="num" val="1"/>
        <color rgb="FFD72F27"/>
        <color rgb="FFFFFFC0"/>
        <color rgb="FF19984F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658A-2C15-7D44-A6FB-3279DA3E107A}">
  <dimension ref="A1:AQ66"/>
  <sheetViews>
    <sheetView tabSelected="1" zoomScale="120" zoomScaleNormal="120" workbookViewId="0">
      <pane xSplit="2" ySplit="2" topLeftCell="C35" activePane="bottomRight" state="frozen"/>
      <selection pane="topRight"/>
      <selection pane="bottomLeft"/>
      <selection pane="bottomRight" activeCell="K1" sqref="K1:K1048576"/>
    </sheetView>
  </sheetViews>
  <sheetFormatPr baseColWidth="10" defaultColWidth="8.83203125" defaultRowHeight="15"/>
  <cols>
    <col min="1" max="1" width="29.83203125" bestFit="1" customWidth="1"/>
    <col min="2" max="2" width="26.1640625" style="1" bestFit="1" customWidth="1"/>
    <col min="3" max="3" width="8.33203125" customWidth="1"/>
    <col min="4" max="4" width="17.5" customWidth="1"/>
    <col min="5" max="5" width="11.6640625" style="41" customWidth="1"/>
    <col min="6" max="6" width="10.6640625" style="1" customWidth="1"/>
    <col min="7" max="7" width="5" customWidth="1"/>
    <col min="8" max="8" width="6.5" customWidth="1"/>
    <col min="9" max="10" width="5" customWidth="1"/>
    <col min="11" max="11" width="42.1640625" style="209" customWidth="1"/>
    <col min="12" max="12" width="11.5" bestFit="1" customWidth="1"/>
    <col min="13" max="13" width="13.33203125" bestFit="1" customWidth="1"/>
    <col min="14" max="14" width="10.5" bestFit="1" customWidth="1"/>
    <col min="15" max="15" width="11" bestFit="1" customWidth="1"/>
    <col min="16" max="16" width="6.1640625" customWidth="1"/>
    <col min="17" max="17" width="8.83203125" bestFit="1" customWidth="1"/>
    <col min="18" max="19" width="7.6640625" bestFit="1" customWidth="1"/>
    <col min="20" max="20" width="8.33203125" bestFit="1" customWidth="1"/>
    <col min="21" max="21" width="7.33203125" bestFit="1" customWidth="1"/>
    <col min="22" max="22" width="5.33203125" customWidth="1"/>
    <col min="23" max="23" width="10.33203125" style="1" bestFit="1" customWidth="1"/>
    <col min="24" max="27" width="9.83203125" bestFit="1" customWidth="1"/>
    <col min="28" max="28" width="8.83203125" style="17"/>
    <col min="29" max="32" width="7.33203125" style="17" bestFit="1" customWidth="1"/>
    <col min="33" max="33" width="1.83203125" customWidth="1"/>
  </cols>
  <sheetData>
    <row r="1" spans="1:38" ht="16">
      <c r="A1" s="2" t="s">
        <v>0</v>
      </c>
      <c r="B1" s="3" t="s">
        <v>27</v>
      </c>
      <c r="C1" s="37"/>
      <c r="D1" s="46"/>
      <c r="E1" s="39"/>
      <c r="G1" s="19"/>
      <c r="H1" s="19"/>
      <c r="I1" s="19"/>
      <c r="J1" s="2"/>
      <c r="L1" s="2" t="s">
        <v>28</v>
      </c>
      <c r="M1" s="2"/>
      <c r="N1" s="2"/>
      <c r="O1" s="2"/>
      <c r="R1" s="2" t="s">
        <v>29</v>
      </c>
      <c r="W1" s="2" t="s">
        <v>30</v>
      </c>
      <c r="AH1" s="18"/>
    </row>
    <row r="2" spans="1:38" ht="96">
      <c r="C2" s="38" t="s">
        <v>31</v>
      </c>
      <c r="D2" s="47" t="s">
        <v>32</v>
      </c>
      <c r="E2" s="40" t="s">
        <v>33</v>
      </c>
      <c r="F2" s="16" t="s">
        <v>34</v>
      </c>
      <c r="G2" s="2" t="s">
        <v>35</v>
      </c>
      <c r="H2" s="3"/>
      <c r="I2" s="3"/>
      <c r="J2" s="3"/>
      <c r="K2" s="210" t="s">
        <v>36</v>
      </c>
      <c r="L2" s="2" t="s">
        <v>2</v>
      </c>
      <c r="M2" s="2" t="s">
        <v>3</v>
      </c>
      <c r="N2" s="2" t="s">
        <v>4</v>
      </c>
      <c r="O2" s="2" t="s">
        <v>5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5</v>
      </c>
      <c r="W2" s="3" t="s">
        <v>1</v>
      </c>
      <c r="X2" s="3" t="s">
        <v>2</v>
      </c>
      <c r="Y2" s="3" t="s">
        <v>3</v>
      </c>
      <c r="Z2" s="3" t="s">
        <v>4</v>
      </c>
      <c r="AA2" s="3" t="s">
        <v>5</v>
      </c>
      <c r="AB2" s="21" t="s">
        <v>1</v>
      </c>
      <c r="AC2" s="21" t="s">
        <v>2</v>
      </c>
      <c r="AD2" s="21" t="s">
        <v>3</v>
      </c>
      <c r="AE2" s="21" t="s">
        <v>4</v>
      </c>
      <c r="AF2" s="21" t="s">
        <v>5</v>
      </c>
      <c r="AH2" s="21" t="s">
        <v>1</v>
      </c>
      <c r="AI2" s="21" t="s">
        <v>2</v>
      </c>
      <c r="AJ2" s="21" t="s">
        <v>3</v>
      </c>
      <c r="AK2" s="21" t="s">
        <v>4</v>
      </c>
      <c r="AL2" s="21" t="s">
        <v>5</v>
      </c>
    </row>
    <row r="3" spans="1:38">
      <c r="AB3" s="17" t="s">
        <v>37</v>
      </c>
    </row>
    <row r="4" spans="1:38">
      <c r="A4" s="2" t="s">
        <v>38</v>
      </c>
    </row>
    <row r="5" spans="1:38" ht="32">
      <c r="A5" s="13" t="s">
        <v>7</v>
      </c>
      <c r="B5" s="13" t="s">
        <v>39</v>
      </c>
      <c r="C5" s="18">
        <v>3872</v>
      </c>
      <c r="D5" s="18" t="s">
        <v>40</v>
      </c>
      <c r="E5" s="42">
        <v>1.0903</v>
      </c>
      <c r="F5" s="6">
        <f>E5*0.8</f>
        <v>0.87224000000000013</v>
      </c>
      <c r="G5" s="8"/>
      <c r="H5" s="8"/>
      <c r="I5" s="8"/>
      <c r="J5" s="8"/>
      <c r="K5" s="209" t="s">
        <v>41</v>
      </c>
      <c r="L5" s="4">
        <v>-0.03</v>
      </c>
      <c r="M5" s="4">
        <v>-0.05</v>
      </c>
      <c r="N5" s="4">
        <v>0.01</v>
      </c>
      <c r="O5" s="4">
        <v>0.02</v>
      </c>
      <c r="Q5" s="5">
        <v>1</v>
      </c>
      <c r="R5" s="5">
        <f t="shared" ref="R5:U14" si="0">1+L5</f>
        <v>0.97</v>
      </c>
      <c r="S5" s="5">
        <f t="shared" si="0"/>
        <v>0.95</v>
      </c>
      <c r="T5" s="5">
        <f t="shared" si="0"/>
        <v>1.01</v>
      </c>
      <c r="U5" s="5">
        <f t="shared" si="0"/>
        <v>1.02</v>
      </c>
      <c r="W5" s="6">
        <f t="shared" ref="W5:W14" si="1">(Q5-$F5)/($E5-$F5)</f>
        <v>0.58589379069980707</v>
      </c>
      <c r="X5" s="6">
        <f t="shared" ref="X5:X14" si="2">(R5-$F5)/($E5-$F5)</f>
        <v>0.44831697697881262</v>
      </c>
      <c r="Y5" s="6">
        <f t="shared" ref="Y5:Y14" si="3">(S5-$F5)/($E5-$F5)</f>
        <v>0.35659910116481636</v>
      </c>
      <c r="Z5" s="6">
        <f t="shared" ref="Z5:Z14" si="4">(T5-$F5)/($E5-$F5)</f>
        <v>0.6317527286068052</v>
      </c>
      <c r="AA5" s="6">
        <f t="shared" ref="AA5:AA14" si="5">(U5-$F5)/($E5-$F5)</f>
        <v>0.67761166651380333</v>
      </c>
      <c r="AB5" s="22">
        <f t="shared" ref="AB5:AB14" si="6">IF(W5&lt;1,IF(W5&gt;0,W5,0),1)</f>
        <v>0.58589379069980707</v>
      </c>
      <c r="AC5" s="22">
        <f t="shared" ref="AC5:AF14" si="7">IF(X5&lt;1,IF(X5&gt;0,X5,0),1)</f>
        <v>0.44831697697881262</v>
      </c>
      <c r="AD5" s="22">
        <f t="shared" si="7"/>
        <v>0.35659910116481636</v>
      </c>
      <c r="AE5" s="22">
        <f t="shared" si="7"/>
        <v>0.6317527286068052</v>
      </c>
      <c r="AF5" s="22">
        <f t="shared" si="7"/>
        <v>0.67761166651380333</v>
      </c>
      <c r="AH5" s="17">
        <f>AVERAGE(AB5:AB8)</f>
        <v>0.67953129891462116</v>
      </c>
      <c r="AI5" s="17">
        <f t="shared" ref="AI5:AL5" si="8">AVERAGE(AC5:AC8)</f>
        <v>0.23811230209594292</v>
      </c>
      <c r="AJ5" s="17">
        <f t="shared" si="8"/>
        <v>8.9149775291204089E-2</v>
      </c>
      <c r="AK5" s="17">
        <f t="shared" si="8"/>
        <v>0.1579381821517013</v>
      </c>
      <c r="AL5" s="17">
        <f t="shared" si="8"/>
        <v>0.18179961084332688</v>
      </c>
    </row>
    <row r="6" spans="1:38" ht="32">
      <c r="A6" s="7"/>
      <c r="B6" s="13" t="s">
        <v>42</v>
      </c>
      <c r="C6" s="18">
        <v>838</v>
      </c>
      <c r="D6" s="18" t="s">
        <v>40</v>
      </c>
      <c r="E6" s="42">
        <v>1</v>
      </c>
      <c r="F6" s="6">
        <f>E6*0.8</f>
        <v>0.8</v>
      </c>
      <c r="K6" s="209" t="s">
        <v>43</v>
      </c>
      <c r="L6" s="4">
        <v>-0.42</v>
      </c>
      <c r="M6" s="4">
        <v>-0.42</v>
      </c>
      <c r="N6" s="4">
        <v>-0.42</v>
      </c>
      <c r="O6" s="4">
        <v>-0.49</v>
      </c>
      <c r="Q6" s="5">
        <v>1</v>
      </c>
      <c r="R6" s="5">
        <f t="shared" si="0"/>
        <v>0.58000000000000007</v>
      </c>
      <c r="S6" s="5">
        <f t="shared" si="0"/>
        <v>0.58000000000000007</v>
      </c>
      <c r="T6" s="5">
        <f t="shared" si="0"/>
        <v>0.58000000000000007</v>
      </c>
      <c r="U6" s="5">
        <f t="shared" si="0"/>
        <v>0.51</v>
      </c>
      <c r="W6" s="6">
        <f t="shared" si="1"/>
        <v>1</v>
      </c>
      <c r="X6" s="6">
        <f t="shared" si="2"/>
        <v>-1.1000000000000001</v>
      </c>
      <c r="Y6" s="6">
        <f t="shared" si="3"/>
        <v>-1.1000000000000001</v>
      </c>
      <c r="Z6" s="6">
        <f t="shared" si="4"/>
        <v>-1.1000000000000001</v>
      </c>
      <c r="AA6" s="6">
        <f t="shared" si="5"/>
        <v>-1.4500000000000004</v>
      </c>
      <c r="AB6" s="22">
        <f t="shared" si="6"/>
        <v>1</v>
      </c>
      <c r="AC6" s="22">
        <f t="shared" si="7"/>
        <v>0</v>
      </c>
      <c r="AD6" s="22">
        <f t="shared" si="7"/>
        <v>0</v>
      </c>
      <c r="AE6" s="22">
        <f t="shared" si="7"/>
        <v>0</v>
      </c>
      <c r="AF6" s="22">
        <f t="shared" si="7"/>
        <v>0</v>
      </c>
    </row>
    <row r="7" spans="1:38" ht="32">
      <c r="A7" s="7"/>
      <c r="B7" s="13" t="s">
        <v>44</v>
      </c>
      <c r="C7" s="18">
        <v>2944</v>
      </c>
      <c r="D7" s="18" t="s">
        <v>40</v>
      </c>
      <c r="E7" s="42">
        <v>1.21</v>
      </c>
      <c r="F7" s="6">
        <f>E7*0.8</f>
        <v>0.96799999999999997</v>
      </c>
      <c r="G7" s="4"/>
      <c r="H7" s="4"/>
      <c r="I7" s="4"/>
      <c r="J7" s="4"/>
      <c r="K7" s="209" t="s">
        <v>45</v>
      </c>
      <c r="L7" s="4">
        <v>0.09</v>
      </c>
      <c r="M7" s="4">
        <v>-7.0000000000000007E-2</v>
      </c>
      <c r="N7" s="4">
        <v>-0.04</v>
      </c>
      <c r="O7" s="4">
        <v>-0.02</v>
      </c>
      <c r="Q7" s="5">
        <v>1</v>
      </c>
      <c r="R7" s="5">
        <f t="shared" si="0"/>
        <v>1.0900000000000001</v>
      </c>
      <c r="S7" s="5">
        <f t="shared" si="0"/>
        <v>0.92999999999999994</v>
      </c>
      <c r="T7" s="5">
        <f t="shared" si="0"/>
        <v>0.96</v>
      </c>
      <c r="U7" s="5">
        <f t="shared" si="0"/>
        <v>0.98</v>
      </c>
      <c r="W7" s="6">
        <f t="shared" si="1"/>
        <v>0.1322314049586778</v>
      </c>
      <c r="X7" s="6">
        <f t="shared" si="2"/>
        <v>0.50413223140495911</v>
      </c>
      <c r="Y7" s="6">
        <f t="shared" si="3"/>
        <v>-0.1570247933884299</v>
      </c>
      <c r="Z7" s="6">
        <f t="shared" si="4"/>
        <v>-3.305785123966945E-2</v>
      </c>
      <c r="AA7" s="6">
        <f t="shared" si="5"/>
        <v>4.9586776859504175E-2</v>
      </c>
      <c r="AB7" s="22">
        <f t="shared" si="6"/>
        <v>0.1322314049586778</v>
      </c>
      <c r="AC7" s="22">
        <f t="shared" si="7"/>
        <v>0.50413223140495911</v>
      </c>
      <c r="AD7" s="22">
        <f t="shared" si="7"/>
        <v>0</v>
      </c>
      <c r="AE7" s="22">
        <f t="shared" si="7"/>
        <v>0</v>
      </c>
      <c r="AF7" s="22">
        <f t="shared" si="7"/>
        <v>4.9586776859504175E-2</v>
      </c>
    </row>
    <row r="8" spans="1:38" ht="32">
      <c r="A8" s="1"/>
      <c r="B8" s="13" t="s">
        <v>46</v>
      </c>
      <c r="C8" s="18">
        <v>13018</v>
      </c>
      <c r="D8" s="18" t="s">
        <v>40</v>
      </c>
      <c r="E8" s="42">
        <v>1</v>
      </c>
      <c r="F8" s="6">
        <f>E8*0.8</f>
        <v>0.8</v>
      </c>
      <c r="K8" s="209" t="s">
        <v>47</v>
      </c>
      <c r="L8" s="23">
        <f>-31%</f>
        <v>-0.31</v>
      </c>
      <c r="M8" s="4">
        <f>-35%</f>
        <v>-0.35</v>
      </c>
      <c r="N8" s="4">
        <f>-34%</f>
        <v>-0.34</v>
      </c>
      <c r="O8" s="4">
        <f>-42%</f>
        <v>-0.42</v>
      </c>
      <c r="Q8" s="5">
        <v>1</v>
      </c>
      <c r="R8" s="5">
        <f>1+L8</f>
        <v>0.69</v>
      </c>
      <c r="S8" s="5">
        <f>1+M8</f>
        <v>0.65</v>
      </c>
      <c r="T8" s="5">
        <f>1+N8</f>
        <v>0.65999999999999992</v>
      </c>
      <c r="U8" s="5">
        <f>1+O8</f>
        <v>0.58000000000000007</v>
      </c>
      <c r="W8" s="6">
        <f t="shared" si="1"/>
        <v>1</v>
      </c>
      <c r="X8" s="6">
        <f t="shared" si="2"/>
        <v>-0.5500000000000006</v>
      </c>
      <c r="Y8" s="6">
        <f t="shared" si="3"/>
        <v>-0.75000000000000033</v>
      </c>
      <c r="Z8" s="6">
        <f t="shared" si="4"/>
        <v>-0.70000000000000073</v>
      </c>
      <c r="AA8" s="6">
        <f t="shared" si="5"/>
        <v>-1.1000000000000001</v>
      </c>
      <c r="AB8" s="22">
        <f>IF(W8&lt;1,IF(W8&gt;0,W8,0),1)</f>
        <v>1</v>
      </c>
      <c r="AC8" s="22">
        <f>IF(X8&lt;1,IF(X8&gt;0,X8,0),1)</f>
        <v>0</v>
      </c>
      <c r="AD8" s="22">
        <f>IF(Y8&lt;1,IF(Y8&gt;0,Y8,0),1)</f>
        <v>0</v>
      </c>
      <c r="AE8" s="22">
        <f>IF(Z8&lt;1,IF(Z8&gt;0,Z8,0),1)</f>
        <v>0</v>
      </c>
      <c r="AF8" s="22">
        <f>IF(AA8&lt;1,IF(AA8&gt;0,AA8,0),1)</f>
        <v>0</v>
      </c>
    </row>
    <row r="9" spans="1:38" ht="48">
      <c r="A9" s="13" t="s">
        <v>8</v>
      </c>
      <c r="B9" s="13" t="s">
        <v>48</v>
      </c>
      <c r="C9">
        <v>45</v>
      </c>
      <c r="D9" t="s">
        <v>49</v>
      </c>
      <c r="E9" s="42">
        <v>0.75</v>
      </c>
      <c r="F9" s="1">
        <v>1</v>
      </c>
      <c r="G9" s="4"/>
      <c r="H9" s="4"/>
      <c r="I9" s="4"/>
      <c r="J9" s="4"/>
      <c r="K9" s="211" t="s">
        <v>50</v>
      </c>
      <c r="L9" s="4">
        <v>-0.02</v>
      </c>
      <c r="M9" s="4">
        <v>0.38</v>
      </c>
      <c r="N9" s="4">
        <v>0.1</v>
      </c>
      <c r="O9" s="4">
        <v>0.24</v>
      </c>
      <c r="Q9" s="5">
        <v>1</v>
      </c>
      <c r="R9" s="5">
        <f t="shared" si="0"/>
        <v>0.98</v>
      </c>
      <c r="S9" s="5">
        <f t="shared" si="0"/>
        <v>1.38</v>
      </c>
      <c r="T9" s="5">
        <f t="shared" si="0"/>
        <v>1.1000000000000001</v>
      </c>
      <c r="U9" s="5">
        <f t="shared" si="0"/>
        <v>1.24</v>
      </c>
      <c r="V9">
        <f>S9*45</f>
        <v>62.099999999999994</v>
      </c>
      <c r="W9" s="6">
        <f t="shared" si="1"/>
        <v>0</v>
      </c>
      <c r="X9" s="6">
        <f t="shared" si="2"/>
        <v>8.0000000000000071E-2</v>
      </c>
      <c r="Y9" s="6">
        <f t="shared" si="3"/>
        <v>-1.5199999999999996</v>
      </c>
      <c r="Z9" s="6">
        <f t="shared" si="4"/>
        <v>-0.40000000000000036</v>
      </c>
      <c r="AA9" s="6">
        <f t="shared" si="5"/>
        <v>-0.96</v>
      </c>
      <c r="AB9" s="22">
        <f t="shared" si="6"/>
        <v>0</v>
      </c>
      <c r="AC9" s="22">
        <f t="shared" si="7"/>
        <v>8.0000000000000071E-2</v>
      </c>
      <c r="AD9" s="22">
        <f t="shared" si="7"/>
        <v>0</v>
      </c>
      <c r="AE9" s="22">
        <f t="shared" si="7"/>
        <v>0</v>
      </c>
      <c r="AF9" s="22">
        <f t="shared" si="7"/>
        <v>0</v>
      </c>
      <c r="AH9" s="17">
        <f t="shared" ref="AH9:AL10" si="9">AVERAGE(AB9:AB9)</f>
        <v>0</v>
      </c>
      <c r="AI9" s="17">
        <f t="shared" si="9"/>
        <v>8.0000000000000071E-2</v>
      </c>
      <c r="AJ9" s="17">
        <f t="shared" si="9"/>
        <v>0</v>
      </c>
      <c r="AK9" s="17">
        <f t="shared" si="9"/>
        <v>0</v>
      </c>
      <c r="AL9" s="17">
        <f t="shared" si="9"/>
        <v>0</v>
      </c>
    </row>
    <row r="10" spans="1:38" ht="64">
      <c r="A10" s="13" t="s">
        <v>9</v>
      </c>
      <c r="B10" s="13" t="s">
        <v>51</v>
      </c>
      <c r="C10">
        <v>2.4</v>
      </c>
      <c r="D10" t="s">
        <v>52</v>
      </c>
      <c r="E10" s="42">
        <v>0.77</v>
      </c>
      <c r="F10" s="1">
        <v>1.27</v>
      </c>
      <c r="K10" s="211" t="s">
        <v>53</v>
      </c>
      <c r="L10" s="4">
        <v>-0.38</v>
      </c>
      <c r="M10" s="4">
        <v>-0.06</v>
      </c>
      <c r="N10" s="4">
        <v>-0.39</v>
      </c>
      <c r="O10" s="4">
        <v>-0.48</v>
      </c>
      <c r="Q10" s="5">
        <v>1</v>
      </c>
      <c r="R10" s="5">
        <f t="shared" si="0"/>
        <v>0.62</v>
      </c>
      <c r="S10" s="5">
        <f t="shared" si="0"/>
        <v>0.94</v>
      </c>
      <c r="T10" s="5">
        <f t="shared" si="0"/>
        <v>0.61</v>
      </c>
      <c r="U10" s="5">
        <f t="shared" si="0"/>
        <v>0.52</v>
      </c>
      <c r="W10" s="6">
        <f t="shared" si="1"/>
        <v>0.54</v>
      </c>
      <c r="X10" s="6">
        <f t="shared" si="2"/>
        <v>1.3</v>
      </c>
      <c r="Y10" s="6">
        <f t="shared" si="3"/>
        <v>0.66000000000000014</v>
      </c>
      <c r="Z10" s="6">
        <f t="shared" si="4"/>
        <v>1.32</v>
      </c>
      <c r="AA10" s="6">
        <f t="shared" si="5"/>
        <v>1.5</v>
      </c>
      <c r="AB10" s="22">
        <f t="shared" si="6"/>
        <v>0.54</v>
      </c>
      <c r="AC10" s="22">
        <f t="shared" si="7"/>
        <v>1</v>
      </c>
      <c r="AD10" s="22">
        <f t="shared" si="7"/>
        <v>0.66000000000000014</v>
      </c>
      <c r="AE10" s="22">
        <f t="shared" si="7"/>
        <v>1</v>
      </c>
      <c r="AF10" s="22">
        <f t="shared" si="7"/>
        <v>1</v>
      </c>
      <c r="AH10" s="17">
        <f t="shared" si="9"/>
        <v>0.54</v>
      </c>
      <c r="AI10" s="17">
        <f t="shared" si="9"/>
        <v>1</v>
      </c>
      <c r="AJ10" s="17">
        <f t="shared" si="9"/>
        <v>0.66000000000000014</v>
      </c>
      <c r="AK10" s="17">
        <f t="shared" si="9"/>
        <v>1</v>
      </c>
      <c r="AL10" s="17">
        <f t="shared" si="9"/>
        <v>1</v>
      </c>
    </row>
    <row r="11" spans="1:38" ht="48">
      <c r="A11" s="13" t="s">
        <v>10</v>
      </c>
      <c r="B11" s="13" t="s">
        <v>54</v>
      </c>
      <c r="C11">
        <v>1395</v>
      </c>
      <c r="D11" s="18" t="s">
        <v>40</v>
      </c>
      <c r="E11" s="42">
        <v>1</v>
      </c>
      <c r="F11" s="6">
        <f>E11*0.8</f>
        <v>0.8</v>
      </c>
      <c r="K11" s="211" t="s">
        <v>55</v>
      </c>
      <c r="L11" s="4">
        <v>-0.02</v>
      </c>
      <c r="M11" s="4">
        <v>-0.19</v>
      </c>
      <c r="N11" s="4">
        <v>-0.1</v>
      </c>
      <c r="O11" s="4">
        <v>-7.0000000000000007E-2</v>
      </c>
      <c r="Q11" s="5">
        <v>1</v>
      </c>
      <c r="R11" s="5">
        <f t="shared" si="0"/>
        <v>0.98</v>
      </c>
      <c r="S11" s="5">
        <f t="shared" si="0"/>
        <v>0.81</v>
      </c>
      <c r="T11" s="5">
        <f t="shared" si="0"/>
        <v>0.9</v>
      </c>
      <c r="U11" s="5">
        <f t="shared" si="0"/>
        <v>0.92999999999999994</v>
      </c>
      <c r="W11" s="6">
        <f t="shared" si="1"/>
        <v>1</v>
      </c>
      <c r="X11" s="6">
        <f t="shared" si="2"/>
        <v>0.89999999999999991</v>
      </c>
      <c r="Y11" s="6">
        <f t="shared" si="3"/>
        <v>5.0000000000000058E-2</v>
      </c>
      <c r="Z11" s="6">
        <f t="shared" si="4"/>
        <v>0.5</v>
      </c>
      <c r="AA11" s="6">
        <f t="shared" si="5"/>
        <v>0.64999999999999958</v>
      </c>
      <c r="AB11" s="22">
        <f t="shared" si="6"/>
        <v>1</v>
      </c>
      <c r="AC11" s="22">
        <f t="shared" si="7"/>
        <v>0.89999999999999991</v>
      </c>
      <c r="AD11" s="22">
        <f t="shared" si="7"/>
        <v>5.0000000000000058E-2</v>
      </c>
      <c r="AE11" s="22">
        <f t="shared" si="7"/>
        <v>0.5</v>
      </c>
      <c r="AF11" s="22">
        <f t="shared" si="7"/>
        <v>0.64999999999999958</v>
      </c>
      <c r="AH11" s="17">
        <f>AB11</f>
        <v>1</v>
      </c>
      <c r="AI11" s="17">
        <f t="shared" ref="AI11:AL11" si="10">AC11</f>
        <v>0.89999999999999991</v>
      </c>
      <c r="AJ11" s="17">
        <f t="shared" si="10"/>
        <v>5.0000000000000058E-2</v>
      </c>
      <c r="AK11" s="17">
        <f t="shared" si="10"/>
        <v>0.5</v>
      </c>
      <c r="AL11" s="17">
        <f t="shared" si="10"/>
        <v>0.64999999999999958</v>
      </c>
    </row>
    <row r="12" spans="1:38" ht="64">
      <c r="A12" s="13" t="s">
        <v>11</v>
      </c>
      <c r="B12" s="13" t="s">
        <v>56</v>
      </c>
      <c r="C12" s="1">
        <v>1012</v>
      </c>
      <c r="D12" s="18" t="s">
        <v>40</v>
      </c>
      <c r="E12" s="42">
        <v>1</v>
      </c>
      <c r="F12" s="6">
        <f>E12*0.8</f>
        <v>0.8</v>
      </c>
      <c r="K12" s="211" t="s">
        <v>57</v>
      </c>
      <c r="L12" s="9">
        <v>-0.04</v>
      </c>
      <c r="M12" s="9">
        <v>-0.25</v>
      </c>
      <c r="N12" s="9">
        <v>-0.11</v>
      </c>
      <c r="O12" s="9">
        <v>-0.15</v>
      </c>
      <c r="Q12" s="5">
        <v>1</v>
      </c>
      <c r="R12" s="5">
        <f t="shared" si="0"/>
        <v>0.96</v>
      </c>
      <c r="S12" s="5">
        <f t="shared" si="0"/>
        <v>0.75</v>
      </c>
      <c r="T12" s="5">
        <f t="shared" si="0"/>
        <v>0.89</v>
      </c>
      <c r="U12" s="5">
        <f t="shared" si="0"/>
        <v>0.85</v>
      </c>
      <c r="W12" s="6">
        <f t="shared" si="1"/>
        <v>1</v>
      </c>
      <c r="X12" s="6">
        <f t="shared" si="2"/>
        <v>0.79999999999999982</v>
      </c>
      <c r="Y12" s="6">
        <f t="shared" si="3"/>
        <v>-0.25000000000000028</v>
      </c>
      <c r="Z12" s="6">
        <f t="shared" si="4"/>
        <v>0.44999999999999996</v>
      </c>
      <c r="AA12" s="6">
        <f t="shared" si="5"/>
        <v>0.24999999999999972</v>
      </c>
      <c r="AB12" s="22">
        <f t="shared" si="6"/>
        <v>1</v>
      </c>
      <c r="AC12" s="22">
        <f t="shared" si="7"/>
        <v>0.79999999999999982</v>
      </c>
      <c r="AD12" s="22">
        <f t="shared" si="7"/>
        <v>0</v>
      </c>
      <c r="AE12" s="22">
        <f t="shared" si="7"/>
        <v>0.44999999999999996</v>
      </c>
      <c r="AF12" s="22">
        <f t="shared" si="7"/>
        <v>0.24999999999999972</v>
      </c>
      <c r="AH12" s="17">
        <f>AVERAGE(AB12:AB14)</f>
        <v>1</v>
      </c>
      <c r="AI12" s="17">
        <f t="shared" ref="AI12:AL12" si="11">AVERAGE(AC12:AC14)</f>
        <v>0.79999999999999982</v>
      </c>
      <c r="AJ12" s="17">
        <f t="shared" si="11"/>
        <v>0</v>
      </c>
      <c r="AK12" s="17">
        <f t="shared" si="11"/>
        <v>0.36666666666666653</v>
      </c>
      <c r="AL12" s="17">
        <f t="shared" si="11"/>
        <v>0.23333333333333303</v>
      </c>
    </row>
    <row r="13" spans="1:38" ht="64">
      <c r="A13" s="1"/>
      <c r="B13" s="13" t="s">
        <v>58</v>
      </c>
      <c r="C13" s="1">
        <v>1290</v>
      </c>
      <c r="D13" s="18" t="s">
        <v>40</v>
      </c>
      <c r="E13" s="42">
        <v>1</v>
      </c>
      <c r="F13" s="6">
        <f>E13*0.8</f>
        <v>0.8</v>
      </c>
      <c r="K13" s="209" t="s">
        <v>57</v>
      </c>
      <c r="L13" s="9">
        <v>-0.03</v>
      </c>
      <c r="M13" s="9">
        <v>-0.27</v>
      </c>
      <c r="N13" s="9">
        <v>-0.13</v>
      </c>
      <c r="O13" s="9">
        <v>-0.14000000000000001</v>
      </c>
      <c r="Q13" s="5">
        <v>1</v>
      </c>
      <c r="R13" s="5">
        <f t="shared" si="0"/>
        <v>0.97</v>
      </c>
      <c r="S13" s="5">
        <f t="shared" si="0"/>
        <v>0.73</v>
      </c>
      <c r="T13" s="5">
        <f t="shared" si="0"/>
        <v>0.87</v>
      </c>
      <c r="U13" s="5">
        <f t="shared" si="0"/>
        <v>0.86</v>
      </c>
      <c r="W13" s="6">
        <f t="shared" si="1"/>
        <v>1</v>
      </c>
      <c r="X13" s="6">
        <f t="shared" si="2"/>
        <v>0.84999999999999987</v>
      </c>
      <c r="Y13" s="6">
        <f t="shared" si="3"/>
        <v>-0.35000000000000037</v>
      </c>
      <c r="Z13" s="6">
        <f t="shared" si="4"/>
        <v>0.34999999999999981</v>
      </c>
      <c r="AA13" s="6">
        <f t="shared" si="5"/>
        <v>0.29999999999999977</v>
      </c>
      <c r="AB13" s="22">
        <f t="shared" si="6"/>
        <v>1</v>
      </c>
      <c r="AC13" s="22">
        <f t="shared" si="7"/>
        <v>0.84999999999999987</v>
      </c>
      <c r="AD13" s="22">
        <f t="shared" si="7"/>
        <v>0</v>
      </c>
      <c r="AE13" s="22">
        <f t="shared" si="7"/>
        <v>0.34999999999999981</v>
      </c>
      <c r="AF13" s="22">
        <f t="shared" si="7"/>
        <v>0.29999999999999977</v>
      </c>
    </row>
    <row r="14" spans="1:38" ht="65" thickBot="1">
      <c r="A14" s="1"/>
      <c r="B14" s="13" t="s">
        <v>59</v>
      </c>
      <c r="C14" s="1">
        <v>1372</v>
      </c>
      <c r="D14" s="18" t="s">
        <v>40</v>
      </c>
      <c r="E14" s="42">
        <v>1</v>
      </c>
      <c r="F14" s="6">
        <f>E14*0.8</f>
        <v>0.8</v>
      </c>
      <c r="K14" s="209" t="s">
        <v>57</v>
      </c>
      <c r="L14" s="9">
        <v>-0.05</v>
      </c>
      <c r="M14" s="9">
        <v>-0.28999999999999998</v>
      </c>
      <c r="N14" s="9">
        <v>-0.14000000000000001</v>
      </c>
      <c r="O14" s="9">
        <v>-0.17</v>
      </c>
      <c r="Q14" s="5">
        <v>1</v>
      </c>
      <c r="R14" s="5">
        <f t="shared" si="0"/>
        <v>0.95</v>
      </c>
      <c r="S14" s="5">
        <f t="shared" si="0"/>
        <v>0.71</v>
      </c>
      <c r="T14" s="5">
        <f t="shared" si="0"/>
        <v>0.86</v>
      </c>
      <c r="U14" s="5">
        <f t="shared" si="0"/>
        <v>0.83</v>
      </c>
      <c r="W14" s="6">
        <f t="shared" si="1"/>
        <v>1</v>
      </c>
      <c r="X14" s="6">
        <f t="shared" si="2"/>
        <v>0.74999999999999967</v>
      </c>
      <c r="Y14" s="6">
        <f t="shared" si="3"/>
        <v>-0.45000000000000051</v>
      </c>
      <c r="Z14" s="6">
        <f t="shared" si="4"/>
        <v>0.29999999999999977</v>
      </c>
      <c r="AA14" s="6">
        <f t="shared" si="5"/>
        <v>0.14999999999999961</v>
      </c>
      <c r="AB14" s="22">
        <f t="shared" si="6"/>
        <v>1</v>
      </c>
      <c r="AC14" s="22">
        <f t="shared" si="7"/>
        <v>0.74999999999999967</v>
      </c>
      <c r="AD14" s="22">
        <f t="shared" si="7"/>
        <v>0</v>
      </c>
      <c r="AE14" s="22">
        <f t="shared" si="7"/>
        <v>0.29999999999999977</v>
      </c>
      <c r="AF14" s="22">
        <f t="shared" si="7"/>
        <v>0.14999999999999961</v>
      </c>
      <c r="AH14" s="25"/>
      <c r="AI14" s="25"/>
      <c r="AJ14" s="25"/>
      <c r="AK14" s="25"/>
      <c r="AL14" s="25"/>
    </row>
    <row r="15" spans="1:38" s="25" customFormat="1" ht="17" thickTop="1" thickBot="1">
      <c r="B15" s="26"/>
      <c r="E15" s="43"/>
      <c r="F15" s="28"/>
      <c r="K15" s="212"/>
      <c r="Q15" s="27"/>
      <c r="R15" s="27"/>
      <c r="S15" s="27"/>
      <c r="T15" s="27"/>
      <c r="U15" s="27"/>
      <c r="W15" s="29"/>
      <c r="X15" s="29"/>
      <c r="Y15" s="29"/>
      <c r="Z15" s="29"/>
      <c r="AA15" s="29"/>
      <c r="AB15" s="30"/>
      <c r="AC15" s="30"/>
      <c r="AD15" s="30"/>
      <c r="AE15" s="30"/>
      <c r="AF15" s="30"/>
      <c r="AH15" s="30">
        <f>AVERAGE(AH5:AH14)</f>
        <v>0.64390625978292415</v>
      </c>
      <c r="AI15" s="30">
        <f>AVERAGE(AI5:AI14)</f>
        <v>0.60362246041918854</v>
      </c>
      <c r="AJ15" s="30">
        <f>AVERAGE(AJ5:AJ14)</f>
        <v>0.15982995505824085</v>
      </c>
      <c r="AK15" s="30">
        <f>AVERAGE(AK5:AK14)</f>
        <v>0.40492096976367364</v>
      </c>
      <c r="AL15" s="30">
        <f>AVERAGE(AL5:AL14)</f>
        <v>0.41302658883533183</v>
      </c>
    </row>
    <row r="16" spans="1:38" ht="16" thickTop="1">
      <c r="A16" s="2" t="s">
        <v>60</v>
      </c>
      <c r="E16" s="42"/>
      <c r="G16" t="s">
        <v>2</v>
      </c>
      <c r="H16" t="s">
        <v>3</v>
      </c>
      <c r="I16" t="s">
        <v>4</v>
      </c>
      <c r="J16" t="s">
        <v>5</v>
      </c>
      <c r="Q16" s="5"/>
      <c r="R16" s="5"/>
      <c r="S16" s="5"/>
      <c r="T16" s="5"/>
      <c r="U16" s="5"/>
      <c r="W16" s="1">
        <v>0.5</v>
      </c>
    </row>
    <row r="17" spans="1:43" ht="32">
      <c r="A17" s="13" t="s">
        <v>14</v>
      </c>
      <c r="B17" s="20" t="s">
        <v>61</v>
      </c>
      <c r="C17" s="10">
        <v>1492</v>
      </c>
      <c r="D17" s="10" t="s">
        <v>62</v>
      </c>
      <c r="E17" s="42">
        <v>1.41</v>
      </c>
      <c r="F17" s="1">
        <f t="shared" ref="F17:F23" si="12">E17*food_prov_min_fract</f>
        <v>0.70499999999999996</v>
      </c>
      <c r="G17" s="1">
        <v>1.35</v>
      </c>
      <c r="H17" s="1">
        <v>2.41</v>
      </c>
      <c r="I17" s="1">
        <v>1.76</v>
      </c>
      <c r="J17" s="1">
        <v>1.46</v>
      </c>
      <c r="K17" s="209" t="s">
        <v>63</v>
      </c>
      <c r="L17" s="11">
        <v>0.49</v>
      </c>
      <c r="M17" s="11">
        <v>0.71</v>
      </c>
      <c r="N17" s="11">
        <v>0.42</v>
      </c>
      <c r="O17" s="11">
        <v>0.43</v>
      </c>
      <c r="Q17" s="5">
        <v>1</v>
      </c>
      <c r="R17" s="5">
        <f t="shared" ref="R17:U47" si="13">1+L17</f>
        <v>1.49</v>
      </c>
      <c r="S17" s="5">
        <f t="shared" si="13"/>
        <v>1.71</v>
      </c>
      <c r="T17" s="5">
        <f t="shared" si="13"/>
        <v>1.42</v>
      </c>
      <c r="U17" s="5">
        <f t="shared" si="13"/>
        <v>1.43</v>
      </c>
      <c r="W17" s="6">
        <f t="shared" ref="W17:W23" si="14">(Q17-E17*food_prov_min_fract)/(E17*(1-food_prov_min_fract))</f>
        <v>0.41843971631205684</v>
      </c>
      <c r="X17" s="6">
        <f t="shared" ref="X17:AA23" si="15">(R17-G17*food_prov_min_fract)/(G17*(1-food_prov_min_fract))</f>
        <v>1.2074074074074073</v>
      </c>
      <c r="Y17" s="6">
        <f t="shared" si="15"/>
        <v>0.41908713692946048</v>
      </c>
      <c r="Z17" s="6">
        <f t="shared" si="15"/>
        <v>0.61363636363636354</v>
      </c>
      <c r="AA17" s="6">
        <f t="shared" si="15"/>
        <v>0.95890410958904104</v>
      </c>
      <c r="AB17" s="22">
        <f t="shared" ref="AB17" si="16">IF(W17&lt;1,IF(W17&gt;0,W17,0),1)</f>
        <v>0.41843971631205684</v>
      </c>
      <c r="AC17" s="22">
        <f t="shared" ref="AC17" si="17">IF(X17&lt;1,IF(X17&gt;0,X17,0),1)</f>
        <v>1</v>
      </c>
      <c r="AD17" s="22">
        <f t="shared" ref="AD17" si="18">IF(Y17&lt;1,IF(Y17&gt;0,Y17,0),1)</f>
        <v>0.41908713692946048</v>
      </c>
      <c r="AE17" s="22">
        <f t="shared" ref="AE17" si="19">IF(Z17&lt;1,IF(Z17&gt;0,Z17,0),1)</f>
        <v>0.61363636363636354</v>
      </c>
      <c r="AF17" s="22">
        <f t="shared" ref="AF17" si="20">IF(AA17&lt;1,IF(AA17&gt;0,AA17,0),1)</f>
        <v>0.95890410958904104</v>
      </c>
      <c r="AH17" s="17">
        <f>AVERAGE(AB17:AB23)</f>
        <v>0.77550581805900953</v>
      </c>
      <c r="AI17" s="17">
        <f t="shared" ref="AI17:AK17" si="21">AVERAGE(AC17:AC23)</f>
        <v>1</v>
      </c>
      <c r="AJ17" s="17">
        <f t="shared" si="21"/>
        <v>0.7989673353508252</v>
      </c>
      <c r="AK17" s="17">
        <f t="shared" si="21"/>
        <v>0.86273832550428298</v>
      </c>
      <c r="AL17" s="17">
        <f>AVERAGE(AF17:AF23)</f>
        <v>0.97184868669096391</v>
      </c>
      <c r="AN17" s="17"/>
      <c r="AO17" s="17"/>
      <c r="AP17" s="17"/>
      <c r="AQ17" s="17"/>
    </row>
    <row r="18" spans="1:43" ht="32">
      <c r="A18" s="1"/>
      <c r="B18" s="20" t="s">
        <v>64</v>
      </c>
      <c r="C18" s="10">
        <v>1800</v>
      </c>
      <c r="D18" s="10" t="s">
        <v>62</v>
      </c>
      <c r="E18" s="42">
        <v>0.59</v>
      </c>
      <c r="F18" s="1">
        <f t="shared" si="12"/>
        <v>0.29499999999999998</v>
      </c>
      <c r="G18" s="1">
        <v>0.59</v>
      </c>
      <c r="H18" s="1">
        <v>1.1100000000000001</v>
      </c>
      <c r="I18" s="1">
        <v>0.82</v>
      </c>
      <c r="J18" s="1">
        <v>0.66</v>
      </c>
      <c r="K18" s="209" t="s">
        <v>63</v>
      </c>
      <c r="L18" s="11">
        <v>-0.34</v>
      </c>
      <c r="M18" s="11">
        <v>0.56000000000000005</v>
      </c>
      <c r="N18" s="11">
        <v>0.09</v>
      </c>
      <c r="O18" s="11">
        <v>-0.27</v>
      </c>
      <c r="Q18" s="5">
        <v>1</v>
      </c>
      <c r="R18" s="5">
        <f t="shared" si="13"/>
        <v>0.65999999999999992</v>
      </c>
      <c r="S18" s="5">
        <f t="shared" si="13"/>
        <v>1.56</v>
      </c>
      <c r="T18" s="5">
        <f t="shared" si="13"/>
        <v>1.0900000000000001</v>
      </c>
      <c r="U18" s="5">
        <f t="shared" si="13"/>
        <v>0.73</v>
      </c>
      <c r="W18" s="6">
        <f t="shared" si="14"/>
        <v>2.3898305084745766</v>
      </c>
      <c r="X18" s="6">
        <f t="shared" si="15"/>
        <v>1.2372881355932202</v>
      </c>
      <c r="Y18" s="6">
        <f t="shared" si="15"/>
        <v>1.8108108108108105</v>
      </c>
      <c r="Z18" s="6">
        <f t="shared" si="15"/>
        <v>1.6585365853658542</v>
      </c>
      <c r="AA18" s="6">
        <f t="shared" si="15"/>
        <v>1.2121212121212119</v>
      </c>
      <c r="AB18" s="22">
        <f t="shared" ref="AB18:AB26" si="22">IF(W18&lt;1,IF(W18&gt;0,W18,0),1)</f>
        <v>1</v>
      </c>
      <c r="AC18" s="22">
        <f t="shared" ref="AC18:AC26" si="23">IF(X18&lt;1,IF(X18&gt;0,X18,0),1)</f>
        <v>1</v>
      </c>
      <c r="AD18" s="22">
        <f t="shared" ref="AD18:AD26" si="24">IF(Y18&lt;1,IF(Y18&gt;0,Y18,0),1)</f>
        <v>1</v>
      </c>
      <c r="AE18" s="22">
        <f t="shared" ref="AE18:AE26" si="25">IF(Z18&lt;1,IF(Z18&gt;0,Z18,0),1)</f>
        <v>1</v>
      </c>
      <c r="AF18" s="22">
        <f t="shared" ref="AF18:AF26" si="26">IF(AA18&lt;1,IF(AA18&gt;0,AA18,0),1)</f>
        <v>1</v>
      </c>
      <c r="AN18" s="17"/>
      <c r="AO18" s="17"/>
      <c r="AP18" s="17"/>
      <c r="AQ18" s="17"/>
    </row>
    <row r="19" spans="1:43" ht="32">
      <c r="A19" s="1"/>
      <c r="B19" s="20" t="s">
        <v>65</v>
      </c>
      <c r="C19" s="10">
        <v>174</v>
      </c>
      <c r="D19" s="10" t="s">
        <v>62</v>
      </c>
      <c r="E19" s="42">
        <v>1.98</v>
      </c>
      <c r="F19" s="1">
        <f t="shared" si="12"/>
        <v>0.99</v>
      </c>
      <c r="G19" s="1">
        <v>2.0499999999999998</v>
      </c>
      <c r="H19" s="1">
        <v>3.8</v>
      </c>
      <c r="I19" s="1">
        <v>2.82</v>
      </c>
      <c r="J19" s="1">
        <v>2.1800000000000002</v>
      </c>
      <c r="K19" s="209" t="s">
        <v>63</v>
      </c>
      <c r="L19" s="11">
        <v>1.0900000000000001</v>
      </c>
      <c r="M19" s="11">
        <v>1.23</v>
      </c>
      <c r="N19" s="11">
        <v>1.01</v>
      </c>
      <c r="O19" s="11">
        <v>1.01</v>
      </c>
      <c r="Q19" s="5">
        <v>1</v>
      </c>
      <c r="R19" s="5">
        <f t="shared" si="13"/>
        <v>2.09</v>
      </c>
      <c r="S19" s="5">
        <f t="shared" si="13"/>
        <v>2.23</v>
      </c>
      <c r="T19" s="5">
        <f t="shared" si="13"/>
        <v>2.0099999999999998</v>
      </c>
      <c r="U19" s="5">
        <f t="shared" si="13"/>
        <v>2.0099999999999998</v>
      </c>
      <c r="W19" s="6">
        <f t="shared" si="14"/>
        <v>1.0101010101010111E-2</v>
      </c>
      <c r="X19" s="6">
        <f t="shared" si="15"/>
        <v>1.0390243902439025</v>
      </c>
      <c r="Y19" s="6">
        <f t="shared" si="15"/>
        <v>0.17368421052631583</v>
      </c>
      <c r="Z19" s="6">
        <f t="shared" si="15"/>
        <v>0.42553191489361697</v>
      </c>
      <c r="AA19" s="6">
        <f t="shared" si="15"/>
        <v>0.84403669724770614</v>
      </c>
      <c r="AB19" s="22">
        <f t="shared" si="22"/>
        <v>1.0101010101010111E-2</v>
      </c>
      <c r="AC19" s="22">
        <f t="shared" si="23"/>
        <v>1</v>
      </c>
      <c r="AD19" s="22">
        <f t="shared" si="24"/>
        <v>0.17368421052631583</v>
      </c>
      <c r="AE19" s="22">
        <f t="shared" si="25"/>
        <v>0.42553191489361697</v>
      </c>
      <c r="AF19" s="22">
        <f t="shared" si="26"/>
        <v>0.84403669724770614</v>
      </c>
      <c r="AN19" s="17"/>
      <c r="AO19" s="17"/>
      <c r="AP19" s="17"/>
      <c r="AQ19" s="17"/>
    </row>
    <row r="20" spans="1:43" ht="32">
      <c r="A20" s="1"/>
      <c r="B20" s="20" t="s">
        <v>66</v>
      </c>
      <c r="C20" s="10">
        <v>437</v>
      </c>
      <c r="D20" s="10" t="s">
        <v>62</v>
      </c>
      <c r="E20" s="42">
        <v>0.28999999999999998</v>
      </c>
      <c r="F20" s="1">
        <f t="shared" si="12"/>
        <v>0.14499999999999999</v>
      </c>
      <c r="G20" s="1">
        <v>0.28999999999999998</v>
      </c>
      <c r="H20" s="1">
        <v>0.53</v>
      </c>
      <c r="I20" s="1">
        <v>0.39</v>
      </c>
      <c r="J20" s="1">
        <v>0.32</v>
      </c>
      <c r="K20" s="209" t="s">
        <v>63</v>
      </c>
      <c r="L20" s="11">
        <v>-0.59</v>
      </c>
      <c r="M20" s="11">
        <v>0.57999999999999996</v>
      </c>
      <c r="N20" s="11">
        <v>0.41</v>
      </c>
      <c r="O20" s="11">
        <v>-0.47</v>
      </c>
      <c r="Q20" s="5">
        <v>1</v>
      </c>
      <c r="R20" s="5">
        <f t="shared" si="13"/>
        <v>0.41000000000000003</v>
      </c>
      <c r="S20" s="5">
        <f t="shared" si="13"/>
        <v>1.58</v>
      </c>
      <c r="T20" s="5">
        <f t="shared" si="13"/>
        <v>1.41</v>
      </c>
      <c r="U20" s="5">
        <f t="shared" si="13"/>
        <v>0.53</v>
      </c>
      <c r="W20" s="6">
        <f t="shared" si="14"/>
        <v>5.8965517241379315</v>
      </c>
      <c r="X20" s="6">
        <f t="shared" si="15"/>
        <v>1.827586206896552</v>
      </c>
      <c r="Y20" s="6">
        <f t="shared" si="15"/>
        <v>4.9622641509433958</v>
      </c>
      <c r="Z20" s="6">
        <f t="shared" si="15"/>
        <v>6.2307692307692299</v>
      </c>
      <c r="AA20" s="6">
        <f t="shared" si="15"/>
        <v>2.3125</v>
      </c>
      <c r="AB20" s="22">
        <f t="shared" si="22"/>
        <v>1</v>
      </c>
      <c r="AC20" s="22">
        <f t="shared" si="23"/>
        <v>1</v>
      </c>
      <c r="AD20" s="22">
        <f t="shared" si="24"/>
        <v>1</v>
      </c>
      <c r="AE20" s="22">
        <f t="shared" si="25"/>
        <v>1</v>
      </c>
      <c r="AF20" s="22">
        <f t="shared" si="26"/>
        <v>1</v>
      </c>
      <c r="AN20" s="17"/>
      <c r="AO20" s="17"/>
      <c r="AP20" s="17"/>
      <c r="AQ20" s="17"/>
    </row>
    <row r="21" spans="1:43" ht="32">
      <c r="A21" s="1"/>
      <c r="B21" s="20" t="s">
        <v>67</v>
      </c>
      <c r="C21" s="10">
        <v>929</v>
      </c>
      <c r="D21" s="10" t="s">
        <v>62</v>
      </c>
      <c r="E21" s="42">
        <v>0.59</v>
      </c>
      <c r="F21" s="1">
        <f t="shared" si="12"/>
        <v>0.29499999999999998</v>
      </c>
      <c r="G21" s="1">
        <v>0.59</v>
      </c>
      <c r="H21" s="1">
        <v>1.1000000000000001</v>
      </c>
      <c r="I21" s="1">
        <v>0.81</v>
      </c>
      <c r="J21" s="1">
        <v>0.63</v>
      </c>
      <c r="K21" s="209" t="s">
        <v>63</v>
      </c>
      <c r="L21" s="11">
        <v>-0.32</v>
      </c>
      <c r="M21" s="11">
        <v>2.16</v>
      </c>
      <c r="N21" s="11">
        <v>0.73</v>
      </c>
      <c r="O21" s="11">
        <v>0.16</v>
      </c>
      <c r="Q21" s="5">
        <v>1</v>
      </c>
      <c r="R21" s="5">
        <f t="shared" si="13"/>
        <v>0.67999999999999994</v>
      </c>
      <c r="S21" s="5">
        <f t="shared" si="13"/>
        <v>3.16</v>
      </c>
      <c r="T21" s="5">
        <f t="shared" si="13"/>
        <v>1.73</v>
      </c>
      <c r="U21" s="5">
        <f t="shared" si="13"/>
        <v>1.1599999999999999</v>
      </c>
      <c r="W21" s="6">
        <f t="shared" si="14"/>
        <v>2.3898305084745766</v>
      </c>
      <c r="X21" s="6">
        <f t="shared" si="15"/>
        <v>1.3050847457627117</v>
      </c>
      <c r="Y21" s="6">
        <f t="shared" si="15"/>
        <v>4.745454545454546</v>
      </c>
      <c r="Z21" s="6">
        <f t="shared" si="15"/>
        <v>3.2716049382716048</v>
      </c>
      <c r="AA21" s="6">
        <f t="shared" si="15"/>
        <v>2.6825396825396823</v>
      </c>
      <c r="AB21" s="22">
        <f t="shared" si="22"/>
        <v>1</v>
      </c>
      <c r="AC21" s="22">
        <f t="shared" si="23"/>
        <v>1</v>
      </c>
      <c r="AD21" s="22">
        <f t="shared" si="24"/>
        <v>1</v>
      </c>
      <c r="AE21" s="22">
        <f t="shared" si="25"/>
        <v>1</v>
      </c>
      <c r="AF21" s="22">
        <f t="shared" si="26"/>
        <v>1</v>
      </c>
      <c r="AN21" s="17"/>
      <c r="AO21" s="17"/>
      <c r="AP21" s="17"/>
      <c r="AQ21" s="17"/>
    </row>
    <row r="22" spans="1:43" ht="32">
      <c r="A22" s="1"/>
      <c r="B22" s="20" t="s">
        <v>68</v>
      </c>
      <c r="C22" s="10">
        <v>1119</v>
      </c>
      <c r="D22" s="10" t="s">
        <v>62</v>
      </c>
      <c r="E22" s="42">
        <v>0.48</v>
      </c>
      <c r="F22" s="1">
        <f t="shared" si="12"/>
        <v>0.24</v>
      </c>
      <c r="G22" s="1">
        <v>0.49</v>
      </c>
      <c r="H22" s="1">
        <v>0.88</v>
      </c>
      <c r="I22" s="1">
        <v>0.66</v>
      </c>
      <c r="J22" s="1">
        <v>0.53</v>
      </c>
      <c r="K22" s="209" t="s">
        <v>63</v>
      </c>
      <c r="L22" s="11">
        <v>-0.43</v>
      </c>
      <c r="M22" s="11">
        <v>1.29</v>
      </c>
      <c r="N22" s="11">
        <v>0.17</v>
      </c>
      <c r="O22" s="11">
        <v>0.05</v>
      </c>
      <c r="Q22" s="5">
        <v>1</v>
      </c>
      <c r="R22" s="5">
        <f t="shared" si="13"/>
        <v>0.57000000000000006</v>
      </c>
      <c r="S22" s="5">
        <f t="shared" si="13"/>
        <v>2.29</v>
      </c>
      <c r="T22" s="5">
        <f t="shared" si="13"/>
        <v>1.17</v>
      </c>
      <c r="U22" s="5">
        <f t="shared" si="13"/>
        <v>1.05</v>
      </c>
      <c r="W22" s="6">
        <f t="shared" si="14"/>
        <v>3.166666666666667</v>
      </c>
      <c r="X22" s="6">
        <f t="shared" si="15"/>
        <v>1.3265306122448983</v>
      </c>
      <c r="Y22" s="6">
        <f t="shared" si="15"/>
        <v>4.204545454545455</v>
      </c>
      <c r="Z22" s="6">
        <f t="shared" si="15"/>
        <v>2.545454545454545</v>
      </c>
      <c r="AA22" s="6">
        <f t="shared" si="15"/>
        <v>2.9622641509433962</v>
      </c>
      <c r="AB22" s="22">
        <f t="shared" si="22"/>
        <v>1</v>
      </c>
      <c r="AC22" s="22">
        <f t="shared" si="23"/>
        <v>1</v>
      </c>
      <c r="AD22" s="22">
        <f t="shared" si="24"/>
        <v>1</v>
      </c>
      <c r="AE22" s="22">
        <f t="shared" si="25"/>
        <v>1</v>
      </c>
      <c r="AF22" s="22">
        <f t="shared" si="26"/>
        <v>1</v>
      </c>
      <c r="AN22" s="17"/>
      <c r="AO22" s="17"/>
      <c r="AP22" s="17"/>
      <c r="AQ22" s="17"/>
    </row>
    <row r="23" spans="1:43" ht="32">
      <c r="A23" s="1"/>
      <c r="B23" s="20" t="s">
        <v>69</v>
      </c>
      <c r="C23" s="10">
        <v>2566</v>
      </c>
      <c r="D23" s="10" t="s">
        <v>62</v>
      </c>
      <c r="E23" s="42">
        <v>0.83</v>
      </c>
      <c r="F23" s="1">
        <f t="shared" si="12"/>
        <v>0.41499999999999998</v>
      </c>
      <c r="G23" s="1">
        <v>0.91</v>
      </c>
      <c r="H23" s="1">
        <v>1.63</v>
      </c>
      <c r="I23" s="1">
        <v>1.29</v>
      </c>
      <c r="J23" s="1">
        <v>0.97</v>
      </c>
      <c r="K23" s="209" t="s">
        <v>63</v>
      </c>
      <c r="L23" s="11">
        <v>6.0000000000000001E-3</v>
      </c>
      <c r="M23" s="11">
        <v>2.04</v>
      </c>
      <c r="N23" s="11">
        <v>0.75</v>
      </c>
      <c r="O23" s="11">
        <v>0.49</v>
      </c>
      <c r="Q23" s="5">
        <v>1</v>
      </c>
      <c r="R23" s="5">
        <f t="shared" si="13"/>
        <v>1.006</v>
      </c>
      <c r="S23" s="5">
        <f t="shared" si="13"/>
        <v>3.04</v>
      </c>
      <c r="T23" s="5">
        <f t="shared" si="13"/>
        <v>1.75</v>
      </c>
      <c r="U23" s="5">
        <f t="shared" si="13"/>
        <v>1.49</v>
      </c>
      <c r="W23" s="6">
        <f t="shared" si="14"/>
        <v>1.4096385542168675</v>
      </c>
      <c r="X23" s="6">
        <f t="shared" si="15"/>
        <v>1.2109890109890109</v>
      </c>
      <c r="Y23" s="6">
        <f t="shared" si="15"/>
        <v>2.7300613496932518</v>
      </c>
      <c r="Z23" s="6">
        <f t="shared" si="15"/>
        <v>1.7131782945736433</v>
      </c>
      <c r="AA23" s="6">
        <f t="shared" si="15"/>
        <v>2.072164948453608</v>
      </c>
      <c r="AB23" s="22">
        <f t="shared" si="22"/>
        <v>1</v>
      </c>
      <c r="AC23" s="22">
        <f t="shared" si="23"/>
        <v>1</v>
      </c>
      <c r="AD23" s="22">
        <f t="shared" si="24"/>
        <v>1</v>
      </c>
      <c r="AE23" s="22">
        <f t="shared" si="25"/>
        <v>1</v>
      </c>
      <c r="AF23" s="22">
        <f t="shared" si="26"/>
        <v>1</v>
      </c>
      <c r="AN23" s="17"/>
      <c r="AO23" s="17"/>
      <c r="AP23" s="17"/>
      <c r="AQ23" s="17"/>
    </row>
    <row r="24" spans="1:43" ht="32">
      <c r="A24" s="13" t="s">
        <v>15</v>
      </c>
      <c r="B24" s="13" t="s">
        <v>70</v>
      </c>
      <c r="C24">
        <v>1445</v>
      </c>
      <c r="D24" t="s">
        <v>40</v>
      </c>
      <c r="E24" s="42">
        <v>1</v>
      </c>
      <c r="F24" s="1">
        <f>E24*0.8</f>
        <v>0.8</v>
      </c>
      <c r="K24" s="209" t="s">
        <v>71</v>
      </c>
      <c r="L24" s="4">
        <v>-0.02</v>
      </c>
      <c r="M24" s="4">
        <v>-0.14000000000000001</v>
      </c>
      <c r="N24" s="4">
        <v>-0.05</v>
      </c>
      <c r="O24" s="4">
        <v>-0.06</v>
      </c>
      <c r="Q24" s="5">
        <v>1</v>
      </c>
      <c r="R24" s="5">
        <f t="shared" si="13"/>
        <v>0.98</v>
      </c>
      <c r="S24" s="5">
        <f t="shared" si="13"/>
        <v>0.86</v>
      </c>
      <c r="T24" s="5">
        <f t="shared" si="13"/>
        <v>0.95</v>
      </c>
      <c r="U24" s="5">
        <f t="shared" si="13"/>
        <v>0.94</v>
      </c>
      <c r="W24" s="1">
        <f t="shared" ref="W24" si="27">(Q24-$F24)/($E24-$F24)</f>
        <v>1</v>
      </c>
      <c r="X24">
        <f t="shared" ref="X24" si="28">(R24-$F24)/($E24-$F24)</f>
        <v>0.89999999999999991</v>
      </c>
      <c r="Y24">
        <f t="shared" ref="Y24" si="29">(S24-$F24)/($E24-$F24)</f>
        <v>0.29999999999999977</v>
      </c>
      <c r="Z24">
        <f t="shared" ref="Z24" si="30">(T24-$F24)/($E24-$F24)</f>
        <v>0.74999999999999967</v>
      </c>
      <c r="AA24">
        <f t="shared" ref="AA24" si="31">(U24-$F24)/($E24-$F24)</f>
        <v>0.69999999999999962</v>
      </c>
      <c r="AB24" s="22">
        <f t="shared" si="22"/>
        <v>1</v>
      </c>
      <c r="AC24" s="22">
        <f t="shared" si="23"/>
        <v>0.89999999999999991</v>
      </c>
      <c r="AD24" s="22">
        <f t="shared" si="24"/>
        <v>0.29999999999999977</v>
      </c>
      <c r="AE24" s="22">
        <f t="shared" si="25"/>
        <v>0.74999999999999967</v>
      </c>
      <c r="AF24" s="22">
        <f t="shared" si="26"/>
        <v>0.69999999999999962</v>
      </c>
      <c r="AH24" s="17">
        <f>AB24</f>
        <v>1</v>
      </c>
      <c r="AI24" s="17">
        <f t="shared" ref="AI24" si="32">AC24</f>
        <v>0.89999999999999991</v>
      </c>
      <c r="AJ24" s="17">
        <f t="shared" ref="AJ24" si="33">AD24</f>
        <v>0.29999999999999977</v>
      </c>
      <c r="AK24" s="17">
        <f t="shared" ref="AK24" si="34">AE24</f>
        <v>0.74999999999999967</v>
      </c>
      <c r="AL24" s="17">
        <f t="shared" ref="AL24" si="35">AF24</f>
        <v>0.69999999999999962</v>
      </c>
    </row>
    <row r="25" spans="1:43" ht="49">
      <c r="A25" s="13" t="s">
        <v>16</v>
      </c>
      <c r="B25" s="13" t="s">
        <v>72</v>
      </c>
      <c r="C25">
        <v>6</v>
      </c>
      <c r="D25" s="32" t="s">
        <v>73</v>
      </c>
      <c r="E25" s="44">
        <f>0.2/0.06</f>
        <v>3.3333333333333335</v>
      </c>
      <c r="F25" s="1">
        <v>1</v>
      </c>
      <c r="G25" s="4"/>
      <c r="H25" s="4"/>
      <c r="I25" s="4"/>
      <c r="J25" s="4"/>
      <c r="K25" s="209" t="s">
        <v>74</v>
      </c>
      <c r="L25" s="4">
        <v>3.43</v>
      </c>
      <c r="M25" s="4">
        <v>-0.33</v>
      </c>
      <c r="N25" s="4">
        <v>0.93</v>
      </c>
      <c r="O25" s="4">
        <v>0.38</v>
      </c>
      <c r="Q25" s="5">
        <v>1</v>
      </c>
      <c r="R25" s="5">
        <f t="shared" si="13"/>
        <v>4.43</v>
      </c>
      <c r="S25" s="5">
        <f t="shared" si="13"/>
        <v>0.66999999999999993</v>
      </c>
      <c r="T25" s="5">
        <f t="shared" si="13"/>
        <v>1.9300000000000002</v>
      </c>
      <c r="U25" s="5">
        <f t="shared" si="13"/>
        <v>1.38</v>
      </c>
      <c r="W25" s="1">
        <f t="shared" ref="W25:AA28" si="36">(Q25-$F25)/($E25-$F25)</f>
        <v>0</v>
      </c>
      <c r="X25">
        <f t="shared" si="36"/>
        <v>1.4699999999999998</v>
      </c>
      <c r="Y25">
        <f t="shared" si="36"/>
        <v>-0.14142857142857146</v>
      </c>
      <c r="Z25">
        <f t="shared" si="36"/>
        <v>0.39857142857142863</v>
      </c>
      <c r="AA25">
        <f t="shared" si="36"/>
        <v>0.16285714285714281</v>
      </c>
      <c r="AB25" s="17">
        <f t="shared" si="22"/>
        <v>0</v>
      </c>
      <c r="AC25" s="17">
        <f t="shared" si="23"/>
        <v>1</v>
      </c>
      <c r="AD25" s="17">
        <f t="shared" si="24"/>
        <v>0</v>
      </c>
      <c r="AE25" s="17">
        <f t="shared" si="25"/>
        <v>0.39857142857142863</v>
      </c>
      <c r="AF25" s="17">
        <f t="shared" si="26"/>
        <v>0.16285714285714281</v>
      </c>
      <c r="AH25" s="17">
        <f>AVERAGE(AB25:AB26)</f>
        <v>0.24999999999999992</v>
      </c>
      <c r="AI25" s="17">
        <f t="shared" ref="AI25" si="37">AVERAGE(AC25:AC26)</f>
        <v>0.64181818181818162</v>
      </c>
      <c r="AJ25" s="17">
        <f t="shared" ref="AJ25" si="38">AVERAGE(AD25:AD26)</f>
        <v>6.4545454545454212E-2</v>
      </c>
      <c r="AK25" s="17">
        <f t="shared" ref="AK25" si="39">AVERAGE(AE25:AE26)</f>
        <v>0.24837662337662339</v>
      </c>
      <c r="AL25" s="17">
        <f t="shared" ref="AL25" si="40">AVERAGE(AF25:AF26)</f>
        <v>8.1428571428571406E-2</v>
      </c>
    </row>
    <row r="26" spans="1:43" ht="80">
      <c r="A26" s="1"/>
      <c r="B26" s="13" t="s">
        <v>75</v>
      </c>
      <c r="C26">
        <v>28</v>
      </c>
      <c r="D26" t="s">
        <v>49</v>
      </c>
      <c r="E26" s="42">
        <f>(24.9 + 32.1)/2/34</f>
        <v>0.83823529411764708</v>
      </c>
      <c r="F26" s="6">
        <f>2-E26</f>
        <v>1.1617647058823528</v>
      </c>
      <c r="K26" s="211" t="s">
        <v>76</v>
      </c>
      <c r="L26" s="4">
        <v>7.0000000000000007E-2</v>
      </c>
      <c r="M26" s="4">
        <v>0.12</v>
      </c>
      <c r="N26" s="4">
        <v>0.13</v>
      </c>
      <c r="O26" s="4">
        <v>0.2</v>
      </c>
      <c r="Q26" s="5">
        <v>1</v>
      </c>
      <c r="R26" s="5">
        <f t="shared" si="13"/>
        <v>1.07</v>
      </c>
      <c r="S26" s="5">
        <f t="shared" si="13"/>
        <v>1.1200000000000001</v>
      </c>
      <c r="T26" s="5">
        <f t="shared" si="13"/>
        <v>1.1299999999999999</v>
      </c>
      <c r="U26" s="5">
        <f t="shared" si="13"/>
        <v>1.2</v>
      </c>
      <c r="W26" s="6">
        <f t="shared" si="36"/>
        <v>0.49999999999999983</v>
      </c>
      <c r="X26" s="6">
        <f t="shared" si="36"/>
        <v>0.28363636363636319</v>
      </c>
      <c r="Y26" s="6">
        <f t="shared" si="36"/>
        <v>0.12909090909090842</v>
      </c>
      <c r="Z26" s="6">
        <f t="shared" si="36"/>
        <v>9.8181818181818148E-2</v>
      </c>
      <c r="AA26" s="6">
        <f t="shared" si="36"/>
        <v>-0.1181818181818185</v>
      </c>
      <c r="AB26" s="22">
        <f t="shared" si="22"/>
        <v>0.49999999999999983</v>
      </c>
      <c r="AC26" s="22">
        <f t="shared" si="23"/>
        <v>0.28363636363636319</v>
      </c>
      <c r="AD26" s="22">
        <f t="shared" si="24"/>
        <v>0.12909090909090842</v>
      </c>
      <c r="AE26" s="22">
        <f t="shared" si="25"/>
        <v>9.8181818181818148E-2</v>
      </c>
      <c r="AF26" s="22">
        <f t="shared" si="26"/>
        <v>0</v>
      </c>
    </row>
    <row r="27" spans="1:43" ht="80">
      <c r="A27" s="13" t="s">
        <v>17</v>
      </c>
      <c r="B27" s="13" t="s">
        <v>77</v>
      </c>
      <c r="C27" s="34">
        <f>2.9</f>
        <v>2.9</v>
      </c>
      <c r="D27" s="33" t="s">
        <v>78</v>
      </c>
      <c r="E27" s="42">
        <v>0.5</v>
      </c>
      <c r="F27" s="1">
        <v>1.5</v>
      </c>
      <c r="K27" s="213" t="s">
        <v>79</v>
      </c>
      <c r="L27" s="4">
        <v>3.14</v>
      </c>
      <c r="M27" s="4">
        <v>3.15</v>
      </c>
      <c r="N27" s="4">
        <v>3.22</v>
      </c>
      <c r="O27" s="4">
        <v>4.42</v>
      </c>
      <c r="Q27" s="5">
        <v>1</v>
      </c>
      <c r="R27" s="5">
        <f t="shared" si="13"/>
        <v>4.1400000000000006</v>
      </c>
      <c r="S27" s="5">
        <f t="shared" si="13"/>
        <v>4.1500000000000004</v>
      </c>
      <c r="T27" s="5">
        <f t="shared" si="13"/>
        <v>4.2200000000000006</v>
      </c>
      <c r="U27" s="5">
        <f t="shared" si="13"/>
        <v>5.42</v>
      </c>
      <c r="W27" s="6">
        <f t="shared" si="36"/>
        <v>0.5</v>
      </c>
      <c r="X27" s="6">
        <f t="shared" si="36"/>
        <v>-2.6400000000000006</v>
      </c>
      <c r="Y27" s="6">
        <f t="shared" si="36"/>
        <v>-2.6500000000000004</v>
      </c>
      <c r="Z27" s="6">
        <f t="shared" si="36"/>
        <v>-2.7200000000000006</v>
      </c>
      <c r="AA27" s="6">
        <f t="shared" si="36"/>
        <v>-3.92</v>
      </c>
      <c r="AB27" s="22">
        <f t="shared" ref="AB27" si="41">IF(W27&lt;1,IF(W27&gt;0,W27,0),1)</f>
        <v>0.5</v>
      </c>
      <c r="AC27" s="22">
        <f t="shared" ref="AC27" si="42">IF(X27&lt;1,IF(X27&gt;0,X27,0),1)</f>
        <v>0</v>
      </c>
      <c r="AD27" s="22">
        <f t="shared" ref="AD27" si="43">IF(Y27&lt;1,IF(Y27&gt;0,Y27,0),1)</f>
        <v>0</v>
      </c>
      <c r="AE27" s="22">
        <f t="shared" ref="AE27" si="44">IF(Z27&lt;1,IF(Z27&gt;0,Z27,0),1)</f>
        <v>0</v>
      </c>
      <c r="AF27" s="22">
        <f t="shared" ref="AF27" si="45">IF(AA27&lt;1,IF(AA27&gt;0,AA27,0),1)</f>
        <v>0</v>
      </c>
      <c r="AH27" s="17">
        <f>AVERAGE(AB27:AB28)</f>
        <v>0.5</v>
      </c>
      <c r="AI27" s="17">
        <f t="shared" ref="AI27" si="46">AVERAGE(AC27:AC28)</f>
        <v>0.17000000000000004</v>
      </c>
      <c r="AJ27" s="17">
        <f t="shared" ref="AJ27" si="47">AVERAGE(AD27:AD28)</f>
        <v>0.13</v>
      </c>
      <c r="AK27" s="17">
        <f t="shared" ref="AK27" si="48">AVERAGE(AE27:AE28)</f>
        <v>0.15000000000000002</v>
      </c>
      <c r="AL27" s="17">
        <f t="shared" ref="AL27" si="49">AVERAGE(AF27:AF28)</f>
        <v>0.10999999999999999</v>
      </c>
    </row>
    <row r="28" spans="1:43" ht="64">
      <c r="A28" s="1"/>
      <c r="B28" s="13" t="s">
        <v>80</v>
      </c>
      <c r="C28" s="34">
        <f>4.99</f>
        <v>4.99</v>
      </c>
      <c r="D28" s="33" t="s">
        <v>78</v>
      </c>
      <c r="E28" s="42">
        <v>0.5</v>
      </c>
      <c r="F28" s="1">
        <v>1.5</v>
      </c>
      <c r="K28" s="213" t="s">
        <v>81</v>
      </c>
      <c r="L28" s="4">
        <v>0.16</v>
      </c>
      <c r="M28" s="4">
        <v>0.24</v>
      </c>
      <c r="N28" s="4">
        <v>0.2</v>
      </c>
      <c r="O28" s="4">
        <v>0.28000000000000003</v>
      </c>
      <c r="Q28" s="5">
        <v>1</v>
      </c>
      <c r="R28" s="5">
        <f t="shared" si="13"/>
        <v>1.1599999999999999</v>
      </c>
      <c r="S28" s="5">
        <f t="shared" si="13"/>
        <v>1.24</v>
      </c>
      <c r="T28" s="5">
        <f t="shared" si="13"/>
        <v>1.2</v>
      </c>
      <c r="U28" s="5">
        <f t="shared" si="13"/>
        <v>1.28</v>
      </c>
      <c r="W28" s="6">
        <f t="shared" si="36"/>
        <v>0.5</v>
      </c>
      <c r="X28" s="6">
        <f t="shared" si="36"/>
        <v>0.34000000000000008</v>
      </c>
      <c r="Y28" s="6">
        <f t="shared" si="36"/>
        <v>0.26</v>
      </c>
      <c r="Z28" s="6">
        <f t="shared" si="36"/>
        <v>0.30000000000000004</v>
      </c>
      <c r="AA28" s="6">
        <f t="shared" si="36"/>
        <v>0.21999999999999997</v>
      </c>
      <c r="AB28" s="22">
        <f t="shared" ref="AB28" si="50">IF(W28&lt;1,IF(W28&gt;0,W28,0),1)</f>
        <v>0.5</v>
      </c>
      <c r="AC28" s="22">
        <f t="shared" ref="AC28" si="51">IF(X28&lt;1,IF(X28&gt;0,X28,0),1)</f>
        <v>0.34000000000000008</v>
      </c>
      <c r="AD28" s="22">
        <f t="shared" ref="AD28" si="52">IF(Y28&lt;1,IF(Y28&gt;0,Y28,0),1)</f>
        <v>0.26</v>
      </c>
      <c r="AE28" s="22">
        <f t="shared" ref="AE28" si="53">IF(Z28&lt;1,IF(Z28&gt;0,Z28,0),1)</f>
        <v>0.30000000000000004</v>
      </c>
      <c r="AF28" s="22">
        <f t="shared" ref="AF28" si="54">IF(AA28&lt;1,IF(AA28&gt;0,AA28,0),1)</f>
        <v>0.21999999999999997</v>
      </c>
      <c r="AH28" s="25"/>
      <c r="AI28" s="25"/>
      <c r="AJ28" s="25"/>
      <c r="AK28" s="25"/>
      <c r="AL28" s="25"/>
    </row>
    <row r="29" spans="1:43" s="25" customFormat="1">
      <c r="B29" s="26"/>
      <c r="E29" s="43"/>
      <c r="F29" s="28"/>
      <c r="K29" s="212"/>
      <c r="Q29" s="27"/>
      <c r="R29" s="27"/>
      <c r="S29" s="27"/>
      <c r="T29" s="27"/>
      <c r="U29" s="27"/>
      <c r="W29" s="29"/>
      <c r="X29" s="29"/>
      <c r="Y29" s="29"/>
      <c r="Z29" s="29"/>
      <c r="AA29" s="29"/>
      <c r="AB29" s="30"/>
      <c r="AC29" s="30"/>
      <c r="AD29" s="30"/>
      <c r="AE29" s="30"/>
      <c r="AF29" s="30"/>
      <c r="AH29" s="30">
        <f>AVERAGE(AH17:AH28)</f>
        <v>0.63137645451475233</v>
      </c>
      <c r="AI29" s="30">
        <f>AVERAGE(AI17:AI28)</f>
        <v>0.67795454545454537</v>
      </c>
      <c r="AJ29" s="30">
        <f>AVERAGE(AJ17:AJ28)</f>
        <v>0.32337819747406982</v>
      </c>
      <c r="AK29" s="30">
        <f>AVERAGE(AK17:AK28)</f>
        <v>0.50277873722022648</v>
      </c>
      <c r="AL29" s="30">
        <f>AVERAGE(AL17:AL28)</f>
        <v>0.46581931452988368</v>
      </c>
    </row>
    <row r="30" spans="1:43">
      <c r="A30" s="2" t="s">
        <v>82</v>
      </c>
      <c r="E30" s="42"/>
      <c r="Q30" s="5"/>
      <c r="R30" s="5"/>
      <c r="S30" s="5"/>
      <c r="T30" s="5"/>
      <c r="U30" s="5"/>
    </row>
    <row r="31" spans="1:43" ht="32">
      <c r="A31" s="13" t="s">
        <v>19</v>
      </c>
      <c r="B31" s="13" t="s">
        <v>83</v>
      </c>
      <c r="C31">
        <v>2076</v>
      </c>
      <c r="D31" t="s">
        <v>40</v>
      </c>
      <c r="E31" s="42">
        <v>1</v>
      </c>
      <c r="F31" s="6">
        <f>E31*0.8</f>
        <v>0.8</v>
      </c>
      <c r="K31" s="209" t="s">
        <v>47</v>
      </c>
      <c r="L31" s="4">
        <v>0.17</v>
      </c>
      <c r="M31" s="4">
        <v>-0.1</v>
      </c>
      <c r="N31" s="4">
        <v>0.04</v>
      </c>
      <c r="O31" s="4">
        <v>0.14000000000000001</v>
      </c>
      <c r="Q31" s="5">
        <v>1</v>
      </c>
      <c r="R31" s="5">
        <f t="shared" si="13"/>
        <v>1.17</v>
      </c>
      <c r="S31" s="5">
        <f t="shared" si="13"/>
        <v>0.9</v>
      </c>
      <c r="T31" s="5">
        <f t="shared" si="13"/>
        <v>1.04</v>
      </c>
      <c r="U31" s="5">
        <f t="shared" si="13"/>
        <v>1.1400000000000001</v>
      </c>
      <c r="W31" s="6">
        <f t="shared" ref="W31:W43" si="55">(Q31-$F31)/($E31-$F31)</f>
        <v>1</v>
      </c>
      <c r="X31" s="6">
        <f t="shared" ref="X31:X43" si="56">(R31-$F31)/($E31-$F31)</f>
        <v>1.8499999999999999</v>
      </c>
      <c r="Y31" s="6">
        <f t="shared" ref="Y31:Y43" si="57">(S31-$F31)/($E31-$F31)</f>
        <v>0.5</v>
      </c>
      <c r="Z31" s="6">
        <f t="shared" ref="Z31:Z43" si="58">(T31-$F31)/($E31-$F31)</f>
        <v>1.2000000000000002</v>
      </c>
      <c r="AA31" s="6">
        <f t="shared" ref="AA31:AA43" si="59">(U31-$F31)/($E31-$F31)</f>
        <v>1.7000000000000008</v>
      </c>
      <c r="AB31" s="22">
        <f t="shared" ref="AB31" si="60">IF(W31&lt;1,IF(W31&gt;0,W31,0),1)</f>
        <v>1</v>
      </c>
      <c r="AC31" s="22">
        <f t="shared" ref="AC31" si="61">IF(X31&lt;1,IF(X31&gt;0,X31,0),1)</f>
        <v>1</v>
      </c>
      <c r="AD31" s="22">
        <f t="shared" ref="AD31" si="62">IF(Y31&lt;1,IF(Y31&gt;0,Y31,0),1)</f>
        <v>0.5</v>
      </c>
      <c r="AE31" s="22">
        <f t="shared" ref="AE31" si="63">IF(Z31&lt;1,IF(Z31&gt;0,Z31,0),1)</f>
        <v>1</v>
      </c>
      <c r="AF31" s="22">
        <f t="shared" ref="AF31" si="64">IF(AA31&lt;1,IF(AA31&gt;0,AA31,0),1)</f>
        <v>1</v>
      </c>
      <c r="AH31" s="17">
        <f>AVERAGE(AB31:AB37)</f>
        <v>0.39492325855962218</v>
      </c>
      <c r="AI31" s="17">
        <f t="shared" ref="AI31" si="65">AVERAGE(AC31:AC37)</f>
        <v>0.68783943329397879</v>
      </c>
      <c r="AJ31" s="17">
        <f t="shared" ref="AJ31" si="66">AVERAGE(AD31:AD37)</f>
        <v>0.15714285714285717</v>
      </c>
      <c r="AK31" s="17">
        <f t="shared" ref="AK31" si="67">AVERAGE(AE31:AE37)</f>
        <v>0.34283353010625739</v>
      </c>
      <c r="AL31" s="17">
        <f>AVERAGE(AF31:AF37)</f>
        <v>0.63783943329397874</v>
      </c>
    </row>
    <row r="32" spans="1:43" ht="32">
      <c r="A32" s="1"/>
      <c r="B32" s="13" t="s">
        <v>84</v>
      </c>
      <c r="C32">
        <v>2160</v>
      </c>
      <c r="D32" t="s">
        <v>40</v>
      </c>
      <c r="E32" s="42">
        <v>1.21</v>
      </c>
      <c r="F32" s="6">
        <f>E32*0.8</f>
        <v>0.96799999999999997</v>
      </c>
      <c r="G32" s="8"/>
      <c r="H32" s="8"/>
      <c r="I32" s="8"/>
      <c r="J32" s="8"/>
      <c r="K32" s="209" t="s">
        <v>85</v>
      </c>
      <c r="L32" s="4">
        <v>-0.04</v>
      </c>
      <c r="M32" s="4">
        <v>-0.18</v>
      </c>
      <c r="N32" s="4">
        <v>-0.09</v>
      </c>
      <c r="O32" s="4">
        <v>-0.11</v>
      </c>
      <c r="Q32" s="5">
        <v>1</v>
      </c>
      <c r="R32" s="5">
        <f t="shared" si="13"/>
        <v>0.96</v>
      </c>
      <c r="S32" s="5">
        <f t="shared" si="13"/>
        <v>0.82000000000000006</v>
      </c>
      <c r="T32" s="5">
        <f t="shared" si="13"/>
        <v>0.91</v>
      </c>
      <c r="U32" s="5">
        <f t="shared" si="13"/>
        <v>0.89</v>
      </c>
      <c r="W32" s="6">
        <f t="shared" si="55"/>
        <v>0.1322314049586778</v>
      </c>
      <c r="X32" s="6">
        <f t="shared" si="56"/>
        <v>-3.305785123966945E-2</v>
      </c>
      <c r="Y32" s="6">
        <f t="shared" si="57"/>
        <v>-0.61157024793388393</v>
      </c>
      <c r="Z32" s="6">
        <f t="shared" si="58"/>
        <v>-0.23966942148760306</v>
      </c>
      <c r="AA32" s="6">
        <f t="shared" si="59"/>
        <v>-0.32231404958677667</v>
      </c>
      <c r="AB32" s="22">
        <f t="shared" ref="AB32:AB47" si="68">IF(W32&lt;1,IF(W32&gt;0,W32,0),1)</f>
        <v>0.1322314049586778</v>
      </c>
      <c r="AC32" s="22">
        <f t="shared" ref="AC32:AC47" si="69">IF(X32&lt;1,IF(X32&gt;0,X32,0),1)</f>
        <v>0</v>
      </c>
      <c r="AD32" s="22">
        <f t="shared" ref="AD32:AD47" si="70">IF(Y32&lt;1,IF(Y32&gt;0,Y32,0),1)</f>
        <v>0</v>
      </c>
      <c r="AE32" s="22">
        <f t="shared" ref="AE32:AE47" si="71">IF(Z32&lt;1,IF(Z32&gt;0,Z32,0),1)</f>
        <v>0</v>
      </c>
      <c r="AF32" s="22">
        <f t="shared" ref="AF32:AF47" si="72">IF(AA32&lt;1,IF(AA32&gt;0,AA32,0),1)</f>
        <v>0</v>
      </c>
    </row>
    <row r="33" spans="1:38" ht="16">
      <c r="A33" s="1"/>
      <c r="B33" s="13" t="s">
        <v>86</v>
      </c>
      <c r="C33">
        <v>4053</v>
      </c>
      <c r="D33" t="s">
        <v>40</v>
      </c>
      <c r="E33" s="42">
        <v>1.21</v>
      </c>
      <c r="F33" s="6">
        <f>E33*0.8</f>
        <v>0.96799999999999997</v>
      </c>
      <c r="G33" s="15"/>
      <c r="H33" s="15"/>
      <c r="I33" s="15"/>
      <c r="J33" s="14"/>
      <c r="K33" s="209" t="s">
        <v>87</v>
      </c>
      <c r="L33" s="4">
        <v>0.02</v>
      </c>
      <c r="M33" s="4">
        <v>-0.04</v>
      </c>
      <c r="N33" s="4">
        <v>-3.0000000000000001E-3</v>
      </c>
      <c r="O33" s="4">
        <v>0.02</v>
      </c>
      <c r="Q33" s="5">
        <v>1</v>
      </c>
      <c r="R33" s="5">
        <f t="shared" si="13"/>
        <v>1.02</v>
      </c>
      <c r="S33" s="5">
        <f t="shared" si="13"/>
        <v>0.96</v>
      </c>
      <c r="T33" s="5">
        <f t="shared" si="13"/>
        <v>0.997</v>
      </c>
      <c r="U33" s="5">
        <f t="shared" si="13"/>
        <v>1.02</v>
      </c>
      <c r="W33" s="6">
        <f t="shared" si="55"/>
        <v>0.1322314049586778</v>
      </c>
      <c r="X33" s="6">
        <f t="shared" si="56"/>
        <v>0.21487603305785144</v>
      </c>
      <c r="Y33" s="6">
        <f t="shared" si="57"/>
        <v>-3.305785123966945E-2</v>
      </c>
      <c r="Z33" s="6">
        <f t="shared" si="58"/>
        <v>0.11983471074380177</v>
      </c>
      <c r="AA33" s="6">
        <f t="shared" si="59"/>
        <v>0.21487603305785144</v>
      </c>
      <c r="AB33" s="22">
        <f t="shared" si="68"/>
        <v>0.1322314049586778</v>
      </c>
      <c r="AC33" s="22">
        <f t="shared" si="69"/>
        <v>0.21487603305785144</v>
      </c>
      <c r="AD33" s="22">
        <f t="shared" si="70"/>
        <v>0</v>
      </c>
      <c r="AE33" s="22">
        <f t="shared" si="71"/>
        <v>0.11983471074380177</v>
      </c>
      <c r="AF33" s="22">
        <f t="shared" si="72"/>
        <v>0.21487603305785144</v>
      </c>
    </row>
    <row r="34" spans="1:38" ht="32">
      <c r="A34" s="1"/>
      <c r="B34" s="13" t="s">
        <v>88</v>
      </c>
      <c r="C34" s="18">
        <v>13018</v>
      </c>
      <c r="D34" t="s">
        <v>40</v>
      </c>
      <c r="E34" s="42">
        <v>1</v>
      </c>
      <c r="F34" s="6">
        <f>E34*0.8</f>
        <v>0.8</v>
      </c>
      <c r="K34" s="209" t="s">
        <v>47</v>
      </c>
      <c r="L34" s="4">
        <v>-0.02</v>
      </c>
      <c r="M34" s="4">
        <v>-0.08</v>
      </c>
      <c r="N34" s="4">
        <v>-0.04</v>
      </c>
      <c r="O34" s="4">
        <v>-0.05</v>
      </c>
      <c r="Q34" s="5">
        <v>1</v>
      </c>
      <c r="R34" s="5">
        <f t="shared" si="13"/>
        <v>0.98</v>
      </c>
      <c r="S34" s="5">
        <f t="shared" si="13"/>
        <v>0.92</v>
      </c>
      <c r="T34" s="5">
        <f t="shared" si="13"/>
        <v>0.96</v>
      </c>
      <c r="U34" s="5">
        <f t="shared" si="13"/>
        <v>0.95</v>
      </c>
      <c r="W34" s="6">
        <f t="shared" si="55"/>
        <v>1</v>
      </c>
      <c r="X34" s="6">
        <f t="shared" si="56"/>
        <v>0.89999999999999991</v>
      </c>
      <c r="Y34" s="6">
        <f t="shared" si="57"/>
        <v>0.60000000000000009</v>
      </c>
      <c r="Z34" s="6">
        <f t="shared" si="58"/>
        <v>0.79999999999999982</v>
      </c>
      <c r="AA34" s="6">
        <f t="shared" si="59"/>
        <v>0.74999999999999967</v>
      </c>
      <c r="AB34" s="22">
        <f t="shared" si="68"/>
        <v>1</v>
      </c>
      <c r="AC34" s="22">
        <f t="shared" si="69"/>
        <v>0.89999999999999991</v>
      </c>
      <c r="AD34" s="22">
        <f t="shared" si="70"/>
        <v>0.60000000000000009</v>
      </c>
      <c r="AE34" s="22">
        <f t="shared" si="71"/>
        <v>0.79999999999999982</v>
      </c>
      <c r="AF34" s="22">
        <f t="shared" si="72"/>
        <v>0.74999999999999967</v>
      </c>
    </row>
    <row r="35" spans="1:38" ht="48">
      <c r="A35" s="1"/>
      <c r="B35" s="13" t="s">
        <v>89</v>
      </c>
      <c r="C35" s="13">
        <v>153</v>
      </c>
      <c r="D35" s="13" t="s">
        <v>62</v>
      </c>
      <c r="E35" s="42">
        <v>0.75</v>
      </c>
      <c r="F35" s="1">
        <v>1.25</v>
      </c>
      <c r="G35" s="4"/>
      <c r="H35" s="4"/>
      <c r="I35" s="4"/>
      <c r="J35" s="4"/>
      <c r="K35" s="211" t="s">
        <v>90</v>
      </c>
      <c r="L35" s="12">
        <v>-0.33</v>
      </c>
      <c r="M35" s="11">
        <v>0.86</v>
      </c>
      <c r="N35" s="11">
        <v>0.11</v>
      </c>
      <c r="O35" s="11">
        <v>-0.38</v>
      </c>
      <c r="Q35" s="5">
        <v>1</v>
      </c>
      <c r="R35" s="5">
        <f t="shared" si="13"/>
        <v>0.66999999999999993</v>
      </c>
      <c r="S35" s="5">
        <f t="shared" si="13"/>
        <v>1.8599999999999999</v>
      </c>
      <c r="T35" s="5">
        <f t="shared" si="13"/>
        <v>1.1100000000000001</v>
      </c>
      <c r="U35" s="5">
        <f t="shared" si="13"/>
        <v>0.62</v>
      </c>
      <c r="W35" s="6">
        <f t="shared" si="55"/>
        <v>0.5</v>
      </c>
      <c r="X35" s="6">
        <f t="shared" si="56"/>
        <v>1.1600000000000001</v>
      </c>
      <c r="Y35" s="6">
        <f t="shared" si="57"/>
        <v>-1.2199999999999998</v>
      </c>
      <c r="Z35" s="6">
        <f t="shared" si="58"/>
        <v>0.2799999999999998</v>
      </c>
      <c r="AA35" s="6">
        <f t="shared" si="59"/>
        <v>1.26</v>
      </c>
      <c r="AB35" s="22">
        <f t="shared" si="68"/>
        <v>0.5</v>
      </c>
      <c r="AC35" s="22">
        <f t="shared" si="69"/>
        <v>1</v>
      </c>
      <c r="AD35" s="22">
        <f t="shared" si="70"/>
        <v>0</v>
      </c>
      <c r="AE35" s="22">
        <f t="shared" si="71"/>
        <v>0.2799999999999998</v>
      </c>
      <c r="AF35" s="22">
        <f t="shared" si="72"/>
        <v>1</v>
      </c>
    </row>
    <row r="36" spans="1:38" ht="48">
      <c r="A36" s="1"/>
      <c r="B36" s="13" t="s">
        <v>91</v>
      </c>
      <c r="C36" s="1">
        <v>40415</v>
      </c>
      <c r="D36" s="1" t="s">
        <v>92</v>
      </c>
      <c r="E36" s="42">
        <v>0.7</v>
      </c>
      <c r="F36" s="1">
        <v>1</v>
      </c>
      <c r="G36" s="4"/>
      <c r="H36" s="4"/>
      <c r="I36" s="4"/>
      <c r="J36" s="4"/>
      <c r="K36" s="211" t="s">
        <v>93</v>
      </c>
      <c r="L36" s="12">
        <v>-0.21</v>
      </c>
      <c r="M36" s="11">
        <v>0.27</v>
      </c>
      <c r="N36" s="11">
        <v>-0.06</v>
      </c>
      <c r="O36" s="11">
        <v>-0.28999999999999998</v>
      </c>
      <c r="Q36" s="5">
        <v>1</v>
      </c>
      <c r="R36" s="5">
        <f t="shared" si="13"/>
        <v>0.79</v>
      </c>
      <c r="S36" s="5">
        <f t="shared" si="13"/>
        <v>1.27</v>
      </c>
      <c r="T36" s="5">
        <f t="shared" si="13"/>
        <v>0.94</v>
      </c>
      <c r="U36" s="5">
        <f t="shared" si="13"/>
        <v>0.71</v>
      </c>
      <c r="W36" s="6">
        <f t="shared" si="55"/>
        <v>0</v>
      </c>
      <c r="X36" s="6">
        <f t="shared" si="56"/>
        <v>0.69999999999999973</v>
      </c>
      <c r="Y36" s="6">
        <f t="shared" si="57"/>
        <v>-0.89999999999999991</v>
      </c>
      <c r="Z36" s="6">
        <f t="shared" si="58"/>
        <v>0.20000000000000015</v>
      </c>
      <c r="AA36" s="6">
        <f t="shared" si="59"/>
        <v>0.96666666666666667</v>
      </c>
      <c r="AB36" s="22">
        <f t="shared" si="68"/>
        <v>0</v>
      </c>
      <c r="AC36" s="22">
        <f t="shared" si="69"/>
        <v>0.69999999999999973</v>
      </c>
      <c r="AD36" s="22">
        <f t="shared" si="70"/>
        <v>0</v>
      </c>
      <c r="AE36" s="22">
        <f t="shared" si="71"/>
        <v>0.20000000000000015</v>
      </c>
      <c r="AF36" s="22">
        <f t="shared" si="72"/>
        <v>0.96666666666666667</v>
      </c>
    </row>
    <row r="37" spans="1:38" ht="32">
      <c r="A37" s="1"/>
      <c r="B37" s="13" t="s">
        <v>94</v>
      </c>
      <c r="C37" s="1">
        <v>135.69999999999999</v>
      </c>
      <c r="D37" s="1" t="s">
        <v>92</v>
      </c>
      <c r="E37" s="42">
        <v>0.7</v>
      </c>
      <c r="F37" s="1">
        <v>1</v>
      </c>
      <c r="G37" s="4"/>
      <c r="H37" s="4"/>
      <c r="I37" s="4"/>
      <c r="J37" s="4"/>
      <c r="K37" s="211" t="s">
        <v>87</v>
      </c>
      <c r="L37" s="12">
        <v>-0.39</v>
      </c>
      <c r="M37" s="11">
        <v>1.21</v>
      </c>
      <c r="N37" s="11">
        <v>0.12</v>
      </c>
      <c r="O37" s="11">
        <v>-0.16</v>
      </c>
      <c r="Q37" s="5">
        <v>1</v>
      </c>
      <c r="R37" s="5">
        <f t="shared" si="13"/>
        <v>0.61</v>
      </c>
      <c r="S37" s="5">
        <f t="shared" si="13"/>
        <v>2.21</v>
      </c>
      <c r="T37" s="5">
        <f t="shared" si="13"/>
        <v>1.1200000000000001</v>
      </c>
      <c r="U37" s="5">
        <f t="shared" si="13"/>
        <v>0.84</v>
      </c>
      <c r="W37" s="6">
        <f t="shared" si="55"/>
        <v>0</v>
      </c>
      <c r="X37" s="6">
        <f t="shared" si="56"/>
        <v>1.2999999999999998</v>
      </c>
      <c r="Y37" s="6">
        <f t="shared" si="57"/>
        <v>-4.0333333333333323</v>
      </c>
      <c r="Z37" s="6">
        <f t="shared" si="58"/>
        <v>-0.4000000000000003</v>
      </c>
      <c r="AA37" s="6">
        <f t="shared" si="59"/>
        <v>0.53333333333333333</v>
      </c>
      <c r="AB37" s="22">
        <f t="shared" si="68"/>
        <v>0</v>
      </c>
      <c r="AC37" s="22">
        <f t="shared" si="69"/>
        <v>1</v>
      </c>
      <c r="AD37" s="22">
        <f t="shared" si="70"/>
        <v>0</v>
      </c>
      <c r="AE37" s="22">
        <f t="shared" si="71"/>
        <v>0</v>
      </c>
      <c r="AF37" s="22">
        <f t="shared" si="72"/>
        <v>0.53333333333333333</v>
      </c>
    </row>
    <row r="38" spans="1:38" ht="48">
      <c r="A38" s="13" t="s">
        <v>20</v>
      </c>
      <c r="B38" s="13" t="s">
        <v>95</v>
      </c>
      <c r="C38" s="1">
        <v>1574</v>
      </c>
      <c r="D38" s="1" t="s">
        <v>40</v>
      </c>
      <c r="E38" s="42">
        <v>1</v>
      </c>
      <c r="F38" s="6">
        <f>E38*0.8</f>
        <v>0.8</v>
      </c>
      <c r="K38" s="209" t="s">
        <v>96</v>
      </c>
      <c r="L38" s="4">
        <v>-0.02</v>
      </c>
      <c r="M38" s="4">
        <v>0.2</v>
      </c>
      <c r="N38" s="4">
        <v>7.0000000000000007E-2</v>
      </c>
      <c r="O38" s="4">
        <v>-0.03</v>
      </c>
      <c r="Q38" s="5">
        <v>1</v>
      </c>
      <c r="R38" s="5">
        <f t="shared" si="13"/>
        <v>0.98</v>
      </c>
      <c r="S38" s="5">
        <f t="shared" si="13"/>
        <v>1.2</v>
      </c>
      <c r="T38" s="5">
        <f t="shared" si="13"/>
        <v>1.07</v>
      </c>
      <c r="U38" s="5">
        <f t="shared" si="13"/>
        <v>0.97</v>
      </c>
      <c r="W38" s="6">
        <f t="shared" si="55"/>
        <v>1</v>
      </c>
      <c r="X38" s="6">
        <f t="shared" si="56"/>
        <v>0.89999999999999991</v>
      </c>
      <c r="Y38" s="6">
        <f t="shared" si="57"/>
        <v>2</v>
      </c>
      <c r="Z38" s="6">
        <f t="shared" si="58"/>
        <v>1.3500000000000003</v>
      </c>
      <c r="AA38" s="6">
        <f t="shared" si="59"/>
        <v>0.84999999999999987</v>
      </c>
      <c r="AB38" s="22">
        <f t="shared" si="68"/>
        <v>1</v>
      </c>
      <c r="AC38" s="22">
        <f t="shared" si="69"/>
        <v>0.89999999999999991</v>
      </c>
      <c r="AD38" s="22">
        <f t="shared" si="70"/>
        <v>1</v>
      </c>
      <c r="AE38" s="22">
        <f t="shared" si="71"/>
        <v>1</v>
      </c>
      <c r="AF38" s="22">
        <f t="shared" si="72"/>
        <v>0.84999999999999987</v>
      </c>
      <c r="AH38" s="17">
        <f>AVERAGE(AB38:AB39)</f>
        <v>1</v>
      </c>
      <c r="AI38" s="17">
        <f>AVERAGE(AC38:AC39)</f>
        <v>0.94499999999999995</v>
      </c>
      <c r="AJ38" s="17">
        <f>AVERAGE(AD38:AD39)</f>
        <v>0.75</v>
      </c>
      <c r="AK38" s="17">
        <f>AVERAGE(AE38:AE39)</f>
        <v>0.89999999999999991</v>
      </c>
      <c r="AL38" s="17">
        <f>AVERAGE(AF38:AF39)</f>
        <v>0.84999999999999987</v>
      </c>
    </row>
    <row r="39" spans="1:38" ht="48">
      <c r="A39" s="1"/>
      <c r="B39" s="13" t="s">
        <v>97</v>
      </c>
      <c r="C39" s="1">
        <v>7658</v>
      </c>
      <c r="D39" s="1" t="s">
        <v>40</v>
      </c>
      <c r="E39" s="42">
        <v>1</v>
      </c>
      <c r="F39" s="6">
        <f>E39*0.8</f>
        <v>0.8</v>
      </c>
      <c r="K39" s="209" t="s">
        <v>96</v>
      </c>
      <c r="L39" s="8">
        <v>-2E-3</v>
      </c>
      <c r="M39" s="4">
        <v>-0.1</v>
      </c>
      <c r="N39" s="4">
        <v>-0.04</v>
      </c>
      <c r="O39" s="4">
        <v>-0.03</v>
      </c>
      <c r="Q39" s="5">
        <v>1</v>
      </c>
      <c r="R39" s="5">
        <f t="shared" si="13"/>
        <v>0.998</v>
      </c>
      <c r="S39" s="5">
        <f t="shared" si="13"/>
        <v>0.9</v>
      </c>
      <c r="T39" s="5">
        <f t="shared" si="13"/>
        <v>0.96</v>
      </c>
      <c r="U39" s="5">
        <f t="shared" si="13"/>
        <v>0.97</v>
      </c>
      <c r="W39" s="6">
        <f t="shared" si="55"/>
        <v>1</v>
      </c>
      <c r="X39" s="6">
        <f t="shared" si="56"/>
        <v>0.99</v>
      </c>
      <c r="Y39" s="6">
        <f t="shared" si="57"/>
        <v>0.5</v>
      </c>
      <c r="Z39" s="6">
        <f t="shared" si="58"/>
        <v>0.79999999999999982</v>
      </c>
      <c r="AA39" s="6">
        <f t="shared" si="59"/>
        <v>0.84999999999999987</v>
      </c>
      <c r="AB39" s="22">
        <f t="shared" si="68"/>
        <v>1</v>
      </c>
      <c r="AC39" s="22">
        <f t="shared" si="69"/>
        <v>0.99</v>
      </c>
      <c r="AD39" s="22">
        <f t="shared" si="70"/>
        <v>0.5</v>
      </c>
      <c r="AE39" s="22">
        <f t="shared" si="71"/>
        <v>0.79999999999999982</v>
      </c>
      <c r="AF39" s="22">
        <f t="shared" si="72"/>
        <v>0.84999999999999987</v>
      </c>
    </row>
    <row r="40" spans="1:38" ht="96">
      <c r="A40" s="13" t="s">
        <v>21</v>
      </c>
      <c r="B40" s="13" t="s">
        <v>98</v>
      </c>
      <c r="C40" s="35">
        <v>97.6</v>
      </c>
      <c r="D40" s="31" t="s">
        <v>78</v>
      </c>
      <c r="E40" s="42">
        <v>1</v>
      </c>
      <c r="F40" s="1">
        <v>0.95</v>
      </c>
      <c r="G40" s="1"/>
      <c r="H40" s="1"/>
      <c r="I40" s="1"/>
      <c r="J40" s="1"/>
      <c r="K40" s="209" t="s">
        <v>99</v>
      </c>
      <c r="L40" s="31">
        <v>-0.01</v>
      </c>
      <c r="M40" s="31">
        <v>-2.5999999999999999E-2</v>
      </c>
      <c r="N40" s="31">
        <v>-2.8000000000000001E-2</v>
      </c>
      <c r="O40" s="31">
        <v>-1.4E-2</v>
      </c>
      <c r="Q40" s="5">
        <v>1</v>
      </c>
      <c r="R40" s="17">
        <f t="shared" si="13"/>
        <v>0.99</v>
      </c>
      <c r="S40" s="17">
        <f t="shared" si="13"/>
        <v>0.97399999999999998</v>
      </c>
      <c r="T40" s="17">
        <f t="shared" si="13"/>
        <v>0.97199999999999998</v>
      </c>
      <c r="U40" s="17">
        <f t="shared" si="13"/>
        <v>0.98599999999999999</v>
      </c>
      <c r="W40" s="6">
        <f t="shared" si="55"/>
        <v>1</v>
      </c>
      <c r="X40" s="6">
        <f t="shared" si="56"/>
        <v>0.8</v>
      </c>
      <c r="Y40" s="6">
        <f t="shared" si="57"/>
        <v>0.48</v>
      </c>
      <c r="Z40" s="6">
        <f t="shared" si="58"/>
        <v>0.44</v>
      </c>
      <c r="AA40" s="6">
        <f t="shared" si="59"/>
        <v>0.72</v>
      </c>
      <c r="AB40" s="22">
        <f t="shared" si="68"/>
        <v>1</v>
      </c>
      <c r="AC40" s="22">
        <f t="shared" si="69"/>
        <v>0.8</v>
      </c>
      <c r="AD40" s="22">
        <f t="shared" si="70"/>
        <v>0.48</v>
      </c>
      <c r="AE40" s="22">
        <f t="shared" si="71"/>
        <v>0.44</v>
      </c>
      <c r="AF40" s="22">
        <f t="shared" si="72"/>
        <v>0.72</v>
      </c>
      <c r="AH40" s="17">
        <f>AB40</f>
        <v>1</v>
      </c>
      <c r="AI40" s="17">
        <f t="shared" ref="AI40" si="73">AC40</f>
        <v>0.8</v>
      </c>
      <c r="AJ40" s="17">
        <f t="shared" ref="AJ40" si="74">AD40</f>
        <v>0.48</v>
      </c>
      <c r="AK40" s="17">
        <f t="shared" ref="AK40" si="75">AE40</f>
        <v>0.44</v>
      </c>
      <c r="AL40" s="17">
        <f t="shared" ref="AL40" si="76">AF40</f>
        <v>0.72</v>
      </c>
    </row>
    <row r="41" spans="1:38" ht="32">
      <c r="A41" s="13" t="s">
        <v>22</v>
      </c>
      <c r="B41" s="20" t="s">
        <v>100</v>
      </c>
      <c r="C41" s="36">
        <v>13</v>
      </c>
      <c r="D41" s="11" t="s">
        <v>101</v>
      </c>
      <c r="E41" s="42">
        <v>0.6</v>
      </c>
      <c r="F41" s="1">
        <v>1</v>
      </c>
      <c r="G41" s="4"/>
      <c r="H41" s="4"/>
      <c r="I41" s="4"/>
      <c r="J41" s="4"/>
      <c r="K41" s="214" t="s">
        <v>102</v>
      </c>
      <c r="L41" s="11">
        <v>3.0000000000000001E-3</v>
      </c>
      <c r="M41" s="11">
        <v>-0.4</v>
      </c>
      <c r="N41" s="11">
        <v>-0.28999999999999998</v>
      </c>
      <c r="O41" s="11">
        <v>-0.31</v>
      </c>
      <c r="Q41" s="5">
        <v>1</v>
      </c>
      <c r="R41" s="5">
        <f t="shared" si="13"/>
        <v>1.0029999999999999</v>
      </c>
      <c r="S41" s="5">
        <f t="shared" si="13"/>
        <v>0.6</v>
      </c>
      <c r="T41" s="5">
        <f t="shared" si="13"/>
        <v>0.71</v>
      </c>
      <c r="U41" s="5">
        <f t="shared" si="13"/>
        <v>0.69</v>
      </c>
      <c r="W41" s="6">
        <f t="shared" si="55"/>
        <v>0</v>
      </c>
      <c r="X41" s="6">
        <f t="shared" si="56"/>
        <v>-7.4999999999997291E-3</v>
      </c>
      <c r="Y41" s="6">
        <f t="shared" si="57"/>
        <v>1</v>
      </c>
      <c r="Z41" s="6">
        <f t="shared" si="58"/>
        <v>0.72500000000000009</v>
      </c>
      <c r="AA41" s="6">
        <f t="shared" si="59"/>
        <v>0.77500000000000013</v>
      </c>
      <c r="AB41" s="22">
        <f t="shared" si="68"/>
        <v>0</v>
      </c>
      <c r="AC41" s="22">
        <f t="shared" si="69"/>
        <v>0</v>
      </c>
      <c r="AD41" s="22">
        <f t="shared" si="70"/>
        <v>1</v>
      </c>
      <c r="AE41" s="22">
        <f t="shared" si="71"/>
        <v>0.72500000000000009</v>
      </c>
      <c r="AF41" s="22">
        <f t="shared" si="72"/>
        <v>0.77500000000000013</v>
      </c>
      <c r="AH41" s="17">
        <f>AVERAGE(AB41:AB45)</f>
        <v>0.58065149779014569</v>
      </c>
      <c r="AI41" s="17">
        <f t="shared" ref="AI41:AL41" si="77">AVERAGE(AC41:AC45)</f>
        <v>0.75414634146341464</v>
      </c>
      <c r="AJ41" s="17">
        <f t="shared" si="77"/>
        <v>0.29322147651006708</v>
      </c>
      <c r="AK41" s="17">
        <f t="shared" si="77"/>
        <v>0.46278196104108671</v>
      </c>
      <c r="AL41" s="17">
        <f t="shared" si="77"/>
        <v>0.47560402684563752</v>
      </c>
    </row>
    <row r="42" spans="1:38" ht="112">
      <c r="A42" s="1"/>
      <c r="B42" s="20" t="s">
        <v>103</v>
      </c>
      <c r="C42" s="36">
        <v>25</v>
      </c>
      <c r="D42" s="11" t="s">
        <v>101</v>
      </c>
      <c r="E42" s="42">
        <v>1</v>
      </c>
      <c r="F42" s="1">
        <v>1.2</v>
      </c>
      <c r="G42" s="4"/>
      <c r="H42" s="4"/>
      <c r="I42" s="4"/>
      <c r="J42" s="4"/>
      <c r="K42" s="209" t="s">
        <v>104</v>
      </c>
      <c r="L42" s="11">
        <v>-0.06</v>
      </c>
      <c r="M42" s="11">
        <v>0.19</v>
      </c>
      <c r="N42" s="11">
        <v>0.11</v>
      </c>
      <c r="O42" s="11">
        <v>0.12</v>
      </c>
      <c r="Q42" s="5">
        <v>1</v>
      </c>
      <c r="R42" s="5">
        <f t="shared" si="13"/>
        <v>0.94</v>
      </c>
      <c r="S42" s="5">
        <f t="shared" si="13"/>
        <v>1.19</v>
      </c>
      <c r="T42" s="5">
        <f t="shared" si="13"/>
        <v>1.1100000000000001</v>
      </c>
      <c r="U42" s="5">
        <f t="shared" si="13"/>
        <v>1.1200000000000001</v>
      </c>
      <c r="W42" s="6">
        <f t="shared" si="55"/>
        <v>1</v>
      </c>
      <c r="X42" s="6">
        <f t="shared" si="56"/>
        <v>1.3000000000000003</v>
      </c>
      <c r="Y42" s="6">
        <f t="shared" si="57"/>
        <v>5.0000000000000058E-2</v>
      </c>
      <c r="Z42" s="6">
        <f t="shared" si="58"/>
        <v>0.4499999999999994</v>
      </c>
      <c r="AA42" s="6">
        <f t="shared" si="59"/>
        <v>0.39999999999999936</v>
      </c>
      <c r="AB42" s="22">
        <f t="shared" si="68"/>
        <v>1</v>
      </c>
      <c r="AC42" s="22">
        <f t="shared" si="69"/>
        <v>1</v>
      </c>
      <c r="AD42" s="22">
        <f t="shared" si="70"/>
        <v>5.0000000000000058E-2</v>
      </c>
      <c r="AE42" s="22">
        <f t="shared" si="71"/>
        <v>0.4499999999999994</v>
      </c>
      <c r="AF42" s="22">
        <f t="shared" si="72"/>
        <v>0.39999999999999936</v>
      </c>
    </row>
    <row r="43" spans="1:38" ht="112">
      <c r="A43" s="1"/>
      <c r="B43" s="20" t="s">
        <v>105</v>
      </c>
      <c r="C43" s="36">
        <v>10</v>
      </c>
      <c r="D43" s="11" t="s">
        <v>101</v>
      </c>
      <c r="E43" s="42">
        <v>1</v>
      </c>
      <c r="F43" s="1">
        <v>1.2</v>
      </c>
      <c r="G43" s="4"/>
      <c r="H43" s="4"/>
      <c r="I43" s="4"/>
      <c r="J43" s="4"/>
      <c r="K43" s="209" t="s">
        <v>106</v>
      </c>
      <c r="L43" s="11">
        <v>-0.19</v>
      </c>
      <c r="M43" s="11">
        <v>0.24</v>
      </c>
      <c r="N43" s="11">
        <v>0.12</v>
      </c>
      <c r="O43" s="11">
        <v>0.15</v>
      </c>
      <c r="Q43" s="5">
        <v>1</v>
      </c>
      <c r="R43" s="5">
        <f t="shared" si="13"/>
        <v>0.81</v>
      </c>
      <c r="S43" s="5">
        <f t="shared" si="13"/>
        <v>1.24</v>
      </c>
      <c r="T43" s="5">
        <f t="shared" si="13"/>
        <v>1.1200000000000001</v>
      </c>
      <c r="U43" s="5">
        <f t="shared" si="13"/>
        <v>1.1499999999999999</v>
      </c>
      <c r="W43" s="6">
        <f t="shared" si="55"/>
        <v>1</v>
      </c>
      <c r="X43" s="6">
        <f t="shared" si="56"/>
        <v>1.95</v>
      </c>
      <c r="Y43" s="6">
        <f t="shared" si="57"/>
        <v>-0.20000000000000023</v>
      </c>
      <c r="Z43" s="6">
        <f t="shared" si="58"/>
        <v>0.39999999999999936</v>
      </c>
      <c r="AA43" s="6">
        <f t="shared" si="59"/>
        <v>0.25000000000000028</v>
      </c>
      <c r="AB43" s="22">
        <f t="shared" si="68"/>
        <v>1</v>
      </c>
      <c r="AC43" s="22">
        <f t="shared" si="69"/>
        <v>1</v>
      </c>
      <c r="AD43" s="22">
        <f t="shared" si="70"/>
        <v>0</v>
      </c>
      <c r="AE43" s="22">
        <f t="shared" si="71"/>
        <v>0.39999999999999936</v>
      </c>
      <c r="AF43" s="22">
        <f t="shared" si="72"/>
        <v>0.25000000000000028</v>
      </c>
    </row>
    <row r="44" spans="1:38" ht="48">
      <c r="A44" s="1"/>
      <c r="B44" s="20" t="s">
        <v>107</v>
      </c>
      <c r="C44">
        <v>232</v>
      </c>
      <c r="D44" t="s">
        <v>108</v>
      </c>
      <c r="E44" s="45">
        <v>1.49</v>
      </c>
      <c r="F44" s="1">
        <f>E44*0.5</f>
        <v>0.745</v>
      </c>
      <c r="G44" s="1"/>
      <c r="H44" s="1"/>
      <c r="I44" s="1"/>
      <c r="J44" s="1"/>
      <c r="K44" s="209" t="s">
        <v>109</v>
      </c>
      <c r="L44" s="173">
        <v>0.63400000000000001</v>
      </c>
      <c r="M44" s="11">
        <v>5.5E-2</v>
      </c>
      <c r="N44" s="11">
        <v>0.20100000000000001</v>
      </c>
      <c r="O44" s="11">
        <v>0.45500000000000002</v>
      </c>
      <c r="Q44" s="5">
        <v>1</v>
      </c>
      <c r="R44" s="5">
        <f t="shared" si="13"/>
        <v>1.6339999999999999</v>
      </c>
      <c r="S44" s="5">
        <f t="shared" si="13"/>
        <v>1.0549999999999999</v>
      </c>
      <c r="T44" s="5">
        <f t="shared" si="13"/>
        <v>1.2010000000000001</v>
      </c>
      <c r="U44" s="5">
        <f t="shared" si="13"/>
        <v>1.4550000000000001</v>
      </c>
      <c r="W44" s="6">
        <f t="shared" ref="W44:W45" si="78">(Q44-$F44)/($E44-$F44)</f>
        <v>0.34228187919463088</v>
      </c>
      <c r="X44" s="6">
        <f t="shared" ref="X44:X45" si="79">(R44-$F44)/($E44-$F44)</f>
        <v>1.1932885906040267</v>
      </c>
      <c r="Y44" s="6">
        <f t="shared" ref="Y44:Y45" si="80">(S44-$F44)/($E44-$F44)</f>
        <v>0.41610738255033547</v>
      </c>
      <c r="Z44" s="6">
        <f t="shared" ref="Z44:Z45" si="81">(T44-$F44)/($E44-$F44)</f>
        <v>0.61208053691275177</v>
      </c>
      <c r="AA44" s="6">
        <f t="shared" ref="AA44:AA45" si="82">(U44-$F44)/($E44-$F44)</f>
        <v>0.95302013422818799</v>
      </c>
      <c r="AB44" s="22">
        <f t="shared" si="68"/>
        <v>0.34228187919463088</v>
      </c>
      <c r="AC44" s="22">
        <f t="shared" si="69"/>
        <v>1</v>
      </c>
      <c r="AD44" s="22">
        <f t="shared" si="70"/>
        <v>0.41610738255033547</v>
      </c>
      <c r="AE44" s="22">
        <f t="shared" si="71"/>
        <v>0.61208053691275177</v>
      </c>
      <c r="AF44" s="22">
        <f t="shared" si="72"/>
        <v>0.95302013422818799</v>
      </c>
    </row>
    <row r="45" spans="1:38" ht="48">
      <c r="A45" s="1"/>
      <c r="B45" s="13" t="s">
        <v>110</v>
      </c>
      <c r="C45">
        <v>250</v>
      </c>
      <c r="D45" t="s">
        <v>108</v>
      </c>
      <c r="E45" s="45">
        <v>0.82</v>
      </c>
      <c r="F45" s="1">
        <f>E45*1.5</f>
        <v>1.23</v>
      </c>
      <c r="G45" s="1"/>
      <c r="H45" s="1"/>
      <c r="I45" s="1"/>
      <c r="J45" s="1"/>
      <c r="K45" s="209" t="s">
        <v>109</v>
      </c>
      <c r="L45" s="4">
        <v>-8.5999999999999993E-2</v>
      </c>
      <c r="M45" s="4">
        <v>0.51400000000000001</v>
      </c>
      <c r="N45" s="4">
        <v>0.17799999999999999</v>
      </c>
      <c r="O45" s="4">
        <v>0.25600000000000001</v>
      </c>
      <c r="Q45" s="5">
        <v>1</v>
      </c>
      <c r="R45" s="5">
        <f t="shared" si="13"/>
        <v>0.91400000000000003</v>
      </c>
      <c r="S45" s="5">
        <f t="shared" si="13"/>
        <v>1.514</v>
      </c>
      <c r="T45" s="5">
        <f t="shared" si="13"/>
        <v>1.1779999999999999</v>
      </c>
      <c r="U45" s="5">
        <f t="shared" si="13"/>
        <v>1.256</v>
      </c>
      <c r="W45" s="6">
        <f t="shared" si="78"/>
        <v>0.5609756097560975</v>
      </c>
      <c r="X45" s="6">
        <f t="shared" si="79"/>
        <v>0.77073170731707297</v>
      </c>
      <c r="Y45" s="6">
        <f t="shared" si="80"/>
        <v>-0.69268292682926835</v>
      </c>
      <c r="Z45" s="6">
        <f t="shared" si="81"/>
        <v>0.12682926829268304</v>
      </c>
      <c r="AA45" s="6">
        <f t="shared" si="82"/>
        <v>-6.341463414634152E-2</v>
      </c>
      <c r="AB45" s="22">
        <f t="shared" si="68"/>
        <v>0.5609756097560975</v>
      </c>
      <c r="AC45" s="22">
        <f t="shared" si="69"/>
        <v>0.77073170731707297</v>
      </c>
      <c r="AD45" s="22">
        <f t="shared" si="70"/>
        <v>0</v>
      </c>
      <c r="AE45" s="22">
        <f t="shared" si="71"/>
        <v>0.12682926829268304</v>
      </c>
      <c r="AF45" s="22">
        <f t="shared" si="72"/>
        <v>0</v>
      </c>
    </row>
    <row r="46" spans="1:38" ht="48">
      <c r="A46" s="13" t="s">
        <v>23</v>
      </c>
      <c r="B46" s="13" t="s">
        <v>111</v>
      </c>
      <c r="C46">
        <v>45</v>
      </c>
      <c r="D46" t="s">
        <v>49</v>
      </c>
      <c r="E46" s="42">
        <v>0.75</v>
      </c>
      <c r="F46" s="1">
        <v>1.25</v>
      </c>
      <c r="G46" s="4"/>
      <c r="H46" s="4"/>
      <c r="I46" s="4"/>
      <c r="J46" s="4"/>
      <c r="K46" s="209" t="s">
        <v>112</v>
      </c>
      <c r="L46" s="4">
        <v>-0.02</v>
      </c>
      <c r="M46" s="4">
        <v>0.38</v>
      </c>
      <c r="N46" s="4">
        <v>0.1</v>
      </c>
      <c r="O46" s="4">
        <v>0.24</v>
      </c>
      <c r="Q46" s="5">
        <v>1</v>
      </c>
      <c r="R46" s="5">
        <f t="shared" si="13"/>
        <v>0.98</v>
      </c>
      <c r="S46" s="5">
        <f t="shared" si="13"/>
        <v>1.38</v>
      </c>
      <c r="T46" s="5">
        <f t="shared" si="13"/>
        <v>1.1000000000000001</v>
      </c>
      <c r="U46" s="5">
        <f t="shared" si="13"/>
        <v>1.24</v>
      </c>
      <c r="W46" s="6">
        <f t="shared" ref="W46:AA47" si="83">(Q46-$F46)/($E46-$F46)</f>
        <v>0.5</v>
      </c>
      <c r="X46" s="6">
        <f t="shared" si="83"/>
        <v>0.54</v>
      </c>
      <c r="Y46" s="6">
        <f t="shared" si="83"/>
        <v>-0.25999999999999979</v>
      </c>
      <c r="Z46" s="6">
        <f t="shared" si="83"/>
        <v>0.29999999999999982</v>
      </c>
      <c r="AA46" s="6">
        <f t="shared" si="83"/>
        <v>2.0000000000000018E-2</v>
      </c>
      <c r="AB46" s="22">
        <f t="shared" si="68"/>
        <v>0.5</v>
      </c>
      <c r="AC46" s="22">
        <f t="shared" si="69"/>
        <v>0.54</v>
      </c>
      <c r="AD46" s="22">
        <f t="shared" si="70"/>
        <v>0</v>
      </c>
      <c r="AE46" s="22">
        <f t="shared" si="71"/>
        <v>0.29999999999999982</v>
      </c>
      <c r="AF46" s="22">
        <f t="shared" si="72"/>
        <v>2.0000000000000018E-2</v>
      </c>
      <c r="AH46" s="17">
        <f>AVERAGE(AB46:AB47)</f>
        <v>0.49999999999999989</v>
      </c>
      <c r="AI46" s="17">
        <f t="shared" ref="AI46" si="84">AVERAGE(AC46:AC47)</f>
        <v>0.41181818181818164</v>
      </c>
      <c r="AJ46" s="17">
        <f t="shared" ref="AJ46" si="85">AVERAGE(AD46:AD47)</f>
        <v>6.4545454545454212E-2</v>
      </c>
      <c r="AK46" s="17">
        <f t="shared" ref="AK46" si="86">AVERAGE(AE46:AE47)</f>
        <v>0.19909090909090899</v>
      </c>
      <c r="AL46" s="17">
        <f t="shared" ref="AL46" si="87">AVERAGE(AF46:AF47)</f>
        <v>1.0000000000000009E-2</v>
      </c>
    </row>
    <row r="47" spans="1:38" ht="80">
      <c r="A47" s="1"/>
      <c r="B47" s="13" t="s">
        <v>113</v>
      </c>
      <c r="C47">
        <v>28</v>
      </c>
      <c r="D47" t="s">
        <v>49</v>
      </c>
      <c r="E47" s="42">
        <f>(24.9 + 32.1)/2/34</f>
        <v>0.83823529411764708</v>
      </c>
      <c r="F47" s="6">
        <f>2-E47</f>
        <v>1.1617647058823528</v>
      </c>
      <c r="K47" s="211" t="s">
        <v>114</v>
      </c>
      <c r="L47" s="4">
        <v>7.0000000000000007E-2</v>
      </c>
      <c r="M47" s="4">
        <v>0.12</v>
      </c>
      <c r="N47" s="4">
        <v>0.13</v>
      </c>
      <c r="O47" s="4">
        <v>0.2</v>
      </c>
      <c r="Q47" s="5">
        <v>1</v>
      </c>
      <c r="R47" s="5">
        <f t="shared" si="13"/>
        <v>1.07</v>
      </c>
      <c r="S47" s="5">
        <f t="shared" si="13"/>
        <v>1.1200000000000001</v>
      </c>
      <c r="T47" s="5">
        <f t="shared" si="13"/>
        <v>1.1299999999999999</v>
      </c>
      <c r="U47" s="5">
        <f t="shared" si="13"/>
        <v>1.2</v>
      </c>
      <c r="W47" s="6">
        <f t="shared" si="83"/>
        <v>0.49999999999999983</v>
      </c>
      <c r="X47" s="6">
        <f t="shared" si="83"/>
        <v>0.28363636363636319</v>
      </c>
      <c r="Y47" s="6">
        <f t="shared" si="83"/>
        <v>0.12909090909090842</v>
      </c>
      <c r="Z47" s="6">
        <f t="shared" si="83"/>
        <v>9.8181818181818148E-2</v>
      </c>
      <c r="AA47" s="6">
        <f t="shared" si="83"/>
        <v>-0.1181818181818185</v>
      </c>
      <c r="AB47" s="22">
        <f t="shared" si="68"/>
        <v>0.49999999999999983</v>
      </c>
      <c r="AC47" s="22">
        <f t="shared" si="69"/>
        <v>0.28363636363636319</v>
      </c>
      <c r="AD47" s="22">
        <f t="shared" si="70"/>
        <v>0.12909090909090842</v>
      </c>
      <c r="AE47" s="22">
        <f t="shared" si="71"/>
        <v>9.8181818181818148E-2</v>
      </c>
      <c r="AF47" s="22">
        <f t="shared" si="72"/>
        <v>0</v>
      </c>
      <c r="AH47" s="25"/>
      <c r="AI47" s="25"/>
      <c r="AJ47" s="25"/>
      <c r="AK47" s="25"/>
      <c r="AL47" s="25"/>
    </row>
    <row r="48" spans="1:38" s="25" customFormat="1">
      <c r="B48" s="26"/>
      <c r="E48" s="43"/>
      <c r="F48" s="28"/>
      <c r="K48" s="212"/>
      <c r="Q48" s="27"/>
      <c r="R48" s="27"/>
      <c r="S48" s="27"/>
      <c r="T48" s="27"/>
      <c r="U48" s="27"/>
      <c r="W48" s="29"/>
      <c r="X48" s="29"/>
      <c r="Y48" s="29"/>
      <c r="Z48" s="29"/>
      <c r="AA48" s="29"/>
      <c r="AB48" s="30"/>
      <c r="AC48" s="30"/>
      <c r="AD48" s="30"/>
      <c r="AE48" s="30"/>
      <c r="AF48" s="30"/>
      <c r="AH48" s="30">
        <f>AVERAGE(AH31:AH47)</f>
        <v>0.69511495126995348</v>
      </c>
      <c r="AI48" s="30">
        <f t="shared" ref="AI48:AL48" si="88">AVERAGE(AI31:AI47)</f>
        <v>0.71976079131511495</v>
      </c>
      <c r="AJ48" s="30">
        <f t="shared" si="88"/>
        <v>0.34898195763967566</v>
      </c>
      <c r="AK48" s="30">
        <f t="shared" si="88"/>
        <v>0.46894128004765057</v>
      </c>
      <c r="AL48" s="30">
        <f t="shared" si="88"/>
        <v>0.53868869202792313</v>
      </c>
    </row>
    <row r="49" spans="5:24">
      <c r="E49" s="42"/>
      <c r="Q49" s="5"/>
      <c r="R49" s="5"/>
      <c r="S49" s="5"/>
      <c r="T49" s="5"/>
      <c r="U49" s="5"/>
    </row>
    <row r="50" spans="5:24">
      <c r="E50" s="42"/>
      <c r="Q50" s="5"/>
      <c r="R50" s="5"/>
      <c r="S50" s="5"/>
      <c r="T50" s="5"/>
      <c r="U50" s="5"/>
    </row>
    <row r="51" spans="5:24">
      <c r="E51" s="42"/>
      <c r="Q51" s="5"/>
      <c r="R51" s="5"/>
      <c r="S51" s="5"/>
      <c r="T51" s="5"/>
      <c r="U51" s="5"/>
    </row>
    <row r="52" spans="5:24">
      <c r="E52" s="42"/>
      <c r="Q52" s="5"/>
      <c r="R52" s="5"/>
      <c r="S52" s="5"/>
      <c r="T52" s="5"/>
      <c r="U52" s="5"/>
    </row>
    <row r="53" spans="5:24">
      <c r="E53" s="42"/>
      <c r="Q53" s="5"/>
      <c r="R53" s="5"/>
      <c r="S53" s="5"/>
      <c r="T53" s="5"/>
      <c r="U53" s="5"/>
      <c r="X53" s="5"/>
    </row>
    <row r="54" spans="5:24">
      <c r="E54" s="42"/>
      <c r="Q54" s="5"/>
      <c r="R54" s="5"/>
      <c r="S54" s="5"/>
      <c r="T54" s="5"/>
      <c r="U54" s="5"/>
    </row>
    <row r="55" spans="5:24">
      <c r="E55" s="42"/>
      <c r="Q55" s="5"/>
      <c r="R55" s="5"/>
      <c r="S55" s="5"/>
      <c r="T55" s="5"/>
      <c r="U55" s="5"/>
    </row>
    <row r="56" spans="5:24">
      <c r="E56" s="42"/>
      <c r="Q56" s="5"/>
      <c r="R56" s="5"/>
      <c r="S56" s="5"/>
      <c r="T56" s="5"/>
      <c r="U56" s="5"/>
    </row>
    <row r="57" spans="5:24">
      <c r="E57" s="42"/>
      <c r="Q57" s="5"/>
      <c r="R57" s="5"/>
      <c r="S57" s="5"/>
      <c r="T57" s="5"/>
      <c r="U57" s="5"/>
    </row>
    <row r="58" spans="5:24">
      <c r="Q58" s="5"/>
      <c r="R58" s="5"/>
      <c r="S58" s="5"/>
      <c r="T58" s="5"/>
      <c r="U58" s="5"/>
    </row>
    <row r="59" spans="5:24">
      <c r="Q59" s="5"/>
      <c r="R59" s="5"/>
      <c r="S59" s="5"/>
      <c r="T59" s="5"/>
      <c r="U59" s="5"/>
    </row>
    <row r="60" spans="5:24">
      <c r="Q60" s="5"/>
      <c r="R60" s="5"/>
      <c r="S60" s="5"/>
      <c r="T60" s="5"/>
      <c r="U60" s="5"/>
    </row>
    <row r="61" spans="5:24">
      <c r="Q61" s="5"/>
      <c r="R61" s="5"/>
      <c r="S61" s="5"/>
      <c r="T61" s="5"/>
      <c r="U61" s="5"/>
    </row>
    <row r="62" spans="5:24">
      <c r="Q62" s="5"/>
      <c r="R62" s="5"/>
      <c r="S62" s="5"/>
      <c r="T62" s="5"/>
      <c r="U62" s="5"/>
    </row>
    <row r="63" spans="5:24">
      <c r="Q63" s="5"/>
      <c r="R63" s="5"/>
      <c r="S63" s="5"/>
      <c r="T63" s="5"/>
      <c r="U63" s="5"/>
    </row>
    <row r="64" spans="5:24">
      <c r="Q64" s="5"/>
      <c r="R64" s="5"/>
      <c r="S64" s="5"/>
      <c r="T64" s="5"/>
      <c r="U64" s="5"/>
    </row>
    <row r="65" spans="17:21">
      <c r="Q65" s="5"/>
      <c r="R65" s="5"/>
      <c r="S65" s="5"/>
      <c r="T65" s="5"/>
      <c r="U65" s="5"/>
    </row>
    <row r="66" spans="17:21">
      <c r="Q66" s="5"/>
    </row>
  </sheetData>
  <conditionalFormatting sqref="AB1:AL1048576 AN17:AQ23">
    <cfRule type="colorScale" priority="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B14B-E294-3D4C-985B-32BC43A497A8}">
  <dimension ref="A1:H41"/>
  <sheetViews>
    <sheetView topLeftCell="A21" zoomScale="130" zoomScaleNormal="130" workbookViewId="0"/>
  </sheetViews>
  <sheetFormatPr baseColWidth="10" defaultColWidth="10.83203125" defaultRowHeight="11"/>
  <cols>
    <col min="1" max="1" width="3" style="54" bestFit="1" customWidth="1"/>
    <col min="2" max="2" width="12.33203125" style="54" customWidth="1"/>
    <col min="3" max="3" width="19.33203125" style="158" customWidth="1"/>
    <col min="4" max="4" width="8.5" style="54" customWidth="1"/>
    <col min="5" max="5" width="5.6640625" style="54" customWidth="1"/>
    <col min="6" max="6" width="8.6640625" style="54" customWidth="1"/>
    <col min="7" max="7" width="8" style="54" customWidth="1"/>
    <col min="8" max="8" width="41" style="159" customWidth="1"/>
    <col min="9" max="16384" width="10.83203125" style="54"/>
  </cols>
  <sheetData>
    <row r="1" spans="1:8" ht="38" thickTop="1" thickBot="1">
      <c r="A1" s="49"/>
      <c r="B1" s="50" t="s">
        <v>0</v>
      </c>
      <c r="C1" s="51" t="s">
        <v>27</v>
      </c>
      <c r="D1" s="50" t="s">
        <v>115</v>
      </c>
      <c r="E1" s="52" t="s">
        <v>31</v>
      </c>
      <c r="F1" s="52" t="s">
        <v>116</v>
      </c>
      <c r="G1" s="52" t="s">
        <v>117</v>
      </c>
      <c r="H1" s="53" t="s">
        <v>36</v>
      </c>
    </row>
    <row r="2" spans="1:8" ht="25" thickTop="1">
      <c r="A2" s="188" t="s">
        <v>38</v>
      </c>
      <c r="B2" s="195" t="s">
        <v>7</v>
      </c>
      <c r="C2" s="55" t="s">
        <v>39</v>
      </c>
      <c r="D2" s="56" t="s">
        <v>40</v>
      </c>
      <c r="E2" s="57">
        <v>3872</v>
      </c>
      <c r="F2" s="58">
        <v>4221.6415999999999</v>
      </c>
      <c r="G2" s="58">
        <v>3377.3132800000003</v>
      </c>
      <c r="H2" s="59" t="s">
        <v>41</v>
      </c>
    </row>
    <row r="3" spans="1:8" ht="24">
      <c r="A3" s="189"/>
      <c r="B3" s="196"/>
      <c r="C3" s="60" t="s">
        <v>42</v>
      </c>
      <c r="D3" s="61" t="s">
        <v>40</v>
      </c>
      <c r="E3" s="62">
        <v>838</v>
      </c>
      <c r="F3" s="63">
        <v>838</v>
      </c>
      <c r="G3" s="63">
        <v>670.40000000000009</v>
      </c>
      <c r="H3" s="64" t="s">
        <v>43</v>
      </c>
    </row>
    <row r="4" spans="1:8" ht="24">
      <c r="A4" s="189"/>
      <c r="B4" s="196"/>
      <c r="C4" s="60" t="s">
        <v>44</v>
      </c>
      <c r="D4" s="61" t="s">
        <v>40</v>
      </c>
      <c r="E4" s="62">
        <v>2944</v>
      </c>
      <c r="F4" s="63">
        <v>3562.24</v>
      </c>
      <c r="G4" s="63">
        <v>2849.7919999999999</v>
      </c>
      <c r="H4" s="64" t="s">
        <v>45</v>
      </c>
    </row>
    <row r="5" spans="1:8" ht="25" thickBot="1">
      <c r="A5" s="189"/>
      <c r="B5" s="197"/>
      <c r="C5" s="65" t="s">
        <v>46</v>
      </c>
      <c r="D5" s="66" t="s">
        <v>40</v>
      </c>
      <c r="E5" s="67">
        <v>13018</v>
      </c>
      <c r="F5" s="68">
        <v>13018</v>
      </c>
      <c r="G5" s="68">
        <v>10414.400000000001</v>
      </c>
      <c r="H5" s="69" t="s">
        <v>47</v>
      </c>
    </row>
    <row r="6" spans="1:8" ht="25" thickBot="1">
      <c r="A6" s="189"/>
      <c r="B6" s="70" t="s">
        <v>8</v>
      </c>
      <c r="C6" s="71" t="s">
        <v>48</v>
      </c>
      <c r="D6" s="72" t="s">
        <v>49</v>
      </c>
      <c r="E6" s="73">
        <v>45</v>
      </c>
      <c r="F6" s="74">
        <v>33.75</v>
      </c>
      <c r="G6" s="74">
        <v>45</v>
      </c>
      <c r="H6" s="75" t="s">
        <v>50</v>
      </c>
    </row>
    <row r="7" spans="1:8" ht="37" thickBot="1">
      <c r="A7" s="189"/>
      <c r="B7" s="70" t="s">
        <v>9</v>
      </c>
      <c r="C7" s="71" t="s">
        <v>51</v>
      </c>
      <c r="D7" s="72" t="s">
        <v>52</v>
      </c>
      <c r="E7" s="73">
        <v>2.4</v>
      </c>
      <c r="F7" s="76">
        <v>1.8479999999999999</v>
      </c>
      <c r="G7" s="76">
        <v>3.048</v>
      </c>
      <c r="H7" s="75" t="s">
        <v>53</v>
      </c>
    </row>
    <row r="8" spans="1:8" ht="37" thickBot="1">
      <c r="A8" s="189"/>
      <c r="B8" s="70" t="s">
        <v>10</v>
      </c>
      <c r="C8" s="71" t="s">
        <v>54</v>
      </c>
      <c r="D8" s="72" t="s">
        <v>40</v>
      </c>
      <c r="E8" s="73">
        <v>1395</v>
      </c>
      <c r="F8" s="74">
        <v>1395</v>
      </c>
      <c r="G8" s="74">
        <v>1116</v>
      </c>
      <c r="H8" s="75" t="s">
        <v>55</v>
      </c>
    </row>
    <row r="9" spans="1:8" ht="36">
      <c r="A9" s="189"/>
      <c r="B9" s="198" t="s">
        <v>11</v>
      </c>
      <c r="C9" s="77" t="s">
        <v>56</v>
      </c>
      <c r="D9" s="78" t="s">
        <v>40</v>
      </c>
      <c r="E9" s="77">
        <v>1012</v>
      </c>
      <c r="F9" s="79">
        <v>1012</v>
      </c>
      <c r="G9" s="79">
        <v>809.6</v>
      </c>
      <c r="H9" s="80" t="s">
        <v>57</v>
      </c>
    </row>
    <row r="10" spans="1:8" ht="36">
      <c r="A10" s="189"/>
      <c r="B10" s="196"/>
      <c r="C10" s="60" t="s">
        <v>58</v>
      </c>
      <c r="D10" s="61" t="s">
        <v>40</v>
      </c>
      <c r="E10" s="60">
        <v>1290</v>
      </c>
      <c r="F10" s="63">
        <v>1290</v>
      </c>
      <c r="G10" s="63">
        <v>1032</v>
      </c>
      <c r="H10" s="64" t="s">
        <v>57</v>
      </c>
    </row>
    <row r="11" spans="1:8" ht="37" thickBot="1">
      <c r="A11" s="190"/>
      <c r="B11" s="199"/>
      <c r="C11" s="81" t="s">
        <v>59</v>
      </c>
      <c r="D11" s="82" t="s">
        <v>40</v>
      </c>
      <c r="E11" s="81">
        <v>1372</v>
      </c>
      <c r="F11" s="83">
        <v>1372</v>
      </c>
      <c r="G11" s="83">
        <v>1097.6000000000001</v>
      </c>
      <c r="H11" s="84" t="s">
        <v>57</v>
      </c>
    </row>
    <row r="12" spans="1:8" ht="49" thickTop="1">
      <c r="A12" s="184" t="s">
        <v>60</v>
      </c>
      <c r="B12" s="200" t="s">
        <v>14</v>
      </c>
      <c r="C12" s="85" t="s">
        <v>61</v>
      </c>
      <c r="D12" s="86" t="s">
        <v>62</v>
      </c>
      <c r="E12" s="85">
        <v>1492</v>
      </c>
      <c r="F12" s="87" t="s">
        <v>118</v>
      </c>
      <c r="G12" s="87" t="s">
        <v>119</v>
      </c>
      <c r="H12" s="88" t="s">
        <v>63</v>
      </c>
    </row>
    <row r="13" spans="1:8" ht="48">
      <c r="A13" s="185"/>
      <c r="B13" s="201"/>
      <c r="C13" s="89" t="s">
        <v>64</v>
      </c>
      <c r="D13" s="90" t="s">
        <v>62</v>
      </c>
      <c r="E13" s="89">
        <v>1800</v>
      </c>
      <c r="F13" s="91" t="s">
        <v>120</v>
      </c>
      <c r="G13" s="91" t="s">
        <v>121</v>
      </c>
      <c r="H13" s="92" t="s">
        <v>63</v>
      </c>
    </row>
    <row r="14" spans="1:8" ht="48">
      <c r="A14" s="185"/>
      <c r="B14" s="201"/>
      <c r="C14" s="89" t="s">
        <v>65</v>
      </c>
      <c r="D14" s="90" t="s">
        <v>62</v>
      </c>
      <c r="E14" s="89">
        <v>174</v>
      </c>
      <c r="F14" s="91" t="s">
        <v>122</v>
      </c>
      <c r="G14" s="91" t="s">
        <v>123</v>
      </c>
      <c r="H14" s="92" t="s">
        <v>63</v>
      </c>
    </row>
    <row r="15" spans="1:8" ht="48">
      <c r="A15" s="185"/>
      <c r="B15" s="201"/>
      <c r="C15" s="89" t="s">
        <v>66</v>
      </c>
      <c r="D15" s="90" t="s">
        <v>62</v>
      </c>
      <c r="E15" s="89">
        <v>437</v>
      </c>
      <c r="F15" s="91" t="s">
        <v>124</v>
      </c>
      <c r="G15" s="91" t="s">
        <v>125</v>
      </c>
      <c r="H15" s="92" t="s">
        <v>63</v>
      </c>
    </row>
    <row r="16" spans="1:8" ht="48">
      <c r="A16" s="185"/>
      <c r="B16" s="201"/>
      <c r="C16" s="89" t="s">
        <v>67</v>
      </c>
      <c r="D16" s="90" t="s">
        <v>62</v>
      </c>
      <c r="E16" s="89">
        <v>929</v>
      </c>
      <c r="F16" s="91" t="s">
        <v>126</v>
      </c>
      <c r="G16" s="91" t="s">
        <v>127</v>
      </c>
      <c r="H16" s="92" t="s">
        <v>63</v>
      </c>
    </row>
    <row r="17" spans="1:8" ht="60">
      <c r="A17" s="185"/>
      <c r="B17" s="201"/>
      <c r="C17" s="89" t="s">
        <v>68</v>
      </c>
      <c r="D17" s="90" t="s">
        <v>62</v>
      </c>
      <c r="E17" s="89">
        <v>1119</v>
      </c>
      <c r="F17" s="91" t="s">
        <v>128</v>
      </c>
      <c r="G17" s="91" t="s">
        <v>129</v>
      </c>
      <c r="H17" s="92" t="s">
        <v>63</v>
      </c>
    </row>
    <row r="18" spans="1:8" ht="49" thickBot="1">
      <c r="A18" s="185"/>
      <c r="B18" s="202"/>
      <c r="C18" s="93" t="s">
        <v>69</v>
      </c>
      <c r="D18" s="94" t="s">
        <v>62</v>
      </c>
      <c r="E18" s="93">
        <v>2566</v>
      </c>
      <c r="F18" s="95" t="s">
        <v>130</v>
      </c>
      <c r="G18" s="95" t="s">
        <v>131</v>
      </c>
      <c r="H18" s="96" t="s">
        <v>63</v>
      </c>
    </row>
    <row r="19" spans="1:8" ht="25" thickBot="1">
      <c r="A19" s="185"/>
      <c r="B19" s="97" t="s">
        <v>15</v>
      </c>
      <c r="C19" s="98" t="s">
        <v>70</v>
      </c>
      <c r="D19" s="99" t="s">
        <v>40</v>
      </c>
      <c r="E19" s="100">
        <v>1445</v>
      </c>
      <c r="F19" s="101">
        <v>1445</v>
      </c>
      <c r="G19" s="101">
        <v>1156</v>
      </c>
      <c r="H19" s="102" t="s">
        <v>71</v>
      </c>
    </row>
    <row r="20" spans="1:8" ht="24">
      <c r="A20" s="185"/>
      <c r="B20" s="203" t="s">
        <v>16</v>
      </c>
      <c r="C20" s="103" t="s">
        <v>72</v>
      </c>
      <c r="D20" s="104" t="s">
        <v>132</v>
      </c>
      <c r="E20" s="105">
        <v>6</v>
      </c>
      <c r="F20" s="106">
        <v>20</v>
      </c>
      <c r="G20" s="106">
        <v>6</v>
      </c>
      <c r="H20" s="107" t="s">
        <v>74</v>
      </c>
    </row>
    <row r="21" spans="1:8" ht="37" thickBot="1">
      <c r="A21" s="185"/>
      <c r="B21" s="202"/>
      <c r="C21" s="93" t="s">
        <v>75</v>
      </c>
      <c r="D21" s="95" t="s">
        <v>49</v>
      </c>
      <c r="E21" s="108">
        <v>28</v>
      </c>
      <c r="F21" s="109">
        <v>23.47058823529412</v>
      </c>
      <c r="G21" s="109">
        <v>32.529411764705877</v>
      </c>
      <c r="H21" s="96" t="s">
        <v>76</v>
      </c>
    </row>
    <row r="22" spans="1:8" ht="48">
      <c r="A22" s="186"/>
      <c r="B22" s="204" t="s">
        <v>17</v>
      </c>
      <c r="C22" s="110" t="s">
        <v>77</v>
      </c>
      <c r="D22" s="111" t="s">
        <v>78</v>
      </c>
      <c r="E22" s="112">
        <f>2.9</f>
        <v>2.9</v>
      </c>
      <c r="F22" s="113">
        <v>1.45</v>
      </c>
      <c r="G22" s="113">
        <v>4.3499999999999996</v>
      </c>
      <c r="H22" s="114" t="s">
        <v>133</v>
      </c>
    </row>
    <row r="23" spans="1:8" ht="37" thickBot="1">
      <c r="A23" s="187"/>
      <c r="B23" s="205"/>
      <c r="C23" s="115" t="s">
        <v>80</v>
      </c>
      <c r="D23" s="116" t="s">
        <v>78</v>
      </c>
      <c r="E23" s="117">
        <f>4.99</f>
        <v>4.99</v>
      </c>
      <c r="F23" s="118">
        <v>2.4950000000000001</v>
      </c>
      <c r="G23" s="118">
        <v>7.4850000000000003</v>
      </c>
      <c r="H23" s="119" t="s">
        <v>134</v>
      </c>
    </row>
    <row r="24" spans="1:8" ht="13" thickTop="1">
      <c r="A24" s="181" t="s">
        <v>82</v>
      </c>
      <c r="B24" s="206" t="s">
        <v>19</v>
      </c>
      <c r="C24" s="120" t="s">
        <v>83</v>
      </c>
      <c r="D24" s="121" t="s">
        <v>40</v>
      </c>
      <c r="E24" s="122">
        <v>2076</v>
      </c>
      <c r="F24" s="123">
        <v>2076</v>
      </c>
      <c r="G24" s="123">
        <v>1660.8000000000002</v>
      </c>
      <c r="H24" s="124" t="s">
        <v>47</v>
      </c>
    </row>
    <row r="25" spans="1:8" ht="24">
      <c r="A25" s="182"/>
      <c r="B25" s="207"/>
      <c r="C25" s="125" t="s">
        <v>84</v>
      </c>
      <c r="D25" s="126" t="s">
        <v>40</v>
      </c>
      <c r="E25" s="127">
        <v>2160</v>
      </c>
      <c r="F25" s="128">
        <v>2613.6</v>
      </c>
      <c r="G25" s="128">
        <v>2090.88</v>
      </c>
      <c r="H25" s="129" t="s">
        <v>85</v>
      </c>
    </row>
    <row r="26" spans="1:8" ht="12">
      <c r="A26" s="182"/>
      <c r="B26" s="207"/>
      <c r="C26" s="125" t="s">
        <v>86</v>
      </c>
      <c r="D26" s="126" t="s">
        <v>40</v>
      </c>
      <c r="E26" s="127">
        <v>4053</v>
      </c>
      <c r="F26" s="128">
        <v>4904.13</v>
      </c>
      <c r="G26" s="128">
        <v>3923.3040000000001</v>
      </c>
      <c r="H26" s="129" t="s">
        <v>87</v>
      </c>
    </row>
    <row r="27" spans="1:8" ht="24">
      <c r="A27" s="182"/>
      <c r="B27" s="207"/>
      <c r="C27" s="125" t="s">
        <v>88</v>
      </c>
      <c r="D27" s="126" t="s">
        <v>40</v>
      </c>
      <c r="E27" s="127">
        <v>13018</v>
      </c>
      <c r="F27" s="128">
        <v>13018</v>
      </c>
      <c r="G27" s="128">
        <v>10414.400000000001</v>
      </c>
      <c r="H27" s="129" t="s">
        <v>47</v>
      </c>
    </row>
    <row r="28" spans="1:8" ht="24">
      <c r="A28" s="182"/>
      <c r="B28" s="207"/>
      <c r="C28" s="125" t="s">
        <v>89</v>
      </c>
      <c r="D28" s="130" t="s">
        <v>62</v>
      </c>
      <c r="E28" s="125">
        <v>153</v>
      </c>
      <c r="F28" s="128">
        <v>114.75</v>
      </c>
      <c r="G28" s="128">
        <v>191.25</v>
      </c>
      <c r="H28" s="129" t="s">
        <v>90</v>
      </c>
    </row>
    <row r="29" spans="1:8" ht="24">
      <c r="A29" s="182"/>
      <c r="B29" s="207"/>
      <c r="C29" s="125" t="s">
        <v>91</v>
      </c>
      <c r="D29" s="130" t="s">
        <v>92</v>
      </c>
      <c r="E29" s="125">
        <v>40415</v>
      </c>
      <c r="F29" s="128">
        <v>28290.5</v>
      </c>
      <c r="G29" s="128">
        <v>40415</v>
      </c>
      <c r="H29" s="129" t="s">
        <v>93</v>
      </c>
    </row>
    <row r="30" spans="1:8" ht="25" thickBot="1">
      <c r="A30" s="182"/>
      <c r="B30" s="208"/>
      <c r="C30" s="131" t="s">
        <v>94</v>
      </c>
      <c r="D30" s="132" t="s">
        <v>92</v>
      </c>
      <c r="E30" s="131">
        <v>135.69999999999999</v>
      </c>
      <c r="F30" s="133">
        <v>94.989999999999981</v>
      </c>
      <c r="G30" s="133">
        <v>135.69999999999999</v>
      </c>
      <c r="H30" s="134" t="s">
        <v>87</v>
      </c>
    </row>
    <row r="31" spans="1:8" ht="24">
      <c r="A31" s="182"/>
      <c r="B31" s="191" t="s">
        <v>20</v>
      </c>
      <c r="C31" s="135" t="s">
        <v>95</v>
      </c>
      <c r="D31" s="136" t="s">
        <v>40</v>
      </c>
      <c r="E31" s="135">
        <v>1574</v>
      </c>
      <c r="F31" s="137">
        <v>1574</v>
      </c>
      <c r="G31" s="137">
        <v>1259.2</v>
      </c>
      <c r="H31" s="138" t="s">
        <v>96</v>
      </c>
    </row>
    <row r="32" spans="1:8" ht="25" thickBot="1">
      <c r="A32" s="182"/>
      <c r="B32" s="192"/>
      <c r="C32" s="131" t="s">
        <v>97</v>
      </c>
      <c r="D32" s="132" t="s">
        <v>40</v>
      </c>
      <c r="E32" s="131">
        <v>7658</v>
      </c>
      <c r="F32" s="133">
        <v>7658</v>
      </c>
      <c r="G32" s="133">
        <v>6126.4000000000005</v>
      </c>
      <c r="H32" s="134" t="s">
        <v>96</v>
      </c>
    </row>
    <row r="33" spans="1:8" ht="61" thickBot="1">
      <c r="A33" s="182"/>
      <c r="B33" s="139" t="s">
        <v>21</v>
      </c>
      <c r="C33" s="140" t="s">
        <v>98</v>
      </c>
      <c r="D33" s="141" t="s">
        <v>78</v>
      </c>
      <c r="E33" s="142">
        <v>97.6</v>
      </c>
      <c r="F33" s="143">
        <v>97.6</v>
      </c>
      <c r="G33" s="143">
        <v>92.719999999999985</v>
      </c>
      <c r="H33" s="144" t="s">
        <v>99</v>
      </c>
    </row>
    <row r="34" spans="1:8" ht="24">
      <c r="A34" s="182"/>
      <c r="B34" s="191" t="s">
        <v>22</v>
      </c>
      <c r="C34" s="135" t="s">
        <v>100</v>
      </c>
      <c r="D34" s="145" t="s">
        <v>101</v>
      </c>
      <c r="E34" s="146">
        <v>13</v>
      </c>
      <c r="F34" s="137">
        <v>10.4</v>
      </c>
      <c r="G34" s="137">
        <v>15.6</v>
      </c>
      <c r="H34" s="138" t="s">
        <v>135</v>
      </c>
    </row>
    <row r="35" spans="1:8" ht="24">
      <c r="A35" s="182"/>
      <c r="B35" s="193"/>
      <c r="C35" s="125" t="s">
        <v>103</v>
      </c>
      <c r="D35" s="147" t="s">
        <v>101</v>
      </c>
      <c r="E35" s="148">
        <v>25</v>
      </c>
      <c r="F35" s="128">
        <v>20</v>
      </c>
      <c r="G35" s="128">
        <v>30</v>
      </c>
      <c r="H35" s="129" t="s">
        <v>136</v>
      </c>
    </row>
    <row r="36" spans="1:8" ht="24">
      <c r="A36" s="182"/>
      <c r="B36" s="193"/>
      <c r="C36" s="125" t="s">
        <v>105</v>
      </c>
      <c r="D36" s="147" t="s">
        <v>101</v>
      </c>
      <c r="E36" s="148">
        <v>10</v>
      </c>
      <c r="F36" s="128">
        <v>8</v>
      </c>
      <c r="G36" s="128">
        <v>12</v>
      </c>
      <c r="H36" s="129" t="s">
        <v>137</v>
      </c>
    </row>
    <row r="37" spans="1:8" ht="24">
      <c r="A37" s="182"/>
      <c r="B37" s="193"/>
      <c r="C37" s="125" t="s">
        <v>107</v>
      </c>
      <c r="D37" s="126" t="s">
        <v>138</v>
      </c>
      <c r="E37" s="127">
        <v>160</v>
      </c>
      <c r="F37" s="128">
        <v>225.6</v>
      </c>
      <c r="G37" s="128">
        <v>113</v>
      </c>
      <c r="H37" s="129" t="s">
        <v>63</v>
      </c>
    </row>
    <row r="38" spans="1:8" ht="25" thickBot="1">
      <c r="A38" s="182"/>
      <c r="B38" s="192"/>
      <c r="C38" s="131" t="s">
        <v>110</v>
      </c>
      <c r="D38" s="149" t="s">
        <v>138</v>
      </c>
      <c r="E38" s="150">
        <v>21</v>
      </c>
      <c r="F38" s="133">
        <v>12.18</v>
      </c>
      <c r="G38" s="133">
        <v>18.269999999999996</v>
      </c>
      <c r="H38" s="134" t="s">
        <v>139</v>
      </c>
    </row>
    <row r="39" spans="1:8" ht="24">
      <c r="A39" s="182"/>
      <c r="B39" s="191" t="s">
        <v>23</v>
      </c>
      <c r="C39" s="135" t="s">
        <v>111</v>
      </c>
      <c r="D39" s="151" t="s">
        <v>49</v>
      </c>
      <c r="E39" s="152">
        <v>45</v>
      </c>
      <c r="F39" s="137">
        <v>33.75</v>
      </c>
      <c r="G39" s="137">
        <v>56.25</v>
      </c>
      <c r="H39" s="138" t="s">
        <v>112</v>
      </c>
    </row>
    <row r="40" spans="1:8" ht="37" thickBot="1">
      <c r="A40" s="183"/>
      <c r="B40" s="194"/>
      <c r="C40" s="153" t="s">
        <v>113</v>
      </c>
      <c r="D40" s="154" t="s">
        <v>49</v>
      </c>
      <c r="E40" s="155">
        <v>28</v>
      </c>
      <c r="F40" s="156">
        <v>23.47058823529412</v>
      </c>
      <c r="G40" s="156">
        <v>32.529411764705877</v>
      </c>
      <c r="H40" s="157" t="s">
        <v>114</v>
      </c>
    </row>
    <row r="41" spans="1:8" ht="12" thickTop="1"/>
  </sheetData>
  <mergeCells count="12">
    <mergeCell ref="A24:A40"/>
    <mergeCell ref="A12:A23"/>
    <mergeCell ref="A2:A11"/>
    <mergeCell ref="B31:B32"/>
    <mergeCell ref="B34:B38"/>
    <mergeCell ref="B39:B40"/>
    <mergeCell ref="B2:B5"/>
    <mergeCell ref="B9:B11"/>
    <mergeCell ref="B12:B18"/>
    <mergeCell ref="B20:B21"/>
    <mergeCell ref="B22:B23"/>
    <mergeCell ref="B24:B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 results</vt:lpstr>
      <vt:lpstr>Results detail</vt:lpstr>
      <vt:lpstr>Sheet1</vt:lpstr>
      <vt:lpstr>food_prov_min_fract</vt:lpstr>
    </vt:vector>
  </TitlesOfParts>
  <Manager/>
  <Company>Karlsruher Institut für Technologie IMKIFU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Rounsevell, Mark</dc:creator>
  <cp:keywords/>
  <dc:description/>
  <cp:lastModifiedBy>Peter Alexander</cp:lastModifiedBy>
  <cp:revision>18</cp:revision>
  <dcterms:created xsi:type="dcterms:W3CDTF">2021-02-24T15:15:39Z</dcterms:created>
  <dcterms:modified xsi:type="dcterms:W3CDTF">2023-06-15T15:29:25Z</dcterms:modified>
  <cp:category/>
  <cp:contentStatus/>
</cp:coreProperties>
</file>